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js.Rastislav\Documents\ZSSK\2025\ŠU\Nočná doprava lôžka\"/>
    </mc:Choice>
  </mc:AlternateContent>
  <xr:revisionPtr revIDLastSave="0" documentId="13_ncr:1_{AA5A8AD6-D622-4FDE-AFE3-76AFDAAC829B}" xr6:coauthVersionLast="47" xr6:coauthVersionMax="47" xr10:uidLastSave="{00000000-0000-0000-0000-000000000000}"/>
  <bookViews>
    <workbookView xWindow="-108" yWindow="-108" windowWidth="23256" windowHeight="12456" tabRatio="931" xr2:uid="{00000000-000D-0000-FFFF-FFFF00000000}"/>
  </bookViews>
  <sheets>
    <sheet name="Parametre" sheetId="1" r:id="rId1"/>
    <sheet name="Vstupy" sheetId="30" r:id="rId2"/>
    <sheet name="01 Investičné výdavky" sheetId="2" r:id="rId3"/>
    <sheet name="02 Zostatková hodnota" sheetId="9" r:id="rId4"/>
    <sheet name="03 Prevádzkové výdavky" sheetId="3" r:id="rId5"/>
    <sheet name="Pomocný výpočet PV bez projektu" sheetId="54" r:id="rId6"/>
    <sheet name="Pom.výpočet PV second hand" sheetId="55" r:id="rId7"/>
    <sheet name="04 Prevádzkové príjmy" sheetId="4" r:id="rId8"/>
    <sheet name="04A Prevádzkové príjmy" sheetId="40" r:id="rId9"/>
    <sheet name="05 Financovanie" sheetId="7" r:id="rId10"/>
    <sheet name="06 Finančná analýza" sheetId="6" r:id="rId11"/>
    <sheet name="07 Čas cestujúcich" sheetId="10" r:id="rId12"/>
    <sheet name="08 Spotreba PHM_E (cesty) " sheetId="42" r:id="rId13"/>
    <sheet name="08_A Spotreba PHM_E (cesty)" sheetId="44" r:id="rId14"/>
    <sheet name="09 Ostatné náklady (cesty)" sheetId="43" r:id="rId15"/>
    <sheet name="09_A Ostatné náklady (cesty)" sheetId="45" r:id="rId16"/>
    <sheet name="10 Bezpečnosť (cesty)" sheetId="33" r:id="rId17"/>
    <sheet name="10_A Bezpečnosť (cesty)" sheetId="41" r:id="rId18"/>
    <sheet name="11a Znečisťujúce látky (voz.)" sheetId="18" r:id="rId19"/>
    <sheet name="11a_A Znečisť. látky (voz.)" sheetId="48" r:id="rId20"/>
    <sheet name="11b Znečisťujúce látky (cesty)" sheetId="34" r:id="rId21"/>
    <sheet name="11b_A Znečisť. látky (cesty)" sheetId="49" r:id="rId22"/>
    <sheet name="12a Skleníkové plyny (voz.)" sheetId="23" r:id="rId23"/>
    <sheet name="12a_A Skleníkové plyny (voz.) " sheetId="51" r:id="rId24"/>
    <sheet name="12b Skleníkové plyny (cesty)" sheetId="35" r:id="rId25"/>
    <sheet name="12b_A Skleníkové plyny (cesty) " sheetId="50" r:id="rId26"/>
    <sheet name="13a Hluk (voz.)" sheetId="24" r:id="rId27"/>
    <sheet name="13a_A Hluk (voz.)" sheetId="46" r:id="rId28"/>
    <sheet name="13b Hluk (cesty)" sheetId="36" r:id="rId29"/>
    <sheet name="13b_A Hluk (cesty)" sheetId="47" r:id="rId30"/>
    <sheet name="14 Ekonomická analýza" sheetId="19" r:id="rId31"/>
  </sheets>
  <externalReferences>
    <externalReference r:id="rId32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tn1" localSheetId="2">'01 Investičné výdavky'!#REF!</definedName>
    <definedName name="_ftn1" localSheetId="3">'02 Zostatková hodnota'!#REF!</definedName>
    <definedName name="_ftnref1" localSheetId="2">'01 Investičné výdavky'!#REF!</definedName>
    <definedName name="_ftnref1" localSheetId="3">'02 Zostatková hodnota'!#REF!</definedName>
    <definedName name="Pal_Workbook_GUID" hidden="1">"YAVAPPP159GAT4C47DU3K6SV"</definedName>
    <definedName name="PalisadeReportWorkbookCreatedBy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Participants">#REF!:INDEX(#REF!,COUNTIF(#REF!,"?*"))</definedName>
    <definedName name="RWorkPackages">#REF!:INDEX(#REF!,COUNTIF(#REF!,"?*"))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4" i="19" l="1"/>
  <c r="D7" i="7"/>
  <c r="C4" i="7"/>
  <c r="AO8" i="6"/>
  <c r="D26" i="41"/>
  <c r="E26" i="41"/>
  <c r="C26" i="41"/>
  <c r="G35" i="40"/>
  <c r="H35" i="40"/>
  <c r="I35" i="40"/>
  <c r="J35" i="40"/>
  <c r="K35" i="40"/>
  <c r="L35" i="40"/>
  <c r="M35" i="40"/>
  <c r="N35" i="40"/>
  <c r="O35" i="40"/>
  <c r="P35" i="40"/>
  <c r="Q35" i="40"/>
  <c r="R35" i="40"/>
  <c r="S35" i="40"/>
  <c r="T35" i="40"/>
  <c r="U35" i="40"/>
  <c r="V35" i="40"/>
  <c r="W35" i="40"/>
  <c r="X35" i="40"/>
  <c r="Y35" i="40"/>
  <c r="Z35" i="40"/>
  <c r="AA35" i="40"/>
  <c r="AB35" i="40"/>
  <c r="AC35" i="40"/>
  <c r="AD35" i="40"/>
  <c r="AE35" i="40"/>
  <c r="AF35" i="40"/>
  <c r="AG35" i="40"/>
  <c r="AH35" i="40"/>
  <c r="AI35" i="40"/>
  <c r="AJ35" i="40"/>
  <c r="AK35" i="40"/>
  <c r="AL35" i="40"/>
  <c r="AM35" i="40"/>
  <c r="AN35" i="40"/>
  <c r="AO35" i="40"/>
  <c r="F35" i="40"/>
  <c r="G65" i="40"/>
  <c r="H65" i="40"/>
  <c r="I65" i="40"/>
  <c r="J65" i="40"/>
  <c r="K65" i="40"/>
  <c r="L65" i="40"/>
  <c r="M65" i="40"/>
  <c r="N65" i="40"/>
  <c r="O65" i="40"/>
  <c r="P65" i="40"/>
  <c r="Q65" i="40"/>
  <c r="R65" i="40"/>
  <c r="S65" i="40"/>
  <c r="T65" i="40"/>
  <c r="U65" i="40"/>
  <c r="V65" i="40"/>
  <c r="W65" i="40"/>
  <c r="X65" i="40"/>
  <c r="Y65" i="40"/>
  <c r="Z65" i="40"/>
  <c r="AA65" i="40"/>
  <c r="AB65" i="40"/>
  <c r="AC65" i="40"/>
  <c r="AD65" i="40"/>
  <c r="AE65" i="40"/>
  <c r="AF65" i="40"/>
  <c r="AG65" i="40"/>
  <c r="AH65" i="40"/>
  <c r="AI65" i="40"/>
  <c r="AJ65" i="40"/>
  <c r="AK65" i="40"/>
  <c r="AL65" i="40"/>
  <c r="AM65" i="40"/>
  <c r="AN65" i="40"/>
  <c r="AO65" i="40"/>
  <c r="F65" i="40"/>
  <c r="E41" i="40"/>
  <c r="F41" i="40"/>
  <c r="G41" i="40"/>
  <c r="H41" i="40"/>
  <c r="I41" i="40"/>
  <c r="J41" i="40"/>
  <c r="K41" i="40"/>
  <c r="L41" i="40"/>
  <c r="M41" i="40"/>
  <c r="N41" i="40"/>
  <c r="O41" i="40"/>
  <c r="P41" i="40"/>
  <c r="Q41" i="40"/>
  <c r="R41" i="40"/>
  <c r="S41" i="40"/>
  <c r="T41" i="40"/>
  <c r="U41" i="40"/>
  <c r="V41" i="40"/>
  <c r="W41" i="40"/>
  <c r="X41" i="40"/>
  <c r="Y41" i="40"/>
  <c r="Z41" i="40"/>
  <c r="AA41" i="40"/>
  <c r="AB41" i="40"/>
  <c r="AC41" i="40"/>
  <c r="AD41" i="40"/>
  <c r="AE41" i="40"/>
  <c r="AF41" i="40"/>
  <c r="AG41" i="40"/>
  <c r="AH41" i="40"/>
  <c r="AI41" i="40"/>
  <c r="AJ41" i="40"/>
  <c r="AK41" i="40"/>
  <c r="AL41" i="40"/>
  <c r="AM41" i="40"/>
  <c r="AN41" i="40"/>
  <c r="AO41" i="40"/>
  <c r="E18" i="36"/>
  <c r="E19" i="36"/>
  <c r="E6" i="36"/>
  <c r="F6" i="36"/>
  <c r="G6" i="36"/>
  <c r="H6" i="36"/>
  <c r="I6" i="36"/>
  <c r="J6" i="36"/>
  <c r="K6" i="36"/>
  <c r="L6" i="36"/>
  <c r="M6" i="36"/>
  <c r="N6" i="36"/>
  <c r="O6" i="36"/>
  <c r="P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AD6" i="36"/>
  <c r="AE6" i="36"/>
  <c r="AF6" i="36"/>
  <c r="AG6" i="36"/>
  <c r="AH6" i="36"/>
  <c r="AI6" i="36"/>
  <c r="AJ6" i="36"/>
  <c r="AK6" i="36"/>
  <c r="AL6" i="36"/>
  <c r="AM6" i="36"/>
  <c r="AN6" i="36"/>
  <c r="AO6" i="36"/>
  <c r="E7" i="36"/>
  <c r="F7" i="36"/>
  <c r="G7" i="36"/>
  <c r="H7" i="36"/>
  <c r="I7" i="36"/>
  <c r="J7" i="36"/>
  <c r="K7" i="36"/>
  <c r="L7" i="36"/>
  <c r="M7" i="36"/>
  <c r="N7" i="36"/>
  <c r="O7" i="36"/>
  <c r="P7" i="36"/>
  <c r="Q7" i="36"/>
  <c r="R7" i="36"/>
  <c r="S7" i="36"/>
  <c r="T7" i="36"/>
  <c r="U7" i="36"/>
  <c r="V7" i="36"/>
  <c r="W7" i="36"/>
  <c r="X7" i="36"/>
  <c r="Y7" i="36"/>
  <c r="Z7" i="36"/>
  <c r="AA7" i="36"/>
  <c r="AB7" i="36"/>
  <c r="AC7" i="36"/>
  <c r="AD7" i="36"/>
  <c r="AE7" i="36"/>
  <c r="AF7" i="36"/>
  <c r="AG7" i="36"/>
  <c r="AH7" i="36"/>
  <c r="AI7" i="36"/>
  <c r="AJ7" i="36"/>
  <c r="AK7" i="36"/>
  <c r="AL7" i="36"/>
  <c r="AM7" i="36"/>
  <c r="AN7" i="36"/>
  <c r="AO7" i="36"/>
  <c r="D19" i="36"/>
  <c r="D18" i="36"/>
  <c r="D7" i="36"/>
  <c r="D6" i="36"/>
  <c r="E5" i="35" l="1"/>
  <c r="E6" i="35"/>
  <c r="E7" i="35"/>
  <c r="E8" i="35"/>
  <c r="D6" i="35"/>
  <c r="D7" i="35"/>
  <c r="D8" i="35"/>
  <c r="D5" i="35"/>
  <c r="D8" i="50"/>
  <c r="E8" i="50"/>
  <c r="D9" i="50"/>
  <c r="E9" i="50"/>
  <c r="D10" i="50"/>
  <c r="E10" i="50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S5" i="23"/>
  <c r="T5" i="23"/>
  <c r="U5" i="23"/>
  <c r="V5" i="23"/>
  <c r="W5" i="23"/>
  <c r="X5" i="23"/>
  <c r="Y5" i="23"/>
  <c r="Z5" i="23"/>
  <c r="AA5" i="23"/>
  <c r="AB5" i="23"/>
  <c r="AC5" i="23"/>
  <c r="AD5" i="23"/>
  <c r="AE5" i="23"/>
  <c r="AF5" i="23"/>
  <c r="AG5" i="23"/>
  <c r="AH5" i="23"/>
  <c r="AI5" i="23"/>
  <c r="AJ5" i="23"/>
  <c r="AK5" i="23"/>
  <c r="AL5" i="23"/>
  <c r="AM5" i="23"/>
  <c r="AN5" i="23"/>
  <c r="AO5" i="23"/>
  <c r="E6" i="23"/>
  <c r="F6" i="23"/>
  <c r="G6" i="23"/>
  <c r="H6" i="23"/>
  <c r="I6" i="23"/>
  <c r="J6" i="23"/>
  <c r="K6" i="23"/>
  <c r="L6" i="23"/>
  <c r="M6" i="23"/>
  <c r="N6" i="23"/>
  <c r="O6" i="23"/>
  <c r="P6" i="23"/>
  <c r="Q6" i="23"/>
  <c r="R6" i="23"/>
  <c r="S6" i="23"/>
  <c r="T6" i="23"/>
  <c r="U6" i="23"/>
  <c r="V6" i="23"/>
  <c r="W6" i="23"/>
  <c r="X6" i="23"/>
  <c r="Y6" i="23"/>
  <c r="Z6" i="23"/>
  <c r="AA6" i="23"/>
  <c r="AB6" i="23"/>
  <c r="AC6" i="23"/>
  <c r="AD6" i="23"/>
  <c r="AE6" i="23"/>
  <c r="AF6" i="23"/>
  <c r="AG6" i="23"/>
  <c r="AH6" i="23"/>
  <c r="AI6" i="23"/>
  <c r="AJ6" i="23"/>
  <c r="AK6" i="23"/>
  <c r="AL6" i="23"/>
  <c r="AM6" i="23"/>
  <c r="AN6" i="23"/>
  <c r="AO6" i="23"/>
  <c r="E7" i="23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AD7" i="23"/>
  <c r="AE7" i="23"/>
  <c r="AF7" i="23"/>
  <c r="AG7" i="23"/>
  <c r="AH7" i="23"/>
  <c r="AI7" i="23"/>
  <c r="AJ7" i="23"/>
  <c r="AK7" i="23"/>
  <c r="AL7" i="23"/>
  <c r="AM7" i="23"/>
  <c r="AN7" i="23"/>
  <c r="AO7" i="23"/>
  <c r="D6" i="23"/>
  <c r="D7" i="23"/>
  <c r="AO29" i="51"/>
  <c r="AN29" i="51"/>
  <c r="AM29" i="51"/>
  <c r="AL29" i="51"/>
  <c r="AK29" i="51"/>
  <c r="AJ29" i="51"/>
  <c r="AI29" i="51"/>
  <c r="AH29" i="51"/>
  <c r="AG29" i="51"/>
  <c r="AF29" i="51"/>
  <c r="AE29" i="51"/>
  <c r="AD29" i="51"/>
  <c r="AC29" i="51"/>
  <c r="AB29" i="51"/>
  <c r="AA29" i="51"/>
  <c r="Z29" i="51"/>
  <c r="Y29" i="51"/>
  <c r="X29" i="51"/>
  <c r="W29" i="51"/>
  <c r="V29" i="51"/>
  <c r="U29" i="51"/>
  <c r="T29" i="51"/>
  <c r="S29" i="51"/>
  <c r="R29" i="51"/>
  <c r="Q29" i="51"/>
  <c r="P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AO28" i="51"/>
  <c r="AN28" i="51"/>
  <c r="AM28" i="51"/>
  <c r="AL28" i="51"/>
  <c r="AK28" i="51"/>
  <c r="AJ28" i="51"/>
  <c r="AI28" i="51"/>
  <c r="AH28" i="51"/>
  <c r="AG28" i="51"/>
  <c r="AF28" i="51"/>
  <c r="AE28" i="51"/>
  <c r="AD28" i="51"/>
  <c r="AC28" i="51"/>
  <c r="AB28" i="51"/>
  <c r="AA28" i="51"/>
  <c r="Z28" i="51"/>
  <c r="Y28" i="51"/>
  <c r="X28" i="51"/>
  <c r="W28" i="51"/>
  <c r="V28" i="51"/>
  <c r="U28" i="51"/>
  <c r="T28" i="51"/>
  <c r="S28" i="51"/>
  <c r="R28" i="51"/>
  <c r="R30" i="51" s="1"/>
  <c r="Q28" i="51"/>
  <c r="Q30" i="51" s="1"/>
  <c r="P28" i="51"/>
  <c r="O28" i="51"/>
  <c r="N28" i="51"/>
  <c r="M28" i="51"/>
  <c r="L28" i="51"/>
  <c r="K28" i="51"/>
  <c r="J28" i="51"/>
  <c r="I28" i="51"/>
  <c r="H28" i="51"/>
  <c r="G28" i="51"/>
  <c r="F28" i="51"/>
  <c r="E28" i="51"/>
  <c r="D28" i="51"/>
  <c r="AO27" i="51"/>
  <c r="AN27" i="51"/>
  <c r="AM27" i="51"/>
  <c r="AL27" i="51"/>
  <c r="AK27" i="51"/>
  <c r="AJ27" i="51"/>
  <c r="AJ30" i="51" s="1"/>
  <c r="AI27" i="51"/>
  <c r="AI30" i="51" s="1"/>
  <c r="AH27" i="51"/>
  <c r="AG27" i="51"/>
  <c r="AF27" i="51"/>
  <c r="AE27" i="51"/>
  <c r="AD27" i="51"/>
  <c r="AC27" i="51"/>
  <c r="AB27" i="51"/>
  <c r="AB30" i="51" s="1"/>
  <c r="AA27" i="51"/>
  <c r="Z27" i="51"/>
  <c r="Y27" i="51"/>
  <c r="X27" i="51"/>
  <c r="W27" i="51"/>
  <c r="V27" i="51"/>
  <c r="U27" i="51"/>
  <c r="T27" i="51"/>
  <c r="S27" i="51"/>
  <c r="R27" i="51"/>
  <c r="Q27" i="51"/>
  <c r="P27" i="51"/>
  <c r="P30" i="51" s="1"/>
  <c r="O27" i="51"/>
  <c r="O30" i="51" s="1"/>
  <c r="N27" i="51"/>
  <c r="N30" i="51" s="1"/>
  <c r="M27" i="51"/>
  <c r="L27" i="51"/>
  <c r="K27" i="51"/>
  <c r="J27" i="51"/>
  <c r="I27" i="51"/>
  <c r="H27" i="51"/>
  <c r="G27" i="51"/>
  <c r="F27" i="51"/>
  <c r="E27" i="51"/>
  <c r="D27" i="51"/>
  <c r="AO26" i="51"/>
  <c r="AN26" i="51"/>
  <c r="AM26" i="51"/>
  <c r="AL26" i="51"/>
  <c r="AK26" i="51"/>
  <c r="AJ26" i="51"/>
  <c r="AI26" i="51"/>
  <c r="AH26" i="51"/>
  <c r="AG26" i="51"/>
  <c r="AF26" i="51"/>
  <c r="AE26" i="51"/>
  <c r="AD26" i="51"/>
  <c r="AC26" i="51"/>
  <c r="AB26" i="51"/>
  <c r="AA26" i="51"/>
  <c r="Z26" i="51"/>
  <c r="Y26" i="51"/>
  <c r="X26" i="51"/>
  <c r="W26" i="51"/>
  <c r="V26" i="51"/>
  <c r="U26" i="51"/>
  <c r="T26" i="51"/>
  <c r="S26" i="51"/>
  <c r="R26" i="51"/>
  <c r="Q26" i="51"/>
  <c r="P26" i="51"/>
  <c r="O26" i="51"/>
  <c r="N26" i="51"/>
  <c r="M26" i="51"/>
  <c r="L26" i="51"/>
  <c r="K26" i="51"/>
  <c r="J26" i="51"/>
  <c r="I26" i="51"/>
  <c r="H26" i="51"/>
  <c r="G26" i="51"/>
  <c r="F26" i="51"/>
  <c r="E26" i="51"/>
  <c r="E8" i="34"/>
  <c r="E9" i="34"/>
  <c r="E10" i="34"/>
  <c r="E11" i="34"/>
  <c r="D9" i="34"/>
  <c r="D10" i="34"/>
  <c r="D11" i="34"/>
  <c r="D8" i="34"/>
  <c r="E6" i="34"/>
  <c r="D6" i="34"/>
  <c r="D9" i="49"/>
  <c r="E9" i="49"/>
  <c r="D10" i="49"/>
  <c r="E10" i="49"/>
  <c r="E6" i="41"/>
  <c r="D6" i="41"/>
  <c r="C6" i="41"/>
  <c r="C12" i="41" l="1"/>
  <c r="AC30" i="51"/>
  <c r="S30" i="51"/>
  <c r="AD30" i="51"/>
  <c r="T30" i="51"/>
  <c r="AE30" i="51"/>
  <c r="U30" i="51"/>
  <c r="D30" i="51"/>
  <c r="AF30" i="51"/>
  <c r="V30" i="51"/>
  <c r="E30" i="51"/>
  <c r="AG30" i="51"/>
  <c r="F30" i="51"/>
  <c r="AH30" i="51"/>
  <c r="G30" i="51"/>
  <c r="H30" i="51"/>
  <c r="C29" i="51"/>
  <c r="C28" i="51"/>
  <c r="C27" i="51"/>
  <c r="W30" i="51"/>
  <c r="AK30" i="51"/>
  <c r="J30" i="51"/>
  <c r="X30" i="51"/>
  <c r="AL30" i="51"/>
  <c r="K30" i="51"/>
  <c r="Y30" i="51"/>
  <c r="AM30" i="51"/>
  <c r="L30" i="51"/>
  <c r="Z30" i="51"/>
  <c r="AN30" i="51"/>
  <c r="M30" i="51"/>
  <c r="AA30" i="51"/>
  <c r="AO30" i="51"/>
  <c r="I30" i="51"/>
  <c r="E40" i="43"/>
  <c r="E41" i="43"/>
  <c r="E42" i="43"/>
  <c r="D42" i="43"/>
  <c r="D41" i="43"/>
  <c r="D40" i="43"/>
  <c r="E5" i="43"/>
  <c r="E6" i="43"/>
  <c r="E7" i="43"/>
  <c r="D7" i="43"/>
  <c r="D6" i="43"/>
  <c r="D5" i="43"/>
  <c r="E42" i="42"/>
  <c r="E43" i="42"/>
  <c r="E44" i="42"/>
  <c r="D44" i="42"/>
  <c r="D43" i="42"/>
  <c r="D42" i="42"/>
  <c r="E5" i="42"/>
  <c r="E6" i="42"/>
  <c r="E7" i="42"/>
  <c r="D7" i="42"/>
  <c r="D6" i="42"/>
  <c r="D5" i="42"/>
  <c r="J5" i="19"/>
  <c r="K5" i="19"/>
  <c r="L5" i="19"/>
  <c r="M5" i="19"/>
  <c r="E22" i="10"/>
  <c r="E23" i="10"/>
  <c r="D23" i="10"/>
  <c r="D22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AM5" i="10"/>
  <c r="AN5" i="10"/>
  <c r="AO5" i="10"/>
  <c r="E6" i="10"/>
  <c r="D6" i="10"/>
  <c r="D5" i="10"/>
  <c r="C13" i="7"/>
  <c r="C30" i="51" l="1"/>
  <c r="J25" i="7"/>
  <c r="K25" i="7"/>
  <c r="L25" i="7"/>
  <c r="M25" i="7"/>
  <c r="D13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D5" i="4"/>
  <c r="I5" i="40" l="1"/>
  <c r="AL31" i="54"/>
  <c r="C31" i="54" s="1"/>
  <c r="AA31" i="54"/>
  <c r="F31" i="54"/>
  <c r="C33" i="54"/>
  <c r="C34" i="54"/>
  <c r="C30" i="54"/>
  <c r="C34" i="55"/>
  <c r="C35" i="55"/>
  <c r="AJ32" i="55"/>
  <c r="C32" i="55" s="1"/>
  <c r="Z32" i="55"/>
  <c r="H30" i="55"/>
  <c r="K30" i="55"/>
  <c r="N30" i="55"/>
  <c r="Q30" i="55"/>
  <c r="T30" i="55"/>
  <c r="W30" i="55"/>
  <c r="Z30" i="55"/>
  <c r="AC30" i="55"/>
  <c r="AF30" i="55"/>
  <c r="AI30" i="55"/>
  <c r="V15" i="55"/>
  <c r="K17" i="55"/>
  <c r="K18" i="55"/>
  <c r="J18" i="55"/>
  <c r="J17" i="55"/>
  <c r="K15" i="55"/>
  <c r="J15" i="55"/>
  <c r="E18" i="55"/>
  <c r="E17" i="55"/>
  <c r="E15" i="55"/>
  <c r="E17" i="54"/>
  <c r="E16" i="54"/>
  <c r="E14" i="54"/>
  <c r="G6" i="54"/>
  <c r="J5" i="6" l="1"/>
  <c r="K5" i="6"/>
  <c r="L5" i="6"/>
  <c r="M5" i="6"/>
  <c r="AJ30" i="55" l="1"/>
  <c r="AK30" i="55"/>
  <c r="AL30" i="55"/>
  <c r="AM30" i="55"/>
  <c r="AN30" i="55"/>
  <c r="AO30" i="55"/>
  <c r="AH35" i="55"/>
  <c r="AI35" i="55"/>
  <c r="AJ35" i="55"/>
  <c r="AK35" i="55"/>
  <c r="AL35" i="55"/>
  <c r="AM35" i="55"/>
  <c r="AN35" i="55"/>
  <c r="AO35" i="55"/>
  <c r="AN29" i="54"/>
  <c r="AO29" i="54"/>
  <c r="AN34" i="54"/>
  <c r="AO34" i="54"/>
  <c r="AH29" i="54"/>
  <c r="AI29" i="54"/>
  <c r="AJ29" i="54"/>
  <c r="AK29" i="54"/>
  <c r="AL29" i="54"/>
  <c r="AM29" i="54"/>
  <c r="AH34" i="54"/>
  <c r="AI34" i="54"/>
  <c r="AJ34" i="54"/>
  <c r="AK34" i="54"/>
  <c r="AL34" i="54"/>
  <c r="AM34" i="54"/>
  <c r="AT10" i="55"/>
  <c r="AU10" i="55" s="1"/>
  <c r="AT14" i="55"/>
  <c r="AU14" i="55"/>
  <c r="AN10" i="55"/>
  <c r="AO10" i="55"/>
  <c r="AP10" i="55"/>
  <c r="AQ10" i="55"/>
  <c r="AR10" i="55" s="1"/>
  <c r="AS10" i="55" s="1"/>
  <c r="AN14" i="55"/>
  <c r="AO14" i="55"/>
  <c r="AP14" i="55"/>
  <c r="AQ14" i="55"/>
  <c r="AR14" i="55"/>
  <c r="AS14" i="55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D17" i="3"/>
  <c r="D6" i="3"/>
  <c r="E19" i="2"/>
  <c r="E16" i="2" l="1"/>
  <c r="AG35" i="55" l="1"/>
  <c r="AF35" i="55"/>
  <c r="AE35" i="55"/>
  <c r="AD35" i="55"/>
  <c r="AC35" i="55"/>
  <c r="AB35" i="55"/>
  <c r="AA35" i="55"/>
  <c r="Z35" i="55"/>
  <c r="Y35" i="55"/>
  <c r="X35" i="55"/>
  <c r="W35" i="55"/>
  <c r="V35" i="55"/>
  <c r="U35" i="55"/>
  <c r="T35" i="55"/>
  <c r="S35" i="55"/>
  <c r="R35" i="55"/>
  <c r="Q35" i="55"/>
  <c r="P35" i="55"/>
  <c r="O35" i="55"/>
  <c r="N35" i="55"/>
  <c r="M35" i="55"/>
  <c r="L35" i="55"/>
  <c r="K35" i="55"/>
  <c r="J35" i="55"/>
  <c r="I35" i="55"/>
  <c r="H35" i="55"/>
  <c r="G35" i="55"/>
  <c r="F35" i="55"/>
  <c r="E35" i="55"/>
  <c r="D35" i="55"/>
  <c r="E30" i="55"/>
  <c r="J14" i="55"/>
  <c r="K14" i="55" s="1"/>
  <c r="L14" i="55" s="1"/>
  <c r="M14" i="55" s="1"/>
  <c r="N14" i="55" s="1"/>
  <c r="O14" i="55" s="1"/>
  <c r="P14" i="55" s="1"/>
  <c r="Q14" i="55" s="1"/>
  <c r="R14" i="55" s="1"/>
  <c r="S14" i="55" s="1"/>
  <c r="T14" i="55" s="1"/>
  <c r="U14" i="55" s="1"/>
  <c r="V14" i="55" s="1"/>
  <c r="W14" i="55" s="1"/>
  <c r="X14" i="55" s="1"/>
  <c r="Y14" i="55" s="1"/>
  <c r="Z14" i="55" s="1"/>
  <c r="AA14" i="55" s="1"/>
  <c r="AB14" i="55" s="1"/>
  <c r="AC14" i="55" s="1"/>
  <c r="AD14" i="55" s="1"/>
  <c r="AE14" i="55" s="1"/>
  <c r="AF14" i="55" s="1"/>
  <c r="AG14" i="55" s="1"/>
  <c r="AH14" i="55" s="1"/>
  <c r="AI14" i="55" s="1"/>
  <c r="AJ14" i="55" s="1"/>
  <c r="AK14" i="55" s="1"/>
  <c r="AL14" i="55" s="1"/>
  <c r="AM14" i="55" s="1"/>
  <c r="K10" i="55"/>
  <c r="L10" i="55" s="1"/>
  <c r="M10" i="55" s="1"/>
  <c r="N10" i="55" s="1"/>
  <c r="O10" i="55" s="1"/>
  <c r="P10" i="55" s="1"/>
  <c r="Q10" i="55" s="1"/>
  <c r="R10" i="55" s="1"/>
  <c r="S10" i="55" s="1"/>
  <c r="T10" i="55" s="1"/>
  <c r="U10" i="55" s="1"/>
  <c r="V10" i="55" s="1"/>
  <c r="W10" i="55" s="1"/>
  <c r="X10" i="55" s="1"/>
  <c r="Y10" i="55" s="1"/>
  <c r="Z10" i="55" s="1"/>
  <c r="AA10" i="55" s="1"/>
  <c r="AB10" i="55" s="1"/>
  <c r="AC10" i="55" s="1"/>
  <c r="AD10" i="55" s="1"/>
  <c r="AE10" i="55" s="1"/>
  <c r="AF10" i="55" s="1"/>
  <c r="AG10" i="55" s="1"/>
  <c r="AH10" i="55" s="1"/>
  <c r="AI10" i="55" s="1"/>
  <c r="AJ10" i="55" s="1"/>
  <c r="AK10" i="55" s="1"/>
  <c r="AL10" i="55" s="1"/>
  <c r="AM10" i="55" s="1"/>
  <c r="F6" i="55"/>
  <c r="E6" i="55"/>
  <c r="F5" i="55"/>
  <c r="E5" i="55"/>
  <c r="D5" i="55"/>
  <c r="C5" i="55"/>
  <c r="G3" i="55"/>
  <c r="G5" i="55" s="1"/>
  <c r="AG34" i="54"/>
  <c r="AF34" i="54"/>
  <c r="AE34" i="54"/>
  <c r="AD34" i="54"/>
  <c r="AC34" i="54"/>
  <c r="AB34" i="54"/>
  <c r="AA34" i="54"/>
  <c r="Z34" i="54"/>
  <c r="Y34" i="54"/>
  <c r="X34" i="54"/>
  <c r="W34" i="54"/>
  <c r="V34" i="54"/>
  <c r="U34" i="54"/>
  <c r="T34" i="54"/>
  <c r="S34" i="54"/>
  <c r="R34" i="54"/>
  <c r="Q34" i="54"/>
  <c r="P34" i="54"/>
  <c r="O34" i="54"/>
  <c r="N34" i="54"/>
  <c r="M34" i="54"/>
  <c r="L34" i="54"/>
  <c r="K34" i="54"/>
  <c r="J34" i="54"/>
  <c r="I34" i="54"/>
  <c r="H34" i="54"/>
  <c r="G34" i="54"/>
  <c r="F34" i="54"/>
  <c r="E34" i="54"/>
  <c r="D34" i="54"/>
  <c r="AG29" i="54"/>
  <c r="AF29" i="54"/>
  <c r="AE29" i="54"/>
  <c r="AD29" i="54"/>
  <c r="AC29" i="54"/>
  <c r="AB29" i="54"/>
  <c r="AA29" i="54"/>
  <c r="Z29" i="54"/>
  <c r="Y29" i="54"/>
  <c r="X29" i="54"/>
  <c r="W29" i="54"/>
  <c r="V29" i="54"/>
  <c r="U29" i="54"/>
  <c r="T29" i="54"/>
  <c r="S29" i="54"/>
  <c r="R29" i="54"/>
  <c r="Q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H13" i="54"/>
  <c r="I13" i="54" s="1"/>
  <c r="J13" i="54" s="1"/>
  <c r="K13" i="54" s="1"/>
  <c r="L13" i="54" s="1"/>
  <c r="M13" i="54" s="1"/>
  <c r="N13" i="54" s="1"/>
  <c r="O13" i="54" s="1"/>
  <c r="P13" i="54" s="1"/>
  <c r="Q13" i="54" s="1"/>
  <c r="R13" i="54" s="1"/>
  <c r="S13" i="54" s="1"/>
  <c r="T13" i="54" s="1"/>
  <c r="U13" i="54" s="1"/>
  <c r="V13" i="54" s="1"/>
  <c r="W13" i="54" s="1"/>
  <c r="X13" i="54" s="1"/>
  <c r="Y13" i="54" s="1"/>
  <c r="Z13" i="54" s="1"/>
  <c r="AA13" i="54" s="1"/>
  <c r="AB13" i="54" s="1"/>
  <c r="AC13" i="54" s="1"/>
  <c r="AD13" i="54" s="1"/>
  <c r="AE13" i="54" s="1"/>
  <c r="AF13" i="54" s="1"/>
  <c r="AG13" i="54" s="1"/>
  <c r="AH13" i="54" s="1"/>
  <c r="AI13" i="54" s="1"/>
  <c r="AJ13" i="54" s="1"/>
  <c r="AK13" i="54" s="1"/>
  <c r="AL13" i="54" s="1"/>
  <c r="AM13" i="54" s="1"/>
  <c r="I10" i="54"/>
  <c r="J10" i="54" s="1"/>
  <c r="K10" i="54" s="1"/>
  <c r="L10" i="54" s="1"/>
  <c r="M10" i="54" s="1"/>
  <c r="N10" i="54" s="1"/>
  <c r="O10" i="54" s="1"/>
  <c r="P10" i="54" s="1"/>
  <c r="Q10" i="54" s="1"/>
  <c r="R10" i="54" s="1"/>
  <c r="S10" i="54" s="1"/>
  <c r="T10" i="54" s="1"/>
  <c r="U10" i="54" s="1"/>
  <c r="V10" i="54" s="1"/>
  <c r="W10" i="54" s="1"/>
  <c r="X10" i="54" s="1"/>
  <c r="Y10" i="54" s="1"/>
  <c r="Z10" i="54" s="1"/>
  <c r="AA10" i="54" s="1"/>
  <c r="AB10" i="54" s="1"/>
  <c r="AC10" i="54" s="1"/>
  <c r="AD10" i="54" s="1"/>
  <c r="AE10" i="54" s="1"/>
  <c r="AF10" i="54" s="1"/>
  <c r="AG10" i="54" s="1"/>
  <c r="AH10" i="54" s="1"/>
  <c r="AI10" i="54" s="1"/>
  <c r="AJ10" i="54" s="1"/>
  <c r="AK10" i="54" s="1"/>
  <c r="AL10" i="54" s="1"/>
  <c r="AM10" i="54" s="1"/>
  <c r="AN10" i="54" s="1"/>
  <c r="AO10" i="54" s="1"/>
  <c r="AP10" i="54" s="1"/>
  <c r="AQ10" i="54" s="1"/>
  <c r="AR10" i="54" s="1"/>
  <c r="AS10" i="54" s="1"/>
  <c r="F6" i="54"/>
  <c r="E6" i="54"/>
  <c r="F5" i="54"/>
  <c r="E5" i="54"/>
  <c r="D5" i="54"/>
  <c r="C5" i="54"/>
  <c r="G3" i="54"/>
  <c r="G5" i="54" s="1"/>
  <c r="AN13" i="54" l="1"/>
  <c r="G18" i="55"/>
  <c r="F14" i="54"/>
  <c r="AJ14" i="54" s="1"/>
  <c r="AF14" i="54"/>
  <c r="R14" i="54"/>
  <c r="AE14" i="54"/>
  <c r="AD14" i="54"/>
  <c r="P14" i="54"/>
  <c r="O14" i="54"/>
  <c r="L14" i="54"/>
  <c r="AB14" i="54"/>
  <c r="M14" i="54"/>
  <c r="X14" i="54"/>
  <c r="Y14" i="54"/>
  <c r="H14" i="54"/>
  <c r="G6" i="55"/>
  <c r="F16" i="54"/>
  <c r="F17" i="55"/>
  <c r="H17" i="55" s="1"/>
  <c r="F16" i="55"/>
  <c r="H16" i="55" s="1"/>
  <c r="G17" i="55"/>
  <c r="F17" i="54"/>
  <c r="G15" i="55"/>
  <c r="F15" i="55"/>
  <c r="H15" i="55" s="1"/>
  <c r="F18" i="55"/>
  <c r="H18" i="55" s="1"/>
  <c r="AN18" i="55" l="1"/>
  <c r="AO18" i="55"/>
  <c r="AP18" i="55"/>
  <c r="AQ18" i="55"/>
  <c r="AR18" i="55"/>
  <c r="AS18" i="55"/>
  <c r="AU18" i="55"/>
  <c r="AT18" i="55"/>
  <c r="AU17" i="55"/>
  <c r="AO17" i="55"/>
  <c r="AP17" i="55"/>
  <c r="AN17" i="55"/>
  <c r="AT17" i="55"/>
  <c r="AR17" i="55"/>
  <c r="AQ17" i="55"/>
  <c r="AS17" i="55"/>
  <c r="AS15" i="55"/>
  <c r="AT15" i="55"/>
  <c r="AR15" i="55"/>
  <c r="AN15" i="55"/>
  <c r="AO15" i="55"/>
  <c r="AP15" i="55"/>
  <c r="AQ15" i="55"/>
  <c r="AU15" i="55"/>
  <c r="AU19" i="55" s="1"/>
  <c r="AO31" i="55" s="1"/>
  <c r="K14" i="54"/>
  <c r="U14" i="54"/>
  <c r="AN17" i="54"/>
  <c r="AL17" i="54"/>
  <c r="AM17" i="54"/>
  <c r="AL16" i="54"/>
  <c r="AC14" i="54"/>
  <c r="AM14" i="54"/>
  <c r="AM18" i="54" s="1"/>
  <c r="AI30" i="54" s="1"/>
  <c r="AN14" i="54"/>
  <c r="AL14" i="54"/>
  <c r="AI14" i="54"/>
  <c r="AN16" i="54"/>
  <c r="AO13" i="54"/>
  <c r="I14" i="54"/>
  <c r="AM16" i="54"/>
  <c r="W14" i="54"/>
  <c r="S14" i="54"/>
  <c r="AK14" i="54"/>
  <c r="AG14" i="54"/>
  <c r="J14" i="54"/>
  <c r="Q14" i="54"/>
  <c r="AH14" i="54"/>
  <c r="AA14" i="54"/>
  <c r="T14" i="54"/>
  <c r="Z14" i="54"/>
  <c r="N14" i="54"/>
  <c r="V14" i="54"/>
  <c r="AK18" i="55"/>
  <c r="W18" i="55"/>
  <c r="AB18" i="55"/>
  <c r="N18" i="55"/>
  <c r="AJ18" i="55"/>
  <c r="V18" i="55"/>
  <c r="AH18" i="55"/>
  <c r="AI18" i="55"/>
  <c r="U18" i="55"/>
  <c r="T18" i="55"/>
  <c r="AG18" i="55"/>
  <c r="S18" i="55"/>
  <c r="AF18" i="55"/>
  <c r="R18" i="55"/>
  <c r="AE18" i="55"/>
  <c r="Q18" i="55"/>
  <c r="AD18" i="55"/>
  <c r="P18" i="55"/>
  <c r="AC18" i="55"/>
  <c r="O18" i="55"/>
  <c r="AA18" i="55"/>
  <c r="M18" i="55"/>
  <c r="Z18" i="55"/>
  <c r="AL18" i="55"/>
  <c r="AM18" i="55"/>
  <c r="Y18" i="55"/>
  <c r="X18" i="55"/>
  <c r="AG15" i="55"/>
  <c r="AL15" i="55"/>
  <c r="AF15" i="55"/>
  <c r="AD15" i="55"/>
  <c r="AE15" i="55"/>
  <c r="AC15" i="55"/>
  <c r="X15" i="55"/>
  <c r="AB15" i="55"/>
  <c r="AA15" i="55"/>
  <c r="Z15" i="55"/>
  <c r="AM15" i="55"/>
  <c r="Y15" i="55"/>
  <c r="AK15" i="55"/>
  <c r="W15" i="55"/>
  <c r="AJ15" i="55"/>
  <c r="AI15" i="55"/>
  <c r="AH15" i="55"/>
  <c r="Z17" i="54"/>
  <c r="L17" i="54"/>
  <c r="AK17" i="54"/>
  <c r="I17" i="54"/>
  <c r="Y17" i="54"/>
  <c r="K17" i="54"/>
  <c r="X17" i="54"/>
  <c r="J17" i="54"/>
  <c r="W17" i="54"/>
  <c r="AJ17" i="54"/>
  <c r="V17" i="54"/>
  <c r="H17" i="54"/>
  <c r="AI17" i="54"/>
  <c r="AH17" i="54"/>
  <c r="AF17" i="54"/>
  <c r="AE17" i="54"/>
  <c r="Q17" i="54"/>
  <c r="U17" i="54"/>
  <c r="T17" i="54"/>
  <c r="AG17" i="54"/>
  <c r="S17" i="54"/>
  <c r="R17" i="54"/>
  <c r="AD17" i="54"/>
  <c r="P17" i="54"/>
  <c r="AC17" i="54"/>
  <c r="O17" i="54"/>
  <c r="AB17" i="54"/>
  <c r="AA17" i="54"/>
  <c r="N17" i="54"/>
  <c r="M17" i="54"/>
  <c r="L17" i="55"/>
  <c r="Q16" i="55"/>
  <c r="P16" i="55"/>
  <c r="O16" i="55"/>
  <c r="N16" i="55"/>
  <c r="M16" i="55"/>
  <c r="L16" i="55"/>
  <c r="U16" i="55"/>
  <c r="T16" i="55"/>
  <c r="S16" i="55"/>
  <c r="R16" i="55"/>
  <c r="AC17" i="55"/>
  <c r="O17" i="55"/>
  <c r="T17" i="55"/>
  <c r="AB17" i="55"/>
  <c r="N17" i="55"/>
  <c r="AA17" i="55"/>
  <c r="M17" i="55"/>
  <c r="Z17" i="55"/>
  <c r="AM17" i="55"/>
  <c r="Y17" i="55"/>
  <c r="AH17" i="55"/>
  <c r="AL17" i="55"/>
  <c r="X17" i="55"/>
  <c r="AK17" i="55"/>
  <c r="W17" i="55"/>
  <c r="AJ17" i="55"/>
  <c r="V17" i="55"/>
  <c r="AI17" i="55"/>
  <c r="U17" i="55"/>
  <c r="AG17" i="55"/>
  <c r="S17" i="55"/>
  <c r="AF17" i="55"/>
  <c r="R17" i="55"/>
  <c r="P17" i="55"/>
  <c r="AE17" i="55"/>
  <c r="AD17" i="55"/>
  <c r="Q17" i="55"/>
  <c r="AD16" i="54"/>
  <c r="P16" i="54"/>
  <c r="M16" i="54"/>
  <c r="M18" i="54" s="1"/>
  <c r="I30" i="54" s="1"/>
  <c r="H16" i="54"/>
  <c r="AC16" i="54"/>
  <c r="O16" i="54"/>
  <c r="AA16" i="54"/>
  <c r="AB16" i="54"/>
  <c r="N16" i="54"/>
  <c r="Z16" i="54"/>
  <c r="L16" i="54"/>
  <c r="K16" i="54"/>
  <c r="J16" i="54"/>
  <c r="V16" i="54"/>
  <c r="AI16" i="54"/>
  <c r="U16" i="54"/>
  <c r="Y16" i="54"/>
  <c r="X16" i="54"/>
  <c r="AJ16" i="54"/>
  <c r="AK16" i="54"/>
  <c r="W16" i="54"/>
  <c r="I16" i="54"/>
  <c r="AH16" i="54"/>
  <c r="T16" i="54"/>
  <c r="AG16" i="54"/>
  <c r="S16" i="54"/>
  <c r="AE16" i="54"/>
  <c r="AF16" i="54"/>
  <c r="Q16" i="54"/>
  <c r="R16" i="54"/>
  <c r="L18" i="55"/>
  <c r="AO19" i="55" l="1"/>
  <c r="AI31" i="55" s="1"/>
  <c r="AR19" i="55"/>
  <c r="AL31" i="55" s="1"/>
  <c r="AL16" i="3" s="1"/>
  <c r="AP19" i="55"/>
  <c r="AJ31" i="55" s="1"/>
  <c r="AN19" i="55"/>
  <c r="AH31" i="55" s="1"/>
  <c r="Q19" i="55"/>
  <c r="K31" i="55" s="1"/>
  <c r="AT19" i="55"/>
  <c r="AN31" i="55" s="1"/>
  <c r="AN33" i="55" s="1"/>
  <c r="AN36" i="55" s="1"/>
  <c r="AS19" i="55"/>
  <c r="AM31" i="55" s="1"/>
  <c r="AQ19" i="55"/>
  <c r="AK31" i="55" s="1"/>
  <c r="AK16" i="3"/>
  <c r="AK33" i="55"/>
  <c r="AK36" i="55" s="1"/>
  <c r="AI16" i="3"/>
  <c r="AI33" i="55"/>
  <c r="AI36" i="55" s="1"/>
  <c r="AH33" i="55"/>
  <c r="AH36" i="55" s="1"/>
  <c r="AH16" i="3"/>
  <c r="AN16" i="3"/>
  <c r="AO33" i="55"/>
  <c r="AO36" i="55" s="1"/>
  <c r="AO16" i="3"/>
  <c r="AJ16" i="3"/>
  <c r="AJ33" i="55"/>
  <c r="AJ36" i="55" s="1"/>
  <c r="AM16" i="3"/>
  <c r="AM33" i="55"/>
  <c r="AM36" i="55" s="1"/>
  <c r="K33" i="55"/>
  <c r="K36" i="55" s="1"/>
  <c r="K16" i="3"/>
  <c r="AN18" i="54"/>
  <c r="AJ30" i="54" s="1"/>
  <c r="AF18" i="54"/>
  <c r="AB30" i="54" s="1"/>
  <c r="AI5" i="3"/>
  <c r="AI32" i="54"/>
  <c r="AI35" i="54" s="1"/>
  <c r="AJ5" i="3"/>
  <c r="AJ32" i="54"/>
  <c r="AJ35" i="54" s="1"/>
  <c r="AL18" i="54"/>
  <c r="AH30" i="54" s="1"/>
  <c r="H18" i="54"/>
  <c r="D30" i="54" s="1"/>
  <c r="D5" i="3" s="1"/>
  <c r="I32" i="54"/>
  <c r="I35" i="54" s="1"/>
  <c r="I5" i="3"/>
  <c r="AB32" i="54"/>
  <c r="AB35" i="54" s="1"/>
  <c r="AB5" i="3"/>
  <c r="AO16" i="54"/>
  <c r="AP13" i="54"/>
  <c r="AO14" i="54"/>
  <c r="AO17" i="54"/>
  <c r="W18" i="54"/>
  <c r="S30" i="54" s="1"/>
  <c r="AH18" i="54"/>
  <c r="AD30" i="54" s="1"/>
  <c r="AD18" i="54"/>
  <c r="Z30" i="54" s="1"/>
  <c r="P18" i="54"/>
  <c r="L30" i="54" s="1"/>
  <c r="N18" i="54"/>
  <c r="J30" i="54" s="1"/>
  <c r="Z18" i="54"/>
  <c r="V30" i="54" s="1"/>
  <c r="V18" i="54"/>
  <c r="R30" i="54" s="1"/>
  <c r="S18" i="54"/>
  <c r="O30" i="54" s="1"/>
  <c r="X18" i="54"/>
  <c r="T30" i="54" s="1"/>
  <c r="AK18" i="54"/>
  <c r="AG30" i="54" s="1"/>
  <c r="O18" i="54"/>
  <c r="K30" i="54" s="1"/>
  <c r="AJ18" i="54"/>
  <c r="AF30" i="54" s="1"/>
  <c r="AC18" i="54"/>
  <c r="Y30" i="54" s="1"/>
  <c r="AE19" i="55"/>
  <c r="Y31" i="55" s="1"/>
  <c r="P19" i="55"/>
  <c r="J31" i="55" s="1"/>
  <c r="N19" i="55"/>
  <c r="H31" i="55" s="1"/>
  <c r="O19" i="55"/>
  <c r="I31" i="55" s="1"/>
  <c r="J18" i="54"/>
  <c r="F30" i="54" s="1"/>
  <c r="K18" i="54"/>
  <c r="G30" i="54" s="1"/>
  <c r="L18" i="54"/>
  <c r="H30" i="54" s="1"/>
  <c r="T18" i="54"/>
  <c r="P30" i="54" s="1"/>
  <c r="Z19" i="55"/>
  <c r="T31" i="55" s="1"/>
  <c r="AA19" i="55"/>
  <c r="U31" i="55" s="1"/>
  <c r="AB19" i="55"/>
  <c r="V31" i="55" s="1"/>
  <c r="X19" i="55"/>
  <c r="R31" i="55" s="1"/>
  <c r="J19" i="55"/>
  <c r="D31" i="55" s="1"/>
  <c r="L19" i="55"/>
  <c r="F31" i="55" s="1"/>
  <c r="M19" i="55"/>
  <c r="G31" i="55" s="1"/>
  <c r="Y18" i="54"/>
  <c r="U30" i="54" s="1"/>
  <c r="U18" i="54"/>
  <c r="Q30" i="54" s="1"/>
  <c r="Q18" i="54"/>
  <c r="M30" i="54" s="1"/>
  <c r="AE18" i="54"/>
  <c r="AA30" i="54" s="1"/>
  <c r="AI18" i="54"/>
  <c r="AE30" i="54" s="1"/>
  <c r="AG18" i="54"/>
  <c r="AC30" i="54" s="1"/>
  <c r="I18" i="54"/>
  <c r="E30" i="54" s="1"/>
  <c r="AB18" i="54"/>
  <c r="X30" i="54" s="1"/>
  <c r="R18" i="54"/>
  <c r="N30" i="54" s="1"/>
  <c r="AA18" i="54"/>
  <c r="W30" i="54" s="1"/>
  <c r="AM19" i="55"/>
  <c r="AG31" i="55" s="1"/>
  <c r="AC19" i="55"/>
  <c r="W31" i="55" s="1"/>
  <c r="AH19" i="55"/>
  <c r="AB31" i="55" s="1"/>
  <c r="AD19" i="55"/>
  <c r="X31" i="55" s="1"/>
  <c r="K19" i="55"/>
  <c r="E31" i="55" s="1"/>
  <c r="AI19" i="55"/>
  <c r="AC31" i="55" s="1"/>
  <c r="V19" i="55"/>
  <c r="P31" i="55" s="1"/>
  <c r="AJ19" i="55"/>
  <c r="AD31" i="55" s="1"/>
  <c r="W19" i="55"/>
  <c r="Q31" i="55" s="1"/>
  <c r="S19" i="55"/>
  <c r="M31" i="55" s="1"/>
  <c r="AK19" i="55"/>
  <c r="AE31" i="55" s="1"/>
  <c r="AF19" i="55"/>
  <c r="Z31" i="55" s="1"/>
  <c r="AL19" i="55"/>
  <c r="AF31" i="55" s="1"/>
  <c r="R19" i="55"/>
  <c r="L31" i="55" s="1"/>
  <c r="AG19" i="55"/>
  <c r="AA31" i="55" s="1"/>
  <c r="T19" i="55"/>
  <c r="N31" i="55" s="1"/>
  <c r="U19" i="55"/>
  <c r="O31" i="55" s="1"/>
  <c r="Y19" i="55"/>
  <c r="S31" i="55" s="1"/>
  <c r="C31" i="55" l="1"/>
  <c r="AL33" i="55"/>
  <c r="AL36" i="55" s="1"/>
  <c r="T33" i="55"/>
  <c r="T36" i="55" s="1"/>
  <c r="T16" i="3"/>
  <c r="AE33" i="55"/>
  <c r="AE36" i="55" s="1"/>
  <c r="AE16" i="3"/>
  <c r="AF33" i="55"/>
  <c r="AF36" i="55" s="1"/>
  <c r="AF16" i="3"/>
  <c r="S33" i="55"/>
  <c r="S36" i="55" s="1"/>
  <c r="S16" i="3"/>
  <c r="L33" i="55"/>
  <c r="L36" i="55" s="1"/>
  <c r="L16" i="3"/>
  <c r="Z33" i="55"/>
  <c r="Z36" i="55" s="1"/>
  <c r="Z16" i="3"/>
  <c r="Q33" i="55"/>
  <c r="Q36" i="55" s="1"/>
  <c r="Q16" i="3"/>
  <c r="X33" i="55"/>
  <c r="X36" i="55" s="1"/>
  <c r="X16" i="3"/>
  <c r="AD33" i="55"/>
  <c r="AD36" i="55" s="1"/>
  <c r="AD16" i="3"/>
  <c r="V33" i="55"/>
  <c r="V36" i="55" s="1"/>
  <c r="V16" i="3"/>
  <c r="U33" i="55"/>
  <c r="U36" i="55" s="1"/>
  <c r="U16" i="3"/>
  <c r="M33" i="55"/>
  <c r="M36" i="55" s="1"/>
  <c r="M16" i="3"/>
  <c r="P33" i="55"/>
  <c r="P36" i="55" s="1"/>
  <c r="P16" i="3"/>
  <c r="I33" i="55"/>
  <c r="I36" i="55" s="1"/>
  <c r="I16" i="3"/>
  <c r="AC33" i="55"/>
  <c r="AC36" i="55" s="1"/>
  <c r="AC16" i="3"/>
  <c r="H33" i="55"/>
  <c r="H36" i="55" s="1"/>
  <c r="H16" i="3"/>
  <c r="J33" i="55"/>
  <c r="J36" i="55" s="1"/>
  <c r="J16" i="3"/>
  <c r="G33" i="55"/>
  <c r="G36" i="55" s="1"/>
  <c r="G16" i="3"/>
  <c r="Y33" i="55"/>
  <c r="Y36" i="55" s="1"/>
  <c r="Y16" i="3"/>
  <c r="O33" i="55"/>
  <c r="O36" i="55" s="1"/>
  <c r="O16" i="3"/>
  <c r="AB33" i="55"/>
  <c r="AB36" i="55" s="1"/>
  <c r="AB16" i="3"/>
  <c r="N33" i="55"/>
  <c r="N36" i="55" s="1"/>
  <c r="N16" i="3"/>
  <c r="W33" i="55"/>
  <c r="W36" i="55" s="1"/>
  <c r="W16" i="3"/>
  <c r="AA33" i="55"/>
  <c r="AA36" i="55" s="1"/>
  <c r="AA16" i="3"/>
  <c r="AG33" i="55"/>
  <c r="AG36" i="55" s="1"/>
  <c r="AG16" i="3"/>
  <c r="R33" i="55"/>
  <c r="R36" i="55" s="1"/>
  <c r="R16" i="3"/>
  <c r="D32" i="54"/>
  <c r="F33" i="55"/>
  <c r="F16" i="3"/>
  <c r="D33" i="55"/>
  <c r="D36" i="55" s="1"/>
  <c r="D16" i="3"/>
  <c r="E33" i="55"/>
  <c r="E36" i="55" s="1"/>
  <c r="E16" i="3"/>
  <c r="AH32" i="54"/>
  <c r="AH35" i="54" s="1"/>
  <c r="AH5" i="3"/>
  <c r="AA32" i="54"/>
  <c r="AA5" i="3"/>
  <c r="Q32" i="54"/>
  <c r="Q35" i="54" s="1"/>
  <c r="Q5" i="3"/>
  <c r="Y32" i="54"/>
  <c r="Y35" i="54" s="1"/>
  <c r="Y5" i="3"/>
  <c r="AO18" i="54"/>
  <c r="AK30" i="54" s="1"/>
  <c r="T32" i="54"/>
  <c r="T35" i="54" s="1"/>
  <c r="T5" i="3"/>
  <c r="F32" i="54"/>
  <c r="F35" i="54" s="1"/>
  <c r="F5" i="3"/>
  <c r="L32" i="54"/>
  <c r="L35" i="54" s="1"/>
  <c r="L5" i="3"/>
  <c r="M32" i="54"/>
  <c r="M35" i="54" s="1"/>
  <c r="M5" i="3"/>
  <c r="Z32" i="54"/>
  <c r="Z35" i="54" s="1"/>
  <c r="Z5" i="3"/>
  <c r="AD32" i="54"/>
  <c r="AD35" i="54" s="1"/>
  <c r="AD5" i="3"/>
  <c r="U32" i="54"/>
  <c r="U35" i="54" s="1"/>
  <c r="U5" i="3"/>
  <c r="S32" i="54"/>
  <c r="S35" i="54" s="1"/>
  <c r="S5" i="3"/>
  <c r="AF32" i="54"/>
  <c r="AF35" i="54" s="1"/>
  <c r="AF5" i="3"/>
  <c r="AP16" i="54"/>
  <c r="AQ13" i="54"/>
  <c r="AP14" i="54"/>
  <c r="AP17" i="54"/>
  <c r="K32" i="54"/>
  <c r="K35" i="54" s="1"/>
  <c r="K5" i="3"/>
  <c r="W32" i="54"/>
  <c r="W35" i="54" s="1"/>
  <c r="W5" i="3"/>
  <c r="AG32" i="54"/>
  <c r="AG35" i="54" s="1"/>
  <c r="AG5" i="3"/>
  <c r="N32" i="54"/>
  <c r="N35" i="54" s="1"/>
  <c r="N5" i="3"/>
  <c r="X32" i="54"/>
  <c r="X35" i="54" s="1"/>
  <c r="X5" i="3"/>
  <c r="O32" i="54"/>
  <c r="O35" i="54" s="1"/>
  <c r="O5" i="3"/>
  <c r="E32" i="54"/>
  <c r="E35" i="54" s="1"/>
  <c r="E5" i="3"/>
  <c r="P32" i="54"/>
  <c r="P35" i="54" s="1"/>
  <c r="P5" i="3"/>
  <c r="R32" i="54"/>
  <c r="R35" i="54" s="1"/>
  <c r="R5" i="3"/>
  <c r="AC32" i="54"/>
  <c r="AC35" i="54" s="1"/>
  <c r="AC5" i="3"/>
  <c r="H32" i="54"/>
  <c r="H35" i="54" s="1"/>
  <c r="H5" i="3"/>
  <c r="V32" i="54"/>
  <c r="V35" i="54" s="1"/>
  <c r="V5" i="3"/>
  <c r="AE32" i="54"/>
  <c r="AE35" i="54" s="1"/>
  <c r="AE5" i="3"/>
  <c r="G32" i="54"/>
  <c r="G35" i="54" s="1"/>
  <c r="G5" i="3"/>
  <c r="J32" i="54"/>
  <c r="J35" i="54" s="1"/>
  <c r="J5" i="3"/>
  <c r="D35" i="54"/>
  <c r="F36" i="55" l="1"/>
  <c r="C36" i="55" s="1"/>
  <c r="C33" i="55"/>
  <c r="AA35" i="54"/>
  <c r="AP18" i="54"/>
  <c r="AL30" i="54" s="1"/>
  <c r="AK5" i="3"/>
  <c r="AK32" i="54"/>
  <c r="AK35" i="54" s="1"/>
  <c r="AL5" i="3"/>
  <c r="AL32" i="54"/>
  <c r="AL35" i="54" s="1"/>
  <c r="AQ14" i="54"/>
  <c r="AR13" i="54"/>
  <c r="AQ17" i="54"/>
  <c r="AQ16" i="54"/>
  <c r="C20" i="36"/>
  <c r="C21" i="36"/>
  <c r="C22" i="36"/>
  <c r="C8" i="36"/>
  <c r="C9" i="36"/>
  <c r="C10" i="36"/>
  <c r="C24" i="46"/>
  <c r="C18" i="46"/>
  <c r="C12" i="46"/>
  <c r="C6" i="46"/>
  <c r="C14" i="24"/>
  <c r="C5" i="24"/>
  <c r="C16" i="35"/>
  <c r="C17" i="35"/>
  <c r="C18" i="35"/>
  <c r="C15" i="35"/>
  <c r="AO4" i="35"/>
  <c r="AO24" i="35" s="1"/>
  <c r="AO14" i="35"/>
  <c r="AO19" i="35"/>
  <c r="AO6" i="50"/>
  <c r="C12" i="51"/>
  <c r="C6" i="51"/>
  <c r="C45" i="23"/>
  <c r="C46" i="23"/>
  <c r="C47" i="23"/>
  <c r="C44" i="23"/>
  <c r="C34" i="23"/>
  <c r="C35" i="23"/>
  <c r="C36" i="23"/>
  <c r="C33" i="23"/>
  <c r="C19" i="34"/>
  <c r="C20" i="34"/>
  <c r="C21" i="34"/>
  <c r="C22" i="34"/>
  <c r="C23" i="34"/>
  <c r="C24" i="34"/>
  <c r="C18" i="34"/>
  <c r="C7" i="34"/>
  <c r="C5" i="34"/>
  <c r="C74" i="48"/>
  <c r="C75" i="48"/>
  <c r="C76" i="48"/>
  <c r="C73" i="48"/>
  <c r="C69" i="48"/>
  <c r="C70" i="48"/>
  <c r="C71" i="48"/>
  <c r="C68" i="48"/>
  <c r="C64" i="48"/>
  <c r="C65" i="48"/>
  <c r="C66" i="48"/>
  <c r="C63" i="48"/>
  <c r="C59" i="48"/>
  <c r="C60" i="48"/>
  <c r="C61" i="48"/>
  <c r="C58" i="48"/>
  <c r="C54" i="48"/>
  <c r="C55" i="48"/>
  <c r="C56" i="48"/>
  <c r="C53" i="48"/>
  <c r="C45" i="48"/>
  <c r="C46" i="48"/>
  <c r="C47" i="48"/>
  <c r="C44" i="48"/>
  <c r="C40" i="48"/>
  <c r="C41" i="48"/>
  <c r="C42" i="48"/>
  <c r="C39" i="48"/>
  <c r="C35" i="48"/>
  <c r="C36" i="48"/>
  <c r="C37" i="48"/>
  <c r="C34" i="48"/>
  <c r="C30" i="48"/>
  <c r="C31" i="48"/>
  <c r="C32" i="48"/>
  <c r="C29" i="48"/>
  <c r="C25" i="48"/>
  <c r="C26" i="48"/>
  <c r="C27" i="48"/>
  <c r="C24" i="48"/>
  <c r="C16" i="48"/>
  <c r="C17" i="48"/>
  <c r="C18" i="48"/>
  <c r="C15" i="48"/>
  <c r="C7" i="48"/>
  <c r="C8" i="48"/>
  <c r="C9" i="48"/>
  <c r="C6" i="48"/>
  <c r="C69" i="18"/>
  <c r="C70" i="18"/>
  <c r="C71" i="18"/>
  <c r="C72" i="18"/>
  <c r="C73" i="18"/>
  <c r="C74" i="18"/>
  <c r="C75" i="18"/>
  <c r="C68" i="18"/>
  <c r="C56" i="18"/>
  <c r="C57" i="18"/>
  <c r="C58" i="18"/>
  <c r="C59" i="18"/>
  <c r="C60" i="18"/>
  <c r="C61" i="18"/>
  <c r="C62" i="18"/>
  <c r="C55" i="18"/>
  <c r="C43" i="18"/>
  <c r="C44" i="18"/>
  <c r="C45" i="18"/>
  <c r="C46" i="18"/>
  <c r="C47" i="18"/>
  <c r="C48" i="18"/>
  <c r="C49" i="18"/>
  <c r="C42" i="18"/>
  <c r="C30" i="18"/>
  <c r="C31" i="18"/>
  <c r="C32" i="18"/>
  <c r="C33" i="18"/>
  <c r="C34" i="18"/>
  <c r="C35" i="18"/>
  <c r="C36" i="18"/>
  <c r="C29" i="18"/>
  <c r="C22" i="18"/>
  <c r="C23" i="18"/>
  <c r="C21" i="18"/>
  <c r="C14" i="18"/>
  <c r="C15" i="18"/>
  <c r="C13" i="18"/>
  <c r="C6" i="18"/>
  <c r="C7" i="18"/>
  <c r="C5" i="18"/>
  <c r="C50" i="43"/>
  <c r="C51" i="43"/>
  <c r="C52" i="43"/>
  <c r="C49" i="43"/>
  <c r="C43" i="43"/>
  <c r="C15" i="43"/>
  <c r="C16" i="43"/>
  <c r="C17" i="43"/>
  <c r="C14" i="43"/>
  <c r="C52" i="42"/>
  <c r="C53" i="42"/>
  <c r="C54" i="42"/>
  <c r="C51" i="42"/>
  <c r="C45" i="42"/>
  <c r="C15" i="42"/>
  <c r="C16" i="42"/>
  <c r="C17" i="42"/>
  <c r="C14" i="42"/>
  <c r="C8" i="42"/>
  <c r="C40" i="10"/>
  <c r="C45" i="10"/>
  <c r="C46" i="10"/>
  <c r="C39" i="10"/>
  <c r="C28" i="10"/>
  <c r="C29" i="10"/>
  <c r="C11" i="10"/>
  <c r="C12" i="10"/>
  <c r="AO5" i="19"/>
  <c r="AO16" i="19"/>
  <c r="O5" i="19"/>
  <c r="P5" i="19"/>
  <c r="Q5" i="19"/>
  <c r="R5" i="19"/>
  <c r="S5" i="19"/>
  <c r="T5" i="19"/>
  <c r="U5" i="19"/>
  <c r="V5" i="19"/>
  <c r="W5" i="19"/>
  <c r="X5" i="19"/>
  <c r="Y5" i="19"/>
  <c r="Z5" i="19"/>
  <c r="AA5" i="19"/>
  <c r="AB5" i="19"/>
  <c r="AC5" i="19"/>
  <c r="AD5" i="19"/>
  <c r="AE5" i="19"/>
  <c r="AF5" i="19"/>
  <c r="AG5" i="19"/>
  <c r="AH5" i="19"/>
  <c r="AI5" i="19"/>
  <c r="AJ5" i="19"/>
  <c r="AK5" i="19"/>
  <c r="AL5" i="19"/>
  <c r="AM5" i="19"/>
  <c r="AN5" i="19"/>
  <c r="C14" i="4"/>
  <c r="C6" i="4"/>
  <c r="AO22" i="4"/>
  <c r="AO5" i="6"/>
  <c r="AO22" i="6"/>
  <c r="AO37" i="6"/>
  <c r="AO53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O5" i="6"/>
  <c r="C11" i="2"/>
  <c r="C13" i="2"/>
  <c r="C14" i="2"/>
  <c r="F5" i="2"/>
  <c r="I5" i="2"/>
  <c r="G5" i="2"/>
  <c r="J24" i="7"/>
  <c r="K24" i="7"/>
  <c r="L24" i="7"/>
  <c r="M24" i="7"/>
  <c r="C32" i="54" l="1"/>
  <c r="C35" i="54"/>
  <c r="AQ18" i="54"/>
  <c r="AM30" i="54" s="1"/>
  <c r="AR16" i="54"/>
  <c r="AS13" i="54"/>
  <c r="AR14" i="54"/>
  <c r="AR17" i="54"/>
  <c r="AR18" i="54" s="1"/>
  <c r="AN30" i="54" s="1"/>
  <c r="H5" i="2"/>
  <c r="AO34" i="35"/>
  <c r="AN32" i="54" l="1"/>
  <c r="AN35" i="54" s="1"/>
  <c r="AN5" i="3"/>
  <c r="AM5" i="3"/>
  <c r="AM32" i="54"/>
  <c r="AM35" i="54" s="1"/>
  <c r="AS14" i="54"/>
  <c r="AS17" i="54"/>
  <c r="AS16" i="54"/>
  <c r="J25" i="2"/>
  <c r="J32" i="2"/>
  <c r="AS18" i="54" l="1"/>
  <c r="AO30" i="54" s="1"/>
  <c r="AO32" i="54"/>
  <c r="AO35" i="54" s="1"/>
  <c r="AO5" i="3"/>
  <c r="AO32" i="36" l="1"/>
  <c r="AO33" i="36"/>
  <c r="AO34" i="36"/>
  <c r="AO44" i="36"/>
  <c r="AO45" i="36"/>
  <c r="AO46" i="36"/>
  <c r="AO6" i="47"/>
  <c r="AO12" i="47"/>
  <c r="AO18" i="47"/>
  <c r="AO24" i="47"/>
  <c r="AO31" i="41"/>
  <c r="AO43" i="41"/>
  <c r="AO23" i="24"/>
  <c r="AO5" i="46"/>
  <c r="AO11" i="46"/>
  <c r="AO17" i="46"/>
  <c r="AO23" i="46"/>
  <c r="AO8" i="24" l="1"/>
  <c r="AO25" i="24"/>
  <c r="AO34" i="24" s="1"/>
  <c r="AO24" i="24"/>
  <c r="AO33" i="24" s="1"/>
  <c r="AO32" i="24"/>
  <c r="AO17" i="24"/>
  <c r="AO35" i="24" l="1"/>
  <c r="AO22" i="19" s="1"/>
  <c r="AO26" i="24"/>
  <c r="AO55" i="23"/>
  <c r="AO56" i="23"/>
  <c r="AO57" i="23"/>
  <c r="AO58" i="23"/>
  <c r="AO5" i="51"/>
  <c r="AO11" i="51"/>
  <c r="AO17" i="51"/>
  <c r="AO18" i="51"/>
  <c r="AO19" i="51"/>
  <c r="AO20" i="51"/>
  <c r="AO21" i="51" l="1"/>
  <c r="AO25" i="23"/>
  <c r="AO17" i="23"/>
  <c r="AO24" i="23"/>
  <c r="AO23" i="23"/>
  <c r="AO8" i="23" l="1"/>
  <c r="AO26" i="23"/>
  <c r="AO27" i="23"/>
  <c r="AO6" i="49" l="1"/>
  <c r="AO25" i="34"/>
  <c r="AO31" i="34"/>
  <c r="AO44" i="34" s="1"/>
  <c r="AO33" i="34"/>
  <c r="AO46" i="34" s="1"/>
  <c r="AO4" i="43"/>
  <c r="AO13" i="43"/>
  <c r="AO22" i="43"/>
  <c r="AO26" i="43"/>
  <c r="AO33" i="43" s="1"/>
  <c r="AO39" i="43"/>
  <c r="AO48" i="43"/>
  <c r="AO57" i="43"/>
  <c r="AO61" i="43"/>
  <c r="AO68" i="43" s="1"/>
  <c r="AO6" i="45"/>
  <c r="AO12" i="45"/>
  <c r="AO18" i="45"/>
  <c r="AO24" i="45"/>
  <c r="AO30" i="45"/>
  <c r="AO36" i="45"/>
  <c r="AO4" i="18"/>
  <c r="AP4" i="18"/>
  <c r="AO6" i="18"/>
  <c r="AP6" i="18"/>
  <c r="AP7" i="18" s="1"/>
  <c r="AO7" i="18"/>
  <c r="AO12" i="18"/>
  <c r="AP12" i="18"/>
  <c r="AO14" i="18"/>
  <c r="AO22" i="18" s="1"/>
  <c r="AO23" i="18" s="1"/>
  <c r="AP14" i="18"/>
  <c r="AP22" i="18" s="1"/>
  <c r="AO15" i="18"/>
  <c r="AP15" i="18"/>
  <c r="AO20" i="18"/>
  <c r="AP20" i="18"/>
  <c r="AO21" i="18"/>
  <c r="AP21" i="18"/>
  <c r="AO28" i="18"/>
  <c r="AP28" i="18"/>
  <c r="AO30" i="18"/>
  <c r="AO36" i="18" s="1"/>
  <c r="AP30" i="18"/>
  <c r="AP36" i="18" s="1"/>
  <c r="AO32" i="18"/>
  <c r="AO58" i="18" s="1"/>
  <c r="AO71" i="18" s="1"/>
  <c r="AP32" i="18"/>
  <c r="AP58" i="18" s="1"/>
  <c r="AP71" i="18" s="1"/>
  <c r="AO33" i="18"/>
  <c r="AO59" i="18" s="1"/>
  <c r="AO72" i="18" s="1"/>
  <c r="AP33" i="18"/>
  <c r="AP59" i="18" s="1"/>
  <c r="AP72" i="18" s="1"/>
  <c r="AO34" i="18"/>
  <c r="AP34" i="18"/>
  <c r="AP60" i="18" s="1"/>
  <c r="AP73" i="18" s="1"/>
  <c r="AO35" i="18"/>
  <c r="AP35" i="18"/>
  <c r="AO41" i="18"/>
  <c r="AP41" i="18"/>
  <c r="AO43" i="18"/>
  <c r="AO49" i="18" s="1"/>
  <c r="AP43" i="18"/>
  <c r="AP49" i="18" s="1"/>
  <c r="AO45" i="18"/>
  <c r="AP45" i="18"/>
  <c r="AO46" i="18"/>
  <c r="AP46" i="18"/>
  <c r="AO47" i="18"/>
  <c r="AP47" i="18"/>
  <c r="AO48" i="18"/>
  <c r="AP48" i="18"/>
  <c r="AO54" i="18"/>
  <c r="AP54" i="18"/>
  <c r="AO55" i="18"/>
  <c r="AP55" i="18"/>
  <c r="AO56" i="18"/>
  <c r="AO69" i="18" s="1"/>
  <c r="AP56" i="18"/>
  <c r="AP69" i="18" s="1"/>
  <c r="AO57" i="18"/>
  <c r="AO70" i="18" s="1"/>
  <c r="AP57" i="18"/>
  <c r="AP70" i="18" s="1"/>
  <c r="AO60" i="18"/>
  <c r="AO61" i="18"/>
  <c r="AP61" i="18"/>
  <c r="AO67" i="18"/>
  <c r="AP67" i="18"/>
  <c r="AO68" i="18"/>
  <c r="AP68" i="18"/>
  <c r="AP75" i="18" s="1"/>
  <c r="AO73" i="18"/>
  <c r="AO74" i="18"/>
  <c r="AP74" i="18"/>
  <c r="AO5" i="48"/>
  <c r="AP5" i="48"/>
  <c r="AO9" i="48"/>
  <c r="AP9" i="48"/>
  <c r="AO14" i="48"/>
  <c r="AP14" i="48"/>
  <c r="AO15" i="48"/>
  <c r="AO53" i="48" s="1"/>
  <c r="AP15" i="48"/>
  <c r="AP63" i="48" s="1"/>
  <c r="AO16" i="48"/>
  <c r="AO54" i="48" s="1"/>
  <c r="AP16" i="48"/>
  <c r="AP69" i="48" s="1"/>
  <c r="AO17" i="48"/>
  <c r="AO70" i="48" s="1"/>
  <c r="AP17" i="48"/>
  <c r="AP60" i="48" s="1"/>
  <c r="AO18" i="48"/>
  <c r="AP18" i="48"/>
  <c r="AO23" i="48"/>
  <c r="AP23" i="48"/>
  <c r="AO24" i="48"/>
  <c r="AP24" i="48"/>
  <c r="AO25" i="48"/>
  <c r="AP25" i="48"/>
  <c r="AO26" i="48"/>
  <c r="AP26" i="48"/>
  <c r="AO27" i="48"/>
  <c r="AP27" i="48"/>
  <c r="AO29" i="48"/>
  <c r="AO32" i="48" s="1"/>
  <c r="AP29" i="48"/>
  <c r="AP32" i="48" s="1"/>
  <c r="AO30" i="48"/>
  <c r="AP30" i="48"/>
  <c r="AO31" i="48"/>
  <c r="AP31" i="48"/>
  <c r="AO34" i="48"/>
  <c r="AP34" i="48"/>
  <c r="AO35" i="48"/>
  <c r="AP35" i="48"/>
  <c r="AO36" i="48"/>
  <c r="AO37" i="48" s="1"/>
  <c r="AP36" i="48"/>
  <c r="AP37" i="48" s="1"/>
  <c r="AO39" i="48"/>
  <c r="AO42" i="48" s="1"/>
  <c r="AP39" i="48"/>
  <c r="AP42" i="48" s="1"/>
  <c r="AO40" i="48"/>
  <c r="AP40" i="48"/>
  <c r="AO41" i="48"/>
  <c r="AP41" i="48"/>
  <c r="AO44" i="48"/>
  <c r="AP44" i="48"/>
  <c r="AO45" i="48"/>
  <c r="AP45" i="48"/>
  <c r="AO46" i="48"/>
  <c r="AP46" i="48"/>
  <c r="AO47" i="48"/>
  <c r="AP47" i="48"/>
  <c r="AO52" i="48"/>
  <c r="AP52" i="48"/>
  <c r="AP53" i="48"/>
  <c r="AO58" i="48"/>
  <c r="AO61" i="48" s="1"/>
  <c r="AP58" i="48"/>
  <c r="AP61" i="48" s="1"/>
  <c r="AO59" i="48"/>
  <c r="AP59" i="48"/>
  <c r="AO60" i="48"/>
  <c r="AO65" i="48"/>
  <c r="AP65" i="48"/>
  <c r="AO68" i="48"/>
  <c r="AP68" i="48"/>
  <c r="AO69" i="48"/>
  <c r="AO73" i="48"/>
  <c r="AP73" i="48"/>
  <c r="AO74" i="48"/>
  <c r="AP74" i="48"/>
  <c r="AO75" i="48"/>
  <c r="AP75" i="48"/>
  <c r="AO76" i="48"/>
  <c r="AP76" i="48"/>
  <c r="AO75" i="18" l="1"/>
  <c r="AP23" i="18"/>
  <c r="AP62" i="18"/>
  <c r="AO62" i="18"/>
  <c r="AP71" i="48"/>
  <c r="AO71" i="48"/>
  <c r="AP64" i="48"/>
  <c r="AP66" i="48" s="1"/>
  <c r="AP55" i="48"/>
  <c r="AO64" i="48"/>
  <c r="AO55" i="48"/>
  <c r="AO56" i="48" s="1"/>
  <c r="AP54" i="48"/>
  <c r="AP56" i="48" s="1"/>
  <c r="AO63" i="48"/>
  <c r="AO66" i="48" s="1"/>
  <c r="AP70" i="48"/>
  <c r="AO4" i="42" l="1"/>
  <c r="AO13" i="42" s="1"/>
  <c r="AO22" i="42"/>
  <c r="AO26" i="42"/>
  <c r="AO41" i="42"/>
  <c r="AO50" i="42"/>
  <c r="AO59" i="42"/>
  <c r="AO63" i="42"/>
  <c r="AO87" i="42" s="1"/>
  <c r="AO41" i="10"/>
  <c r="AO43" i="10" s="1"/>
  <c r="AO48" i="10" s="1"/>
  <c r="AO6" i="44"/>
  <c r="AO12" i="44"/>
  <c r="AO18" i="44"/>
  <c r="AO24" i="44"/>
  <c r="AO30" i="44"/>
  <c r="AO36" i="44"/>
  <c r="C83" i="40"/>
  <c r="E83" i="40"/>
  <c r="E25" i="44" s="1"/>
  <c r="F83" i="40"/>
  <c r="F25" i="44" s="1"/>
  <c r="F42" i="42" s="1"/>
  <c r="D83" i="40"/>
  <c r="D19" i="44" s="1"/>
  <c r="C77" i="40"/>
  <c r="E77" i="40"/>
  <c r="F77" i="40"/>
  <c r="F22" i="10" s="1"/>
  <c r="D77" i="40"/>
  <c r="F76" i="40"/>
  <c r="G76" i="40"/>
  <c r="H76" i="40"/>
  <c r="I76" i="40"/>
  <c r="J76" i="40"/>
  <c r="K76" i="40"/>
  <c r="L76" i="40"/>
  <c r="M76" i="40"/>
  <c r="N76" i="40"/>
  <c r="O76" i="40"/>
  <c r="P76" i="40"/>
  <c r="Q76" i="40"/>
  <c r="R76" i="40"/>
  <c r="S76" i="40"/>
  <c r="T76" i="40"/>
  <c r="U76" i="40"/>
  <c r="V76" i="40"/>
  <c r="W76" i="40"/>
  <c r="X76" i="40"/>
  <c r="Y76" i="40"/>
  <c r="Z76" i="40"/>
  <c r="AA76" i="40"/>
  <c r="AB76" i="40"/>
  <c r="AC76" i="40"/>
  <c r="AD76" i="40"/>
  <c r="AE76" i="40"/>
  <c r="AF76" i="40"/>
  <c r="AG76" i="40"/>
  <c r="AH76" i="40"/>
  <c r="AI76" i="40"/>
  <c r="AJ76" i="40"/>
  <c r="AK76" i="40"/>
  <c r="AL76" i="40"/>
  <c r="AM76" i="40"/>
  <c r="AN76" i="40"/>
  <c r="AO76" i="40"/>
  <c r="F82" i="40"/>
  <c r="G82" i="40"/>
  <c r="H82" i="40"/>
  <c r="I82" i="40"/>
  <c r="J82" i="40"/>
  <c r="K82" i="40"/>
  <c r="L82" i="40"/>
  <c r="M82" i="40"/>
  <c r="N82" i="40"/>
  <c r="O82" i="40"/>
  <c r="P82" i="40"/>
  <c r="Q82" i="40"/>
  <c r="R82" i="40"/>
  <c r="S82" i="40"/>
  <c r="T82" i="40"/>
  <c r="U82" i="40"/>
  <c r="V82" i="40"/>
  <c r="W82" i="40"/>
  <c r="X82" i="40"/>
  <c r="Y82" i="40"/>
  <c r="Z82" i="40"/>
  <c r="AA82" i="40"/>
  <c r="AB82" i="40"/>
  <c r="AC82" i="40"/>
  <c r="AD82" i="40"/>
  <c r="AE82" i="40"/>
  <c r="AF82" i="40"/>
  <c r="AG82" i="40"/>
  <c r="AH82" i="40"/>
  <c r="AI82" i="40"/>
  <c r="AJ82" i="40"/>
  <c r="AK82" i="40"/>
  <c r="AL82" i="40"/>
  <c r="AM82" i="40"/>
  <c r="AN82" i="40"/>
  <c r="AO82" i="40"/>
  <c r="E82" i="40"/>
  <c r="D82" i="40"/>
  <c r="E76" i="40"/>
  <c r="D76" i="40"/>
  <c r="AO42" i="10" l="1"/>
  <c r="AO47" i="10" s="1"/>
  <c r="D31" i="44"/>
  <c r="D37" i="44"/>
  <c r="D25" i="44"/>
  <c r="D13" i="44"/>
  <c r="F31" i="45"/>
  <c r="F41" i="43" s="1"/>
  <c r="F37" i="45"/>
  <c r="F42" i="43" s="1"/>
  <c r="F25" i="45"/>
  <c r="F40" i="43" s="1"/>
  <c r="F37" i="44"/>
  <c r="F44" i="42" s="1"/>
  <c r="F19" i="44"/>
  <c r="F31" i="44"/>
  <c r="F43" i="42" s="1"/>
  <c r="F13" i="44"/>
  <c r="F6" i="42" s="1"/>
  <c r="F7" i="44"/>
  <c r="E37" i="45"/>
  <c r="E25" i="45"/>
  <c r="E31" i="45"/>
  <c r="E37" i="44"/>
  <c r="E19" i="44"/>
  <c r="E13" i="44"/>
  <c r="E31" i="44"/>
  <c r="E7" i="44"/>
  <c r="D19" i="45"/>
  <c r="D13" i="45"/>
  <c r="D7" i="45"/>
  <c r="F7" i="45"/>
  <c r="F5" i="43" s="1"/>
  <c r="F19" i="45"/>
  <c r="F7" i="43" s="1"/>
  <c r="F13" i="45"/>
  <c r="F6" i="43" s="1"/>
  <c r="D31" i="45"/>
  <c r="D37" i="45"/>
  <c r="D25" i="45"/>
  <c r="D7" i="44"/>
  <c r="E7" i="45"/>
  <c r="E19" i="45"/>
  <c r="E13" i="45"/>
  <c r="AO44" i="10"/>
  <c r="AO49" i="10" s="1"/>
  <c r="AO50" i="10" s="1"/>
  <c r="AO10" i="19" s="1"/>
  <c r="F10" i="50" l="1"/>
  <c r="F7" i="42"/>
  <c r="F8" i="50"/>
  <c r="F10" i="49"/>
  <c r="F9" i="49"/>
  <c r="F9" i="50"/>
  <c r="F5" i="42"/>
  <c r="AO40" i="40"/>
  <c r="AN40" i="40"/>
  <c r="AM40" i="40"/>
  <c r="AL40" i="40"/>
  <c r="AK40" i="40"/>
  <c r="AJ40" i="40"/>
  <c r="AI40" i="40"/>
  <c r="AH40" i="40"/>
  <c r="AG40" i="40"/>
  <c r="AF40" i="40"/>
  <c r="AE40" i="40"/>
  <c r="AD40" i="40"/>
  <c r="AC40" i="40"/>
  <c r="AB40" i="40"/>
  <c r="AA40" i="40"/>
  <c r="Z40" i="40"/>
  <c r="Y40" i="40"/>
  <c r="X40" i="40"/>
  <c r="W40" i="40"/>
  <c r="V40" i="40"/>
  <c r="U40" i="40"/>
  <c r="T40" i="40"/>
  <c r="S40" i="40"/>
  <c r="R40" i="40"/>
  <c r="Q40" i="40"/>
  <c r="P40" i="40"/>
  <c r="O40" i="40"/>
  <c r="N40" i="40"/>
  <c r="M40" i="40"/>
  <c r="L40" i="40"/>
  <c r="K40" i="40"/>
  <c r="J40" i="40"/>
  <c r="I40" i="40"/>
  <c r="H40" i="40"/>
  <c r="G40" i="40"/>
  <c r="F40" i="40"/>
  <c r="E40" i="40"/>
  <c r="D40" i="40"/>
  <c r="F9" i="34" l="1"/>
  <c r="F10" i="34"/>
  <c r="F6" i="35"/>
  <c r="F7" i="35"/>
  <c r="F8" i="35"/>
  <c r="G47" i="40"/>
  <c r="G77" i="40"/>
  <c r="G22" i="10" s="1"/>
  <c r="G83" i="40"/>
  <c r="G7" i="44" l="1"/>
  <c r="G31" i="45"/>
  <c r="G41" i="43" s="1"/>
  <c r="G37" i="45"/>
  <c r="G42" i="43" s="1"/>
  <c r="G13" i="44"/>
  <c r="G6" i="42" s="1"/>
  <c r="G25" i="45"/>
  <c r="G40" i="43" s="1"/>
  <c r="G37" i="44"/>
  <c r="G44" i="42" s="1"/>
  <c r="G31" i="44"/>
  <c r="G43" i="42" s="1"/>
  <c r="G19" i="44"/>
  <c r="G25" i="44"/>
  <c r="G42" i="42" s="1"/>
  <c r="G19" i="45"/>
  <c r="G7" i="43" s="1"/>
  <c r="G7" i="45"/>
  <c r="G5" i="43" s="1"/>
  <c r="G13" i="45"/>
  <c r="G6" i="43" s="1"/>
  <c r="H83" i="40"/>
  <c r="H77" i="40"/>
  <c r="H22" i="10" s="1"/>
  <c r="I83" i="40"/>
  <c r="I77" i="40"/>
  <c r="I22" i="10" s="1"/>
  <c r="H47" i="40"/>
  <c r="I47" i="40"/>
  <c r="AO10" i="40"/>
  <c r="AO16" i="40"/>
  <c r="AO22" i="40"/>
  <c r="AO28" i="40"/>
  <c r="AO34" i="40"/>
  <c r="AO46" i="40"/>
  <c r="AO52" i="40"/>
  <c r="AO58" i="40"/>
  <c r="AO64" i="40"/>
  <c r="AO70" i="40"/>
  <c r="C11" i="40"/>
  <c r="G10" i="50" l="1"/>
  <c r="G7" i="42"/>
  <c r="G8" i="50"/>
  <c r="G10" i="49"/>
  <c r="G9" i="49"/>
  <c r="G9" i="50"/>
  <c r="G5" i="42"/>
  <c r="C41" i="40"/>
  <c r="I13" i="45"/>
  <c r="I6" i="43" s="1"/>
  <c r="I7" i="45"/>
  <c r="I5" i="43" s="1"/>
  <c r="I19" i="45"/>
  <c r="I7" i="43" s="1"/>
  <c r="H19" i="45"/>
  <c r="H7" i="43" s="1"/>
  <c r="H13" i="45"/>
  <c r="H6" i="43" s="1"/>
  <c r="H7" i="45"/>
  <c r="H5" i="43" s="1"/>
  <c r="H37" i="44"/>
  <c r="H44" i="42" s="1"/>
  <c r="H13" i="44"/>
  <c r="H6" i="42" s="1"/>
  <c r="H37" i="45"/>
  <c r="H42" i="43" s="1"/>
  <c r="H25" i="45"/>
  <c r="H40" i="43" s="1"/>
  <c r="H25" i="44"/>
  <c r="H42" i="42" s="1"/>
  <c r="H19" i="44"/>
  <c r="H31" i="45"/>
  <c r="H41" i="43" s="1"/>
  <c r="H31" i="44"/>
  <c r="H43" i="42" s="1"/>
  <c r="H7" i="44"/>
  <c r="I37" i="44"/>
  <c r="I44" i="42" s="1"/>
  <c r="I31" i="44"/>
  <c r="I43" i="42" s="1"/>
  <c r="I31" i="45"/>
  <c r="I41" i="43" s="1"/>
  <c r="I37" i="45"/>
  <c r="I42" i="43" s="1"/>
  <c r="I25" i="44"/>
  <c r="I42" i="42" s="1"/>
  <c r="I19" i="44"/>
  <c r="I13" i="44"/>
  <c r="I6" i="42" s="1"/>
  <c r="I25" i="45"/>
  <c r="I40" i="43" s="1"/>
  <c r="I7" i="44"/>
  <c r="J77" i="40"/>
  <c r="J22" i="10" s="1"/>
  <c r="J83" i="40"/>
  <c r="C47" i="40"/>
  <c r="J47" i="40"/>
  <c r="D11" i="40"/>
  <c r="D41" i="40" s="1"/>
  <c r="H5" i="40"/>
  <c r="J5" i="40" s="1"/>
  <c r="H8" i="50" l="1"/>
  <c r="H6" i="35" s="1"/>
  <c r="H9" i="50"/>
  <c r="H7" i="35" s="1"/>
  <c r="H9" i="49"/>
  <c r="H9" i="34" s="1"/>
  <c r="H10" i="49"/>
  <c r="H10" i="34" s="1"/>
  <c r="H5" i="42"/>
  <c r="H10" i="50"/>
  <c r="H8" i="35" s="1"/>
  <c r="H7" i="42"/>
  <c r="G7" i="35"/>
  <c r="I10" i="50"/>
  <c r="I8" i="35" s="1"/>
  <c r="I7" i="42"/>
  <c r="G9" i="34"/>
  <c r="I8" i="50"/>
  <c r="I6" i="35" s="1"/>
  <c r="I10" i="49"/>
  <c r="I10" i="34" s="1"/>
  <c r="I9" i="50"/>
  <c r="I7" i="35" s="1"/>
  <c r="I9" i="49"/>
  <c r="I9" i="34" s="1"/>
  <c r="I5" i="42"/>
  <c r="G10" i="34"/>
  <c r="G6" i="35"/>
  <c r="G8" i="35"/>
  <c r="C17" i="40"/>
  <c r="C23" i="40"/>
  <c r="J37" i="44"/>
  <c r="J44" i="42" s="1"/>
  <c r="J19" i="44"/>
  <c r="J13" i="44"/>
  <c r="J6" i="42" s="1"/>
  <c r="J37" i="45"/>
  <c r="J42" i="43" s="1"/>
  <c r="J25" i="45"/>
  <c r="J40" i="43" s="1"/>
  <c r="J31" i="44"/>
  <c r="J43" i="42" s="1"/>
  <c r="J31" i="45"/>
  <c r="J41" i="43" s="1"/>
  <c r="J7" i="44"/>
  <c r="J25" i="44"/>
  <c r="J42" i="42" s="1"/>
  <c r="K47" i="40"/>
  <c r="K77" i="40"/>
  <c r="K22" i="10" s="1"/>
  <c r="K83" i="40"/>
  <c r="J13" i="45"/>
  <c r="J6" i="43" s="1"/>
  <c r="J7" i="45"/>
  <c r="J5" i="43" s="1"/>
  <c r="J19" i="45"/>
  <c r="J7" i="43" s="1"/>
  <c r="AO49" i="23"/>
  <c r="AO38" i="23"/>
  <c r="D47" i="40"/>
  <c r="C59" i="40"/>
  <c r="E11" i="40"/>
  <c r="D10" i="40"/>
  <c r="D16" i="40"/>
  <c r="D22" i="40"/>
  <c r="D28" i="40"/>
  <c r="D34" i="40"/>
  <c r="D46" i="40"/>
  <c r="D52" i="40"/>
  <c r="D58" i="40"/>
  <c r="D64" i="40"/>
  <c r="D70" i="40"/>
  <c r="C19" i="3"/>
  <c r="C8" i="3"/>
  <c r="C6" i="3"/>
  <c r="J9" i="50" l="1"/>
  <c r="J8" i="50"/>
  <c r="J6" i="35" s="1"/>
  <c r="J10" i="49"/>
  <c r="J9" i="49"/>
  <c r="J5" i="42"/>
  <c r="J10" i="50"/>
  <c r="J8" i="35" s="1"/>
  <c r="J7" i="42"/>
  <c r="L77" i="40"/>
  <c r="L22" i="10" s="1"/>
  <c r="L83" i="40"/>
  <c r="K37" i="44"/>
  <c r="K44" i="42" s="1"/>
  <c r="K37" i="45"/>
  <c r="K42" i="43" s="1"/>
  <c r="K25" i="44"/>
  <c r="K42" i="42" s="1"/>
  <c r="K25" i="45"/>
  <c r="K40" i="43" s="1"/>
  <c r="K31" i="45"/>
  <c r="K41" i="43" s="1"/>
  <c r="K19" i="44"/>
  <c r="K13" i="44"/>
  <c r="K6" i="42" s="1"/>
  <c r="K7" i="44"/>
  <c r="K31" i="44"/>
  <c r="K43" i="42" s="1"/>
  <c r="K19" i="45"/>
  <c r="K7" i="43" s="1"/>
  <c r="K7" i="45"/>
  <c r="K5" i="43" s="1"/>
  <c r="K13" i="45"/>
  <c r="K6" i="43" s="1"/>
  <c r="AO59" i="23"/>
  <c r="AO60" i="23" s="1"/>
  <c r="AO61" i="23" s="1"/>
  <c r="AO66" i="23" s="1"/>
  <c r="AO72" i="23" s="1"/>
  <c r="AO19" i="19" s="1"/>
  <c r="F11" i="40"/>
  <c r="F47" i="40" s="1"/>
  <c r="E47" i="40"/>
  <c r="L47" i="40"/>
  <c r="AO9" i="3"/>
  <c r="AO20" i="3"/>
  <c r="AO28" i="3"/>
  <c r="AO39" i="3" s="1"/>
  <c r="AO30" i="3"/>
  <c r="AO41" i="3" s="1"/>
  <c r="AO42" i="3" s="1"/>
  <c r="K9" i="50" l="1"/>
  <c r="K7" i="35" s="1"/>
  <c r="K8" i="50"/>
  <c r="K6" i="35" s="1"/>
  <c r="K10" i="49"/>
  <c r="K10" i="34" s="1"/>
  <c r="K9" i="49"/>
  <c r="K9" i="34" s="1"/>
  <c r="K5" i="42"/>
  <c r="J7" i="35"/>
  <c r="J9" i="34"/>
  <c r="J10" i="34"/>
  <c r="K10" i="50"/>
  <c r="K8" i="35" s="1"/>
  <c r="K7" i="42"/>
  <c r="G11" i="40"/>
  <c r="H11" i="40" s="1"/>
  <c r="L37" i="44"/>
  <c r="L44" i="42" s="1"/>
  <c r="L31" i="45"/>
  <c r="L41" i="43" s="1"/>
  <c r="L37" i="45"/>
  <c r="L42" i="43" s="1"/>
  <c r="L25" i="45"/>
  <c r="L40" i="43" s="1"/>
  <c r="L25" i="44"/>
  <c r="L42" i="42" s="1"/>
  <c r="L19" i="44"/>
  <c r="L31" i="44"/>
  <c r="L43" i="42" s="1"/>
  <c r="L13" i="44"/>
  <c r="L6" i="42" s="1"/>
  <c r="L7" i="44"/>
  <c r="L13" i="45"/>
  <c r="L6" i="43" s="1"/>
  <c r="L19" i="45"/>
  <c r="L7" i="43" s="1"/>
  <c r="L7" i="45"/>
  <c r="L5" i="43" s="1"/>
  <c r="M77" i="40"/>
  <c r="M22" i="10" s="1"/>
  <c r="M83" i="40"/>
  <c r="M47" i="40"/>
  <c r="AO31" i="3"/>
  <c r="L10" i="50" l="1"/>
  <c r="L8" i="35" s="1"/>
  <c r="L7" i="42"/>
  <c r="L9" i="49"/>
  <c r="L9" i="50"/>
  <c r="L8" i="50"/>
  <c r="L6" i="35" s="1"/>
  <c r="L10" i="49"/>
  <c r="L5" i="42"/>
  <c r="N77" i="40"/>
  <c r="N22" i="10" s="1"/>
  <c r="N83" i="40"/>
  <c r="M31" i="44"/>
  <c r="M43" i="42" s="1"/>
  <c r="M25" i="45"/>
  <c r="M40" i="43" s="1"/>
  <c r="M25" i="44"/>
  <c r="M42" i="42" s="1"/>
  <c r="M31" i="45"/>
  <c r="M41" i="43" s="1"/>
  <c r="M19" i="44"/>
  <c r="M37" i="44"/>
  <c r="M44" i="42" s="1"/>
  <c r="M7" i="44"/>
  <c r="M13" i="44"/>
  <c r="M6" i="42" s="1"/>
  <c r="M37" i="45"/>
  <c r="M42" i="43" s="1"/>
  <c r="M19" i="45"/>
  <c r="M7" i="43" s="1"/>
  <c r="M7" i="45"/>
  <c r="M5" i="43" s="1"/>
  <c r="M13" i="45"/>
  <c r="M6" i="43" s="1"/>
  <c r="N47" i="40"/>
  <c r="I11" i="40"/>
  <c r="L10" i="34" l="1"/>
  <c r="M9" i="49"/>
  <c r="M9" i="34" s="1"/>
  <c r="M9" i="50"/>
  <c r="M7" i="35" s="1"/>
  <c r="M8" i="50"/>
  <c r="M6" i="35" s="1"/>
  <c r="M10" i="49"/>
  <c r="M10" i="34" s="1"/>
  <c r="M5" i="42"/>
  <c r="L7" i="35"/>
  <c r="L9" i="34"/>
  <c r="M10" i="50"/>
  <c r="M8" i="35" s="1"/>
  <c r="M7" i="42"/>
  <c r="O77" i="40"/>
  <c r="O22" i="10" s="1"/>
  <c r="O83" i="40"/>
  <c r="N25" i="44"/>
  <c r="N42" i="42" s="1"/>
  <c r="N31" i="45"/>
  <c r="N41" i="43" s="1"/>
  <c r="N37" i="45"/>
  <c r="N42" i="43" s="1"/>
  <c r="N37" i="44"/>
  <c r="N44" i="42" s="1"/>
  <c r="N19" i="44"/>
  <c r="N31" i="44"/>
  <c r="N43" i="42" s="1"/>
  <c r="N25" i="45"/>
  <c r="N40" i="43" s="1"/>
  <c r="N13" i="44"/>
  <c r="N6" i="42" s="1"/>
  <c r="N7" i="44"/>
  <c r="N13" i="45"/>
  <c r="N6" i="43" s="1"/>
  <c r="N19" i="45"/>
  <c r="N7" i="43" s="1"/>
  <c r="N7" i="45"/>
  <c r="N5" i="43" s="1"/>
  <c r="O47" i="40"/>
  <c r="J11" i="40"/>
  <c r="N9" i="49" l="1"/>
  <c r="N9" i="50"/>
  <c r="N8" i="50"/>
  <c r="N6" i="35" s="1"/>
  <c r="N10" i="49"/>
  <c r="N10" i="34" s="1"/>
  <c r="N5" i="42"/>
  <c r="N10" i="50"/>
  <c r="N8" i="35" s="1"/>
  <c r="N7" i="42"/>
  <c r="O37" i="44"/>
  <c r="O44" i="42" s="1"/>
  <c r="O19" i="44"/>
  <c r="O13" i="44"/>
  <c r="O6" i="42" s="1"/>
  <c r="O7" i="44"/>
  <c r="O31" i="44"/>
  <c r="O43" i="42" s="1"/>
  <c r="O31" i="45"/>
  <c r="O41" i="43" s="1"/>
  <c r="O25" i="45"/>
  <c r="O40" i="43" s="1"/>
  <c r="O37" i="45"/>
  <c r="O42" i="43" s="1"/>
  <c r="O25" i="44"/>
  <c r="O42" i="42" s="1"/>
  <c r="O7" i="45"/>
  <c r="O5" i="43" s="1"/>
  <c r="O19" i="45"/>
  <c r="O7" i="43" s="1"/>
  <c r="O13" i="45"/>
  <c r="O6" i="43" s="1"/>
  <c r="P77" i="40"/>
  <c r="P22" i="10" s="1"/>
  <c r="P83" i="40"/>
  <c r="P47" i="40"/>
  <c r="K11" i="40"/>
  <c r="N7" i="35" l="1"/>
  <c r="O10" i="50"/>
  <c r="O8" i="35" s="1"/>
  <c r="O7" i="42"/>
  <c r="N9" i="34"/>
  <c r="O9" i="49"/>
  <c r="O9" i="34" s="1"/>
  <c r="O9" i="50"/>
  <c r="O7" i="35" s="1"/>
  <c r="O8" i="50"/>
  <c r="O6" i="35" s="1"/>
  <c r="O10" i="49"/>
  <c r="O10" i="34" s="1"/>
  <c r="O5" i="42"/>
  <c r="Q47" i="40"/>
  <c r="Q77" i="40"/>
  <c r="Q22" i="10" s="1"/>
  <c r="Q83" i="40"/>
  <c r="P31" i="44"/>
  <c r="P43" i="42" s="1"/>
  <c r="P31" i="45"/>
  <c r="P41" i="43" s="1"/>
  <c r="P13" i="44"/>
  <c r="P6" i="42" s="1"/>
  <c r="P25" i="44"/>
  <c r="P42" i="42" s="1"/>
  <c r="P19" i="44"/>
  <c r="P25" i="45"/>
  <c r="P40" i="43" s="1"/>
  <c r="P7" i="44"/>
  <c r="P37" i="45"/>
  <c r="P42" i="43" s="1"/>
  <c r="P37" i="44"/>
  <c r="P44" i="42" s="1"/>
  <c r="P13" i="45"/>
  <c r="P6" i="43" s="1"/>
  <c r="P19" i="45"/>
  <c r="P7" i="43" s="1"/>
  <c r="P7" i="45"/>
  <c r="P5" i="43" s="1"/>
  <c r="L11" i="40"/>
  <c r="P10" i="49" l="1"/>
  <c r="P10" i="34" s="1"/>
  <c r="P9" i="49"/>
  <c r="P9" i="34" s="1"/>
  <c r="P9" i="50"/>
  <c r="P7" i="35" s="1"/>
  <c r="P8" i="50"/>
  <c r="P6" i="35" s="1"/>
  <c r="P5" i="42"/>
  <c r="P10" i="50"/>
  <c r="P8" i="35" s="1"/>
  <c r="P7" i="42"/>
  <c r="R83" i="40"/>
  <c r="R77" i="40"/>
  <c r="R22" i="10" s="1"/>
  <c r="Q19" i="44"/>
  <c r="Q25" i="45"/>
  <c r="Q40" i="43" s="1"/>
  <c r="Q13" i="44"/>
  <c r="Q6" i="42" s="1"/>
  <c r="Q7" i="44"/>
  <c r="Q25" i="44"/>
  <c r="Q42" i="42" s="1"/>
  <c r="Q31" i="44"/>
  <c r="Q43" i="42" s="1"/>
  <c r="Q31" i="45"/>
  <c r="Q41" i="43" s="1"/>
  <c r="Q37" i="44"/>
  <c r="Q44" i="42" s="1"/>
  <c r="Q37" i="45"/>
  <c r="Q42" i="43" s="1"/>
  <c r="Q13" i="45"/>
  <c r="Q6" i="43" s="1"/>
  <c r="Q19" i="45"/>
  <c r="Q7" i="43" s="1"/>
  <c r="Q7" i="45"/>
  <c r="Q5" i="43" s="1"/>
  <c r="R47" i="40"/>
  <c r="M11" i="40"/>
  <c r="C5" i="3"/>
  <c r="Q9" i="49" l="1"/>
  <c r="Q9" i="34" s="1"/>
  <c r="Q10" i="49"/>
  <c r="Q10" i="34" s="1"/>
  <c r="Q9" i="50"/>
  <c r="Q7" i="35" s="1"/>
  <c r="Q8" i="50"/>
  <c r="Q6" i="35" s="1"/>
  <c r="Q5" i="42"/>
  <c r="Q10" i="50"/>
  <c r="Q8" i="35" s="1"/>
  <c r="Q7" i="42"/>
  <c r="S77" i="40"/>
  <c r="S22" i="10" s="1"/>
  <c r="S83" i="40"/>
  <c r="R7" i="45"/>
  <c r="R5" i="43" s="1"/>
  <c r="R13" i="45"/>
  <c r="R6" i="43" s="1"/>
  <c r="R19" i="45"/>
  <c r="R7" i="43" s="1"/>
  <c r="R37" i="44"/>
  <c r="R44" i="42" s="1"/>
  <c r="R7" i="44"/>
  <c r="R25" i="45"/>
  <c r="R40" i="43" s="1"/>
  <c r="R31" i="45"/>
  <c r="R41" i="43" s="1"/>
  <c r="R37" i="45"/>
  <c r="R42" i="43" s="1"/>
  <c r="R31" i="44"/>
  <c r="R43" i="42" s="1"/>
  <c r="R19" i="44"/>
  <c r="R25" i="44"/>
  <c r="R42" i="42" s="1"/>
  <c r="R13" i="44"/>
  <c r="R6" i="42" s="1"/>
  <c r="C16" i="3"/>
  <c r="S47" i="40"/>
  <c r="N11" i="40"/>
  <c r="R10" i="50" l="1"/>
  <c r="R8" i="35" s="1"/>
  <c r="R7" i="42"/>
  <c r="R10" i="49"/>
  <c r="R10" i="34" s="1"/>
  <c r="R9" i="50"/>
  <c r="R7" i="35" s="1"/>
  <c r="R8" i="50"/>
  <c r="R6" i="35" s="1"/>
  <c r="R9" i="49"/>
  <c r="R9" i="34" s="1"/>
  <c r="R5" i="42"/>
  <c r="T47" i="40"/>
  <c r="T77" i="40"/>
  <c r="T22" i="10" s="1"/>
  <c r="T83" i="40"/>
  <c r="S25" i="44"/>
  <c r="S42" i="42" s="1"/>
  <c r="S37" i="45"/>
  <c r="S42" i="43" s="1"/>
  <c r="S25" i="45"/>
  <c r="S40" i="43" s="1"/>
  <c r="S7" i="44"/>
  <c r="S31" i="45"/>
  <c r="S41" i="43" s="1"/>
  <c r="S37" i="44"/>
  <c r="S44" i="42" s="1"/>
  <c r="S19" i="44"/>
  <c r="S31" i="44"/>
  <c r="S43" i="42" s="1"/>
  <c r="S13" i="44"/>
  <c r="S6" i="42" s="1"/>
  <c r="S13" i="45"/>
  <c r="S6" i="43" s="1"/>
  <c r="S7" i="45"/>
  <c r="S5" i="43" s="1"/>
  <c r="S19" i="45"/>
  <c r="S7" i="43" s="1"/>
  <c r="O11" i="40"/>
  <c r="S10" i="49" l="1"/>
  <c r="S10" i="34" s="1"/>
  <c r="S9" i="49"/>
  <c r="S9" i="34" s="1"/>
  <c r="S9" i="50"/>
  <c r="S7" i="35" s="1"/>
  <c r="S8" i="50"/>
  <c r="S6" i="35" s="1"/>
  <c r="S5" i="42"/>
  <c r="S10" i="50"/>
  <c r="S8" i="35" s="1"/>
  <c r="S7" i="42"/>
  <c r="U77" i="40"/>
  <c r="U22" i="10" s="1"/>
  <c r="U83" i="40"/>
  <c r="T7" i="44"/>
  <c r="T25" i="44"/>
  <c r="T42" i="42" s="1"/>
  <c r="T37" i="45"/>
  <c r="T42" i="43" s="1"/>
  <c r="T37" i="44"/>
  <c r="T44" i="42" s="1"/>
  <c r="T19" i="44"/>
  <c r="T31" i="44"/>
  <c r="T43" i="42" s="1"/>
  <c r="T25" i="45"/>
  <c r="T40" i="43" s="1"/>
  <c r="T13" i="44"/>
  <c r="T6" i="42" s="1"/>
  <c r="T31" i="45"/>
  <c r="T41" i="43" s="1"/>
  <c r="T7" i="45"/>
  <c r="T5" i="43" s="1"/>
  <c r="T13" i="45"/>
  <c r="T6" i="43" s="1"/>
  <c r="T19" i="45"/>
  <c r="T7" i="43" s="1"/>
  <c r="U47" i="40"/>
  <c r="P11" i="40"/>
  <c r="T10" i="50" l="1"/>
  <c r="T8" i="35" s="1"/>
  <c r="T7" i="42"/>
  <c r="T8" i="50"/>
  <c r="T6" i="35" s="1"/>
  <c r="T10" i="49"/>
  <c r="T10" i="34" s="1"/>
  <c r="T9" i="49"/>
  <c r="T9" i="34" s="1"/>
  <c r="T9" i="50"/>
  <c r="T7" i="35" s="1"/>
  <c r="T5" i="42"/>
  <c r="U25" i="44"/>
  <c r="U42" i="42" s="1"/>
  <c r="U37" i="44"/>
  <c r="U44" i="42" s="1"/>
  <c r="U19" i="44"/>
  <c r="U31" i="44"/>
  <c r="U43" i="42" s="1"/>
  <c r="U13" i="44"/>
  <c r="U6" i="42" s="1"/>
  <c r="U7" i="44"/>
  <c r="U37" i="45"/>
  <c r="U42" i="43" s="1"/>
  <c r="U31" i="45"/>
  <c r="U41" i="43" s="1"/>
  <c r="U25" i="45"/>
  <c r="U40" i="43" s="1"/>
  <c r="U7" i="45"/>
  <c r="U5" i="43" s="1"/>
  <c r="U13" i="45"/>
  <c r="U6" i="43" s="1"/>
  <c r="U19" i="45"/>
  <c r="U7" i="43" s="1"/>
  <c r="V77" i="40"/>
  <c r="V22" i="10" s="1"/>
  <c r="V83" i="40"/>
  <c r="V47" i="40"/>
  <c r="Q11" i="40"/>
  <c r="U10" i="50" l="1"/>
  <c r="U8" i="35" s="1"/>
  <c r="U7" i="42"/>
  <c r="U8" i="50"/>
  <c r="U6" i="35" s="1"/>
  <c r="U9" i="49"/>
  <c r="U9" i="34" s="1"/>
  <c r="U10" i="49"/>
  <c r="U10" i="34" s="1"/>
  <c r="U9" i="50"/>
  <c r="U7" i="35" s="1"/>
  <c r="U5" i="42"/>
  <c r="W77" i="40"/>
  <c r="W22" i="10" s="1"/>
  <c r="W83" i="40"/>
  <c r="V37" i="44"/>
  <c r="V44" i="42" s="1"/>
  <c r="V25" i="44"/>
  <c r="V42" i="42" s="1"/>
  <c r="V19" i="44"/>
  <c r="V13" i="44"/>
  <c r="V6" i="42" s="1"/>
  <c r="V7" i="44"/>
  <c r="V31" i="44"/>
  <c r="V43" i="42" s="1"/>
  <c r="V37" i="45"/>
  <c r="V42" i="43" s="1"/>
  <c r="V25" i="45"/>
  <c r="V40" i="43" s="1"/>
  <c r="V31" i="45"/>
  <c r="V41" i="43" s="1"/>
  <c r="V19" i="45"/>
  <c r="V7" i="43" s="1"/>
  <c r="V13" i="45"/>
  <c r="V6" i="43" s="1"/>
  <c r="V7" i="45"/>
  <c r="V5" i="43" s="1"/>
  <c r="W47" i="40"/>
  <c r="R11" i="40"/>
  <c r="V10" i="50" l="1"/>
  <c r="V8" i="35" s="1"/>
  <c r="V7" i="42"/>
  <c r="V8" i="50"/>
  <c r="V6" i="35" s="1"/>
  <c r="V10" i="49"/>
  <c r="V10" i="34" s="1"/>
  <c r="V9" i="50"/>
  <c r="V7" i="35" s="1"/>
  <c r="V9" i="49"/>
  <c r="V9" i="34" s="1"/>
  <c r="V5" i="42"/>
  <c r="X77" i="40"/>
  <c r="X22" i="10" s="1"/>
  <c r="X83" i="40"/>
  <c r="W37" i="44"/>
  <c r="W44" i="42" s="1"/>
  <c r="W31" i="45"/>
  <c r="W41" i="43" s="1"/>
  <c r="W37" i="45"/>
  <c r="W42" i="43" s="1"/>
  <c r="W25" i="45"/>
  <c r="W40" i="43" s="1"/>
  <c r="W25" i="44"/>
  <c r="W42" i="42" s="1"/>
  <c r="W13" i="44"/>
  <c r="W6" i="42" s="1"/>
  <c r="W19" i="44"/>
  <c r="W31" i="44"/>
  <c r="W43" i="42" s="1"/>
  <c r="W7" i="44"/>
  <c r="W13" i="45"/>
  <c r="W6" i="43" s="1"/>
  <c r="W7" i="45"/>
  <c r="W5" i="43" s="1"/>
  <c r="W19" i="45"/>
  <c r="W7" i="43" s="1"/>
  <c r="X47" i="40"/>
  <c r="S11" i="40"/>
  <c r="W10" i="50" l="1"/>
  <c r="W8" i="35" s="1"/>
  <c r="W7" i="42"/>
  <c r="W8" i="50"/>
  <c r="W6" i="35" s="1"/>
  <c r="W10" i="49"/>
  <c r="W10" i="34" s="1"/>
  <c r="W9" i="49"/>
  <c r="W9" i="34" s="1"/>
  <c r="W9" i="50"/>
  <c r="W7" i="35" s="1"/>
  <c r="W5" i="42"/>
  <c r="Y83" i="40"/>
  <c r="Y77" i="40"/>
  <c r="Y22" i="10" s="1"/>
  <c r="X37" i="44"/>
  <c r="X44" i="42" s="1"/>
  <c r="X31" i="44"/>
  <c r="X43" i="42" s="1"/>
  <c r="X19" i="44"/>
  <c r="X25" i="45"/>
  <c r="X40" i="43" s="1"/>
  <c r="X31" i="45"/>
  <c r="X41" i="43" s="1"/>
  <c r="X13" i="44"/>
  <c r="X6" i="42" s="1"/>
  <c r="X7" i="44"/>
  <c r="X25" i="44"/>
  <c r="X42" i="42" s="1"/>
  <c r="X37" i="45"/>
  <c r="X42" i="43" s="1"/>
  <c r="X13" i="45"/>
  <c r="X6" i="43" s="1"/>
  <c r="X7" i="45"/>
  <c r="X5" i="43" s="1"/>
  <c r="X19" i="45"/>
  <c r="X7" i="43" s="1"/>
  <c r="Y47" i="40"/>
  <c r="T11" i="40"/>
  <c r="X10" i="50" l="1"/>
  <c r="X8" i="35" s="1"/>
  <c r="X7" i="42"/>
  <c r="X9" i="50"/>
  <c r="X7" i="35" s="1"/>
  <c r="X8" i="50"/>
  <c r="X6" i="35" s="1"/>
  <c r="X10" i="49"/>
  <c r="X10" i="34" s="1"/>
  <c r="X9" i="49"/>
  <c r="X9" i="34" s="1"/>
  <c r="X5" i="42"/>
  <c r="Y19" i="45"/>
  <c r="Y7" i="43" s="1"/>
  <c r="Y13" i="45"/>
  <c r="Y6" i="43" s="1"/>
  <c r="Y7" i="45"/>
  <c r="Y5" i="43" s="1"/>
  <c r="Z47" i="40"/>
  <c r="Z77" i="40"/>
  <c r="Z22" i="10" s="1"/>
  <c r="Z83" i="40"/>
  <c r="Y19" i="44"/>
  <c r="Y31" i="44"/>
  <c r="Y43" i="42" s="1"/>
  <c r="Y13" i="44"/>
  <c r="Y6" i="42" s="1"/>
  <c r="Y25" i="45"/>
  <c r="Y40" i="43" s="1"/>
  <c r="Y31" i="45"/>
  <c r="Y41" i="43" s="1"/>
  <c r="Y37" i="45"/>
  <c r="Y42" i="43" s="1"/>
  <c r="Y25" i="44"/>
  <c r="Y42" i="42" s="1"/>
  <c r="Y37" i="44"/>
  <c r="Y44" i="42" s="1"/>
  <c r="Y7" i="44"/>
  <c r="U11" i="40"/>
  <c r="Y9" i="50" l="1"/>
  <c r="Y7" i="35" s="1"/>
  <c r="Y8" i="50"/>
  <c r="Y6" i="35" s="1"/>
  <c r="Y9" i="49"/>
  <c r="Y9" i="34" s="1"/>
  <c r="Y10" i="49"/>
  <c r="Y10" i="34" s="1"/>
  <c r="Y5" i="42"/>
  <c r="Y10" i="50"/>
  <c r="Y8" i="35" s="1"/>
  <c r="Y7" i="42"/>
  <c r="Z7" i="45"/>
  <c r="Z5" i="43" s="1"/>
  <c r="Z13" i="45"/>
  <c r="Z6" i="43" s="1"/>
  <c r="Z19" i="45"/>
  <c r="Z7" i="43" s="1"/>
  <c r="AA77" i="40"/>
  <c r="AA22" i="10" s="1"/>
  <c r="AA83" i="40"/>
  <c r="Z19" i="44"/>
  <c r="Z31" i="45"/>
  <c r="Z41" i="43" s="1"/>
  <c r="Z37" i="44"/>
  <c r="Z44" i="42" s="1"/>
  <c r="Z25" i="45"/>
  <c r="Z40" i="43" s="1"/>
  <c r="Z37" i="45"/>
  <c r="Z42" i="43" s="1"/>
  <c r="Z13" i="44"/>
  <c r="Z6" i="42" s="1"/>
  <c r="Z25" i="44"/>
  <c r="Z42" i="42" s="1"/>
  <c r="Z31" i="44"/>
  <c r="Z43" i="42" s="1"/>
  <c r="Z7" i="44"/>
  <c r="AA47" i="40"/>
  <c r="V11" i="40"/>
  <c r="Z10" i="50" l="1"/>
  <c r="Z8" i="35" s="1"/>
  <c r="Z7" i="42"/>
  <c r="Z9" i="49"/>
  <c r="Z9" i="34" s="1"/>
  <c r="Z9" i="50"/>
  <c r="Z7" i="35" s="1"/>
  <c r="Z10" i="49"/>
  <c r="Z10" i="34" s="1"/>
  <c r="Z8" i="50"/>
  <c r="Z6" i="35" s="1"/>
  <c r="Z5" i="42"/>
  <c r="AA19" i="45"/>
  <c r="AA7" i="43" s="1"/>
  <c r="AA7" i="45"/>
  <c r="AA5" i="43" s="1"/>
  <c r="AA13" i="45"/>
  <c r="AA6" i="43" s="1"/>
  <c r="AA37" i="44"/>
  <c r="AA44" i="42" s="1"/>
  <c r="AA37" i="45"/>
  <c r="AA42" i="43" s="1"/>
  <c r="AA25" i="44"/>
  <c r="AA42" i="42" s="1"/>
  <c r="AA19" i="44"/>
  <c r="AA31" i="44"/>
  <c r="AA43" i="42" s="1"/>
  <c r="AA25" i="45"/>
  <c r="AA40" i="43" s="1"/>
  <c r="AA7" i="44"/>
  <c r="AA13" i="44"/>
  <c r="AA6" i="42" s="1"/>
  <c r="AA31" i="45"/>
  <c r="AA41" i="43" s="1"/>
  <c r="AB77" i="40"/>
  <c r="AB22" i="10" s="1"/>
  <c r="AB83" i="40"/>
  <c r="AB47" i="40"/>
  <c r="W11" i="40"/>
  <c r="AA9" i="49" l="1"/>
  <c r="AA9" i="34" s="1"/>
  <c r="AA9" i="50"/>
  <c r="AA7" i="35" s="1"/>
  <c r="AA8" i="50"/>
  <c r="AA6" i="35" s="1"/>
  <c r="AA10" i="49"/>
  <c r="AA10" i="34" s="1"/>
  <c r="AA5" i="42"/>
  <c r="AA10" i="50"/>
  <c r="AA8" i="35" s="1"/>
  <c r="AA7" i="42"/>
  <c r="AC77" i="40"/>
  <c r="AC22" i="10" s="1"/>
  <c r="AC83" i="40"/>
  <c r="AB19" i="44"/>
  <c r="AB31" i="44"/>
  <c r="AB43" i="42" s="1"/>
  <c r="AB37" i="45"/>
  <c r="AB42" i="43" s="1"/>
  <c r="AB25" i="44"/>
  <c r="AB42" i="42" s="1"/>
  <c r="AB25" i="45"/>
  <c r="AB40" i="43" s="1"/>
  <c r="AB7" i="44"/>
  <c r="AB13" i="44"/>
  <c r="AB6" i="42" s="1"/>
  <c r="AB31" i="45"/>
  <c r="AB41" i="43" s="1"/>
  <c r="AB37" i="44"/>
  <c r="AB44" i="42" s="1"/>
  <c r="AB19" i="45"/>
  <c r="AB7" i="43" s="1"/>
  <c r="AB7" i="45"/>
  <c r="AB5" i="43" s="1"/>
  <c r="AB13" i="45"/>
  <c r="AB6" i="43" s="1"/>
  <c r="AC47" i="40"/>
  <c r="X11" i="40"/>
  <c r="AB9" i="49" l="1"/>
  <c r="AB9" i="34" s="1"/>
  <c r="AB9" i="50"/>
  <c r="AB7" i="35" s="1"/>
  <c r="AB8" i="50"/>
  <c r="AB6" i="35" s="1"/>
  <c r="AB10" i="49"/>
  <c r="AB10" i="34" s="1"/>
  <c r="AB5" i="42"/>
  <c r="AB10" i="50"/>
  <c r="AB8" i="35" s="1"/>
  <c r="AB7" i="42"/>
  <c r="AC7" i="45"/>
  <c r="AC5" i="43" s="1"/>
  <c r="AC19" i="45"/>
  <c r="AC7" i="43" s="1"/>
  <c r="AC13" i="45"/>
  <c r="AC6" i="43" s="1"/>
  <c r="AD47" i="40"/>
  <c r="AD77" i="40"/>
  <c r="AD22" i="10" s="1"/>
  <c r="AD83" i="40"/>
  <c r="AC31" i="44"/>
  <c r="AC43" i="42" s="1"/>
  <c r="AC13" i="44"/>
  <c r="AC6" i="42" s="1"/>
  <c r="AC19" i="44"/>
  <c r="AC7" i="44"/>
  <c r="AC31" i="45"/>
  <c r="AC41" i="43" s="1"/>
  <c r="AC25" i="44"/>
  <c r="AC42" i="42" s="1"/>
  <c r="AC37" i="45"/>
  <c r="AC42" i="43" s="1"/>
  <c r="AC37" i="44"/>
  <c r="AC44" i="42" s="1"/>
  <c r="AC25" i="45"/>
  <c r="AC40" i="43" s="1"/>
  <c r="Y11" i="40"/>
  <c r="AC9" i="50" l="1"/>
  <c r="AC7" i="35" s="1"/>
  <c r="AC9" i="49"/>
  <c r="AC9" i="34" s="1"/>
  <c r="AC8" i="50"/>
  <c r="AC6" i="35" s="1"/>
  <c r="AC10" i="49"/>
  <c r="AC10" i="34" s="1"/>
  <c r="AC5" i="42"/>
  <c r="AC10" i="50"/>
  <c r="AC8" i="35" s="1"/>
  <c r="AC7" i="42"/>
  <c r="AD19" i="44"/>
  <c r="AD31" i="45"/>
  <c r="AD41" i="43" s="1"/>
  <c r="AD25" i="44"/>
  <c r="AD42" i="42" s="1"/>
  <c r="AD13" i="44"/>
  <c r="AD6" i="42" s="1"/>
  <c r="AD7" i="44"/>
  <c r="AD31" i="44"/>
  <c r="AD43" i="42" s="1"/>
  <c r="AD37" i="44"/>
  <c r="AD44" i="42" s="1"/>
  <c r="AD25" i="45"/>
  <c r="AD40" i="43" s="1"/>
  <c r="AD37" i="45"/>
  <c r="AD42" i="43" s="1"/>
  <c r="AD7" i="45"/>
  <c r="AD5" i="43" s="1"/>
  <c r="AD13" i="45"/>
  <c r="AD6" i="43" s="1"/>
  <c r="AD19" i="45"/>
  <c r="AD7" i="43" s="1"/>
  <c r="AE47" i="40"/>
  <c r="AE77" i="40"/>
  <c r="AE22" i="10" s="1"/>
  <c r="AE83" i="40"/>
  <c r="Z11" i="40"/>
  <c r="AD10" i="50" l="1"/>
  <c r="AD8" i="35" s="1"/>
  <c r="AD7" i="42"/>
  <c r="AD10" i="49"/>
  <c r="AD10" i="34" s="1"/>
  <c r="AD9" i="49"/>
  <c r="AD9" i="34" s="1"/>
  <c r="AD8" i="50"/>
  <c r="AD6" i="35" s="1"/>
  <c r="AD9" i="50"/>
  <c r="AD7" i="35" s="1"/>
  <c r="AD5" i="42"/>
  <c r="AF47" i="40"/>
  <c r="AF83" i="40"/>
  <c r="AF77" i="40"/>
  <c r="AF22" i="10" s="1"/>
  <c r="AE25" i="44"/>
  <c r="AE42" i="42" s="1"/>
  <c r="AE13" i="44"/>
  <c r="AE6" i="42" s="1"/>
  <c r="AE19" i="44"/>
  <c r="AE7" i="44"/>
  <c r="AE37" i="45"/>
  <c r="AE42" i="43" s="1"/>
  <c r="AE25" i="45"/>
  <c r="AE40" i="43" s="1"/>
  <c r="AE31" i="45"/>
  <c r="AE41" i="43" s="1"/>
  <c r="AE31" i="44"/>
  <c r="AE43" i="42" s="1"/>
  <c r="AE37" i="44"/>
  <c r="AE44" i="42" s="1"/>
  <c r="AE13" i="45"/>
  <c r="AE6" i="43" s="1"/>
  <c r="AE19" i="45"/>
  <c r="AE7" i="43" s="1"/>
  <c r="AE7" i="45"/>
  <c r="AE5" i="43" s="1"/>
  <c r="AA11" i="40"/>
  <c r="AE10" i="50" l="1"/>
  <c r="AE8" i="35" s="1"/>
  <c r="AE7" i="42"/>
  <c r="AE10" i="49"/>
  <c r="AE10" i="34" s="1"/>
  <c r="AE9" i="49"/>
  <c r="AE9" i="34" s="1"/>
  <c r="AE9" i="50"/>
  <c r="AE7" i="35" s="1"/>
  <c r="AE8" i="50"/>
  <c r="AE6" i="35" s="1"/>
  <c r="AE5" i="42"/>
  <c r="AF19" i="45"/>
  <c r="AF7" i="43" s="1"/>
  <c r="AF7" i="45"/>
  <c r="AF5" i="43" s="1"/>
  <c r="AF13" i="45"/>
  <c r="AF6" i="43" s="1"/>
  <c r="AG47" i="40"/>
  <c r="AG83" i="40"/>
  <c r="AG77" i="40"/>
  <c r="AG22" i="10" s="1"/>
  <c r="AF37" i="44"/>
  <c r="AF44" i="42" s="1"/>
  <c r="AF19" i="44"/>
  <c r="AF31" i="44"/>
  <c r="AF43" i="42" s="1"/>
  <c r="AF13" i="44"/>
  <c r="AF6" i="42" s="1"/>
  <c r="AF25" i="44"/>
  <c r="AF42" i="42" s="1"/>
  <c r="AF25" i="45"/>
  <c r="AF40" i="43" s="1"/>
  <c r="AF31" i="45"/>
  <c r="AF41" i="43" s="1"/>
  <c r="AF37" i="45"/>
  <c r="AF42" i="43" s="1"/>
  <c r="AF7" i="44"/>
  <c r="AB11" i="40"/>
  <c r="AF10" i="49" l="1"/>
  <c r="AF10" i="34" s="1"/>
  <c r="AF9" i="50"/>
  <c r="AF7" i="35" s="1"/>
  <c r="AF9" i="49"/>
  <c r="AF9" i="34" s="1"/>
  <c r="AF8" i="50"/>
  <c r="AF6" i="35" s="1"/>
  <c r="AF5" i="42"/>
  <c r="AF10" i="50"/>
  <c r="AF8" i="35" s="1"/>
  <c r="AF7" i="42"/>
  <c r="AG19" i="45"/>
  <c r="AG7" i="43" s="1"/>
  <c r="AG7" i="45"/>
  <c r="AG5" i="43" s="1"/>
  <c r="AG13" i="45"/>
  <c r="AG6" i="43" s="1"/>
  <c r="AH77" i="40"/>
  <c r="AH22" i="10" s="1"/>
  <c r="AH83" i="40"/>
  <c r="AG13" i="44"/>
  <c r="AG6" i="42" s="1"/>
  <c r="AG25" i="44"/>
  <c r="AG42" i="42" s="1"/>
  <c r="AG31" i="45"/>
  <c r="AG41" i="43" s="1"/>
  <c r="AG37" i="44"/>
  <c r="AG44" i="42" s="1"/>
  <c r="AG31" i="44"/>
  <c r="AG43" i="42" s="1"/>
  <c r="AG19" i="44"/>
  <c r="AG25" i="45"/>
  <c r="AG40" i="43" s="1"/>
  <c r="AG37" i="45"/>
  <c r="AG42" i="43" s="1"/>
  <c r="AG7" i="44"/>
  <c r="AH47" i="40"/>
  <c r="AC11" i="40"/>
  <c r="AG10" i="50" l="1"/>
  <c r="AG8" i="35" s="1"/>
  <c r="AG7" i="42"/>
  <c r="AG10" i="49"/>
  <c r="AG10" i="34" s="1"/>
  <c r="AG9" i="49"/>
  <c r="AG9" i="34" s="1"/>
  <c r="AG9" i="50"/>
  <c r="AG7" i="35" s="1"/>
  <c r="AG8" i="50"/>
  <c r="AG6" i="35" s="1"/>
  <c r="AG5" i="42"/>
  <c r="AI83" i="40"/>
  <c r="AI77" i="40"/>
  <c r="AI22" i="10" s="1"/>
  <c r="AH31" i="45"/>
  <c r="AH41" i="43" s="1"/>
  <c r="AH25" i="45"/>
  <c r="AH40" i="43" s="1"/>
  <c r="AH37" i="45"/>
  <c r="AH42" i="43" s="1"/>
  <c r="AH7" i="44"/>
  <c r="AH25" i="44"/>
  <c r="AH42" i="42" s="1"/>
  <c r="AH13" i="44"/>
  <c r="AH6" i="42" s="1"/>
  <c r="AH37" i="44"/>
  <c r="AH44" i="42" s="1"/>
  <c r="AH19" i="44"/>
  <c r="AH31" i="44"/>
  <c r="AH43" i="42" s="1"/>
  <c r="AH7" i="45"/>
  <c r="AH5" i="43" s="1"/>
  <c r="AH13" i="45"/>
  <c r="AH6" i="43" s="1"/>
  <c r="AH19" i="45"/>
  <c r="AH7" i="43" s="1"/>
  <c r="AI47" i="40"/>
  <c r="AD11" i="40"/>
  <c r="AH8" i="50" l="1"/>
  <c r="AH6" i="35" s="1"/>
  <c r="AH10" i="49"/>
  <c r="AH10" i="34" s="1"/>
  <c r="AH9" i="49"/>
  <c r="AH9" i="34" s="1"/>
  <c r="AH9" i="50"/>
  <c r="AH7" i="35" s="1"/>
  <c r="AH5" i="42"/>
  <c r="AH10" i="50"/>
  <c r="AH8" i="35" s="1"/>
  <c r="AH7" i="42"/>
  <c r="AJ47" i="40"/>
  <c r="AJ83" i="40"/>
  <c r="AJ77" i="40"/>
  <c r="AJ22" i="10" s="1"/>
  <c r="AI13" i="45"/>
  <c r="AI6" i="43" s="1"/>
  <c r="AI19" i="45"/>
  <c r="AI7" i="43" s="1"/>
  <c r="AI7" i="45"/>
  <c r="AI5" i="43" s="1"/>
  <c r="AI31" i="45"/>
  <c r="AI41" i="43" s="1"/>
  <c r="AI25" i="45"/>
  <c r="AI40" i="43" s="1"/>
  <c r="AI37" i="45"/>
  <c r="AI42" i="43" s="1"/>
  <c r="AI7" i="44"/>
  <c r="AI13" i="44"/>
  <c r="AI6" i="42" s="1"/>
  <c r="AI25" i="44"/>
  <c r="AI42" i="42" s="1"/>
  <c r="AI37" i="44"/>
  <c r="AI44" i="42" s="1"/>
  <c r="AI31" i="44"/>
  <c r="AI43" i="42" s="1"/>
  <c r="AI19" i="44"/>
  <c r="AE11" i="40"/>
  <c r="AI10" i="50" l="1"/>
  <c r="AI8" i="35" s="1"/>
  <c r="AI7" i="42"/>
  <c r="AI8" i="50"/>
  <c r="AI6" i="35" s="1"/>
  <c r="AI9" i="49"/>
  <c r="AI9" i="34" s="1"/>
  <c r="AI9" i="50"/>
  <c r="AI7" i="35" s="1"/>
  <c r="AI10" i="49"/>
  <c r="AI10" i="34" s="1"/>
  <c r="AI5" i="42"/>
  <c r="AJ37" i="44"/>
  <c r="AJ44" i="42" s="1"/>
  <c r="AJ25" i="44"/>
  <c r="AJ42" i="42" s="1"/>
  <c r="AJ13" i="44"/>
  <c r="AJ6" i="42" s="1"/>
  <c r="AJ19" i="44"/>
  <c r="AJ7" i="44"/>
  <c r="AJ25" i="45"/>
  <c r="AJ40" i="43" s="1"/>
  <c r="AJ31" i="45"/>
  <c r="AJ41" i="43" s="1"/>
  <c r="AJ31" i="44"/>
  <c r="AJ43" i="42" s="1"/>
  <c r="AJ37" i="45"/>
  <c r="AJ42" i="43" s="1"/>
  <c r="AK47" i="40"/>
  <c r="AK77" i="40"/>
  <c r="AK22" i="10" s="1"/>
  <c r="AK83" i="40"/>
  <c r="AJ7" i="45"/>
  <c r="AJ5" i="43" s="1"/>
  <c r="AJ19" i="45"/>
  <c r="AJ7" i="43" s="1"/>
  <c r="AJ13" i="45"/>
  <c r="AJ6" i="43" s="1"/>
  <c r="AF11" i="40"/>
  <c r="AJ10" i="50" l="1"/>
  <c r="AJ8" i="35" s="1"/>
  <c r="AJ7" i="42"/>
  <c r="AJ8" i="50"/>
  <c r="AJ6" i="35" s="1"/>
  <c r="AJ9" i="50"/>
  <c r="AJ7" i="35" s="1"/>
  <c r="AJ9" i="49"/>
  <c r="AJ9" i="34" s="1"/>
  <c r="AJ10" i="49"/>
  <c r="AJ10" i="34" s="1"/>
  <c r="AJ5" i="42"/>
  <c r="AL77" i="40"/>
  <c r="AL22" i="10" s="1"/>
  <c r="AL83" i="40"/>
  <c r="AK13" i="45"/>
  <c r="AK6" i="43" s="1"/>
  <c r="AK7" i="45"/>
  <c r="AK5" i="43" s="1"/>
  <c r="AK19" i="45"/>
  <c r="AK7" i="43" s="1"/>
  <c r="AK37" i="44"/>
  <c r="AK44" i="42" s="1"/>
  <c r="AK31" i="45"/>
  <c r="AK41" i="43" s="1"/>
  <c r="AK25" i="45"/>
  <c r="AK40" i="43" s="1"/>
  <c r="AK31" i="44"/>
  <c r="AK43" i="42" s="1"/>
  <c r="AK25" i="44"/>
  <c r="AK42" i="42" s="1"/>
  <c r="AK13" i="44"/>
  <c r="AK6" i="42" s="1"/>
  <c r="AK7" i="44"/>
  <c r="AK19" i="44"/>
  <c r="AK37" i="45"/>
  <c r="AK42" i="43" s="1"/>
  <c r="AL47" i="40"/>
  <c r="AG11" i="40"/>
  <c r="AK10" i="50" l="1"/>
  <c r="AK8" i="35" s="1"/>
  <c r="AK7" i="42"/>
  <c r="AK8" i="50"/>
  <c r="AK6" i="35" s="1"/>
  <c r="AK10" i="49"/>
  <c r="AK10" i="34" s="1"/>
  <c r="AK9" i="50"/>
  <c r="AK7" i="35" s="1"/>
  <c r="AK9" i="49"/>
  <c r="AK9" i="34" s="1"/>
  <c r="AK5" i="42"/>
  <c r="AL37" i="44"/>
  <c r="AL44" i="42" s="1"/>
  <c r="AL31" i="44"/>
  <c r="AL43" i="42" s="1"/>
  <c r="AL19" i="44"/>
  <c r="AL13" i="44"/>
  <c r="AL6" i="42" s="1"/>
  <c r="AL37" i="45"/>
  <c r="AL42" i="43" s="1"/>
  <c r="AL25" i="44"/>
  <c r="AL42" i="42" s="1"/>
  <c r="AL25" i="45"/>
  <c r="AL40" i="43" s="1"/>
  <c r="AL31" i="45"/>
  <c r="AL41" i="43" s="1"/>
  <c r="AL7" i="44"/>
  <c r="AL13" i="45"/>
  <c r="AL6" i="43" s="1"/>
  <c r="AL7" i="45"/>
  <c r="AL5" i="43" s="1"/>
  <c r="AL19" i="45"/>
  <c r="AL7" i="43" s="1"/>
  <c r="AM77" i="40"/>
  <c r="AM22" i="10" s="1"/>
  <c r="AM83" i="40"/>
  <c r="AM47" i="40"/>
  <c r="AH11" i="40"/>
  <c r="AL10" i="50" l="1"/>
  <c r="AL8" i="35" s="1"/>
  <c r="AL7" i="42"/>
  <c r="AL9" i="50"/>
  <c r="AL7" i="35" s="1"/>
  <c r="AL8" i="50"/>
  <c r="AL6" i="35" s="1"/>
  <c r="AL10" i="49"/>
  <c r="AL10" i="34" s="1"/>
  <c r="AL9" i="49"/>
  <c r="AL9" i="34" s="1"/>
  <c r="AL5" i="42"/>
  <c r="AM7" i="45"/>
  <c r="AM5" i="43" s="1"/>
  <c r="AM13" i="45"/>
  <c r="AM6" i="43" s="1"/>
  <c r="AM19" i="45"/>
  <c r="AM7" i="43" s="1"/>
  <c r="AM19" i="44"/>
  <c r="AM37" i="45"/>
  <c r="AM42" i="43" s="1"/>
  <c r="AM31" i="45"/>
  <c r="AM41" i="43" s="1"/>
  <c r="AM25" i="44"/>
  <c r="AM42" i="42" s="1"/>
  <c r="AM37" i="44"/>
  <c r="AM44" i="42" s="1"/>
  <c r="AM25" i="45"/>
  <c r="AM40" i="43" s="1"/>
  <c r="AM13" i="44"/>
  <c r="AM6" i="42" s="1"/>
  <c r="AM31" i="44"/>
  <c r="AM43" i="42" s="1"/>
  <c r="AM7" i="44"/>
  <c r="AN47" i="40"/>
  <c r="AN77" i="40"/>
  <c r="AN22" i="10" s="1"/>
  <c r="AN83" i="40"/>
  <c r="AI11" i="40"/>
  <c r="AM10" i="50" l="1"/>
  <c r="AM8" i="35" s="1"/>
  <c r="AM7" i="42"/>
  <c r="AM9" i="50"/>
  <c r="AM7" i="35" s="1"/>
  <c r="AM8" i="50"/>
  <c r="AM6" i="35" s="1"/>
  <c r="AM9" i="49"/>
  <c r="AM9" i="34" s="1"/>
  <c r="AM10" i="49"/>
  <c r="AM10" i="34" s="1"/>
  <c r="AM5" i="42"/>
  <c r="AN37" i="44"/>
  <c r="AN44" i="42" s="1"/>
  <c r="AN13" i="44"/>
  <c r="AN6" i="42" s="1"/>
  <c r="AN19" i="44"/>
  <c r="AN25" i="44"/>
  <c r="AN42" i="42" s="1"/>
  <c r="AN25" i="45"/>
  <c r="AN40" i="43" s="1"/>
  <c r="AN31" i="44"/>
  <c r="AN43" i="42" s="1"/>
  <c r="AN7" i="44"/>
  <c r="AN31" i="45"/>
  <c r="AN41" i="43" s="1"/>
  <c r="AN37" i="45"/>
  <c r="AN42" i="43" s="1"/>
  <c r="AN13" i="45"/>
  <c r="AN6" i="43" s="1"/>
  <c r="AN19" i="45"/>
  <c r="AN7" i="43" s="1"/>
  <c r="AN7" i="45"/>
  <c r="AN5" i="43" s="1"/>
  <c r="AO46" i="41"/>
  <c r="AO77" i="40"/>
  <c r="AO22" i="10" s="1"/>
  <c r="AO83" i="40"/>
  <c r="AO47" i="40"/>
  <c r="B41" i="40"/>
  <c r="AJ11" i="40"/>
  <c r="AN9" i="49" l="1"/>
  <c r="AN9" i="34" s="1"/>
  <c r="AN9" i="50"/>
  <c r="AN7" i="35" s="1"/>
  <c r="AN8" i="50"/>
  <c r="AN6" i="35" s="1"/>
  <c r="AN10" i="49"/>
  <c r="AN10" i="34" s="1"/>
  <c r="AN5" i="42"/>
  <c r="AN10" i="50"/>
  <c r="AN8" i="35" s="1"/>
  <c r="AN7" i="42"/>
  <c r="AO13" i="45"/>
  <c r="AO6" i="43" s="1"/>
  <c r="AO7" i="45"/>
  <c r="AO5" i="43" s="1"/>
  <c r="AO19" i="45"/>
  <c r="AO7" i="43" s="1"/>
  <c r="B77" i="40"/>
  <c r="AO19" i="44"/>
  <c r="AO37" i="44"/>
  <c r="AO44" i="42" s="1"/>
  <c r="AO13" i="44"/>
  <c r="AO6" i="42" s="1"/>
  <c r="AO25" i="45"/>
  <c r="AO40" i="43" s="1"/>
  <c r="AO31" i="44"/>
  <c r="AO43" i="42" s="1"/>
  <c r="AO7" i="44"/>
  <c r="AO37" i="45"/>
  <c r="AO42" i="43" s="1"/>
  <c r="AO31" i="45"/>
  <c r="AO41" i="43" s="1"/>
  <c r="AO25" i="44"/>
  <c r="AO42" i="42" s="1"/>
  <c r="B83" i="40"/>
  <c r="AK11" i="40"/>
  <c r="AO10" i="50" l="1"/>
  <c r="AO7" i="42"/>
  <c r="AO9" i="49"/>
  <c r="AO9" i="50"/>
  <c r="AO8" i="50"/>
  <c r="AO10" i="49"/>
  <c r="AO5" i="42"/>
  <c r="AO59" i="43"/>
  <c r="AO66" i="43" s="1"/>
  <c r="C31" i="45"/>
  <c r="AO60" i="43"/>
  <c r="AO67" i="43" s="1"/>
  <c r="C37" i="45"/>
  <c r="AO8" i="49"/>
  <c r="AO8" i="34" s="1"/>
  <c r="AO23" i="42"/>
  <c r="AO7" i="49"/>
  <c r="AO6" i="34" s="1"/>
  <c r="AO7" i="50"/>
  <c r="AO11" i="49"/>
  <c r="AO11" i="34" s="1"/>
  <c r="C7" i="44"/>
  <c r="AO24" i="42"/>
  <c r="C13" i="44"/>
  <c r="AO62" i="42"/>
  <c r="AO66" i="42" s="1"/>
  <c r="AO72" i="42" s="1"/>
  <c r="C37" i="44"/>
  <c r="C22" i="10"/>
  <c r="AO61" i="42"/>
  <c r="AO65" i="42" s="1"/>
  <c r="AO71" i="42" s="1"/>
  <c r="C31" i="44"/>
  <c r="AO58" i="43"/>
  <c r="AO65" i="43" s="1"/>
  <c r="C25" i="45"/>
  <c r="AO23" i="43"/>
  <c r="AO30" i="43" s="1"/>
  <c r="C7" i="45"/>
  <c r="AO60" i="42"/>
  <c r="AO64" i="42" s="1"/>
  <c r="AO70" i="42" s="1"/>
  <c r="C25" i="44"/>
  <c r="AO25" i="43"/>
  <c r="AO32" i="43" s="1"/>
  <c r="C19" i="45"/>
  <c r="AO25" i="42"/>
  <c r="C19" i="44"/>
  <c r="AO24" i="43"/>
  <c r="AO31" i="43" s="1"/>
  <c r="C13" i="45"/>
  <c r="AL11" i="40"/>
  <c r="AO10" i="34" l="1"/>
  <c r="C10" i="49"/>
  <c r="AO6" i="35"/>
  <c r="C8" i="50"/>
  <c r="AO7" i="35"/>
  <c r="AO27" i="35" s="1"/>
  <c r="C9" i="50"/>
  <c r="AO9" i="34"/>
  <c r="AO35" i="34" s="1"/>
  <c r="AO48" i="34" s="1"/>
  <c r="C9" i="49"/>
  <c r="AO11" i="50"/>
  <c r="AO5" i="35"/>
  <c r="AO8" i="35"/>
  <c r="AO28" i="35" s="1"/>
  <c r="C10" i="50"/>
  <c r="AO26" i="35"/>
  <c r="AO34" i="43"/>
  <c r="AO36" i="34"/>
  <c r="AO49" i="34" s="1"/>
  <c r="AO69" i="43"/>
  <c r="AO37" i="34"/>
  <c r="AO50" i="34" s="1"/>
  <c r="AO34" i="34"/>
  <c r="AO47" i="34" s="1"/>
  <c r="AO28" i="42"/>
  <c r="AO34" i="42" s="1"/>
  <c r="AO78" i="42" s="1"/>
  <c r="AO85" i="42"/>
  <c r="AO27" i="42"/>
  <c r="AO33" i="42" s="1"/>
  <c r="AO84" i="42"/>
  <c r="AO29" i="42"/>
  <c r="AO35" i="42" s="1"/>
  <c r="AO79" i="42" s="1"/>
  <c r="AO86" i="42"/>
  <c r="AO73" i="42"/>
  <c r="AM11" i="40"/>
  <c r="AO9" i="35" l="1"/>
  <c r="AO73" i="43"/>
  <c r="AO13" i="19" s="1"/>
  <c r="AO25" i="35"/>
  <c r="AO30" i="35" s="1"/>
  <c r="AO35" i="35" s="1"/>
  <c r="AO20" i="19" s="1"/>
  <c r="AO18" i="19" s="1"/>
  <c r="AO36" i="42"/>
  <c r="AO77" i="42"/>
  <c r="AO80" i="42" s="1"/>
  <c r="AO12" i="19" s="1"/>
  <c r="AO11" i="19" s="1"/>
  <c r="AO32" i="34"/>
  <c r="AO12" i="34"/>
  <c r="AN11" i="40"/>
  <c r="AO29" i="35" l="1"/>
  <c r="AO45" i="34"/>
  <c r="AO51" i="34" s="1"/>
  <c r="AO17" i="19" s="1"/>
  <c r="AO15" i="19" s="1"/>
  <c r="AO38" i="34"/>
  <c r="AO11" i="40"/>
  <c r="AO18" i="3" l="1"/>
  <c r="AO21" i="3" s="1"/>
  <c r="AO52" i="6" s="1"/>
  <c r="AO54" i="6" s="1"/>
  <c r="AO7" i="3" l="1"/>
  <c r="AO10" i="3" s="1"/>
  <c r="AO27" i="3"/>
  <c r="AN17" i="51"/>
  <c r="AM17" i="51"/>
  <c r="AL17" i="51"/>
  <c r="AK17" i="51"/>
  <c r="AJ17" i="51"/>
  <c r="AI17" i="51"/>
  <c r="AH17" i="51"/>
  <c r="AG17" i="51"/>
  <c r="AF17" i="51"/>
  <c r="AE17" i="51"/>
  <c r="AD17" i="51"/>
  <c r="AC17" i="51"/>
  <c r="AB17" i="51"/>
  <c r="AA17" i="51"/>
  <c r="Z17" i="51"/>
  <c r="Y17" i="51"/>
  <c r="X17" i="51"/>
  <c r="W17" i="51"/>
  <c r="V17" i="51"/>
  <c r="U17" i="51"/>
  <c r="T17" i="51"/>
  <c r="S17" i="51"/>
  <c r="R17" i="51"/>
  <c r="Q17" i="51"/>
  <c r="P17" i="51"/>
  <c r="O17" i="51"/>
  <c r="N17" i="51"/>
  <c r="M17" i="51"/>
  <c r="L17" i="51"/>
  <c r="K17" i="51"/>
  <c r="J17" i="51"/>
  <c r="I17" i="51"/>
  <c r="H17" i="51"/>
  <c r="G17" i="51"/>
  <c r="F17" i="51"/>
  <c r="E17" i="51"/>
  <c r="AN11" i="51"/>
  <c r="AM11" i="51"/>
  <c r="AL11" i="51"/>
  <c r="AK11" i="51"/>
  <c r="AJ11" i="51"/>
  <c r="AI11" i="51"/>
  <c r="AH11" i="51"/>
  <c r="AG11" i="51"/>
  <c r="AF11" i="51"/>
  <c r="AE11" i="51"/>
  <c r="AD11" i="51"/>
  <c r="AC11" i="51"/>
  <c r="AB11" i="51"/>
  <c r="AA11" i="51"/>
  <c r="Z11" i="51"/>
  <c r="Y11" i="51"/>
  <c r="X11" i="51"/>
  <c r="W11" i="51"/>
  <c r="V11" i="51"/>
  <c r="U11" i="51"/>
  <c r="T11" i="51"/>
  <c r="S11" i="51"/>
  <c r="R11" i="51"/>
  <c r="Q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AN5" i="51"/>
  <c r="AM5" i="51"/>
  <c r="AL5" i="51"/>
  <c r="AK5" i="51"/>
  <c r="AJ5" i="51"/>
  <c r="AI5" i="51"/>
  <c r="AH5" i="51"/>
  <c r="AG5" i="51"/>
  <c r="AF5" i="51"/>
  <c r="AE5" i="51"/>
  <c r="AD5" i="51"/>
  <c r="AC5" i="51"/>
  <c r="AB5" i="51"/>
  <c r="AA5" i="51"/>
  <c r="Z5" i="51"/>
  <c r="Y5" i="51"/>
  <c r="X5" i="51"/>
  <c r="W5" i="51"/>
  <c r="V5" i="51"/>
  <c r="U5" i="51"/>
  <c r="T5" i="51"/>
  <c r="S5" i="51"/>
  <c r="R5" i="51"/>
  <c r="Q5" i="51"/>
  <c r="P5" i="51"/>
  <c r="O5" i="51"/>
  <c r="N5" i="51"/>
  <c r="M5" i="51"/>
  <c r="L5" i="51"/>
  <c r="K5" i="51"/>
  <c r="J5" i="51"/>
  <c r="I5" i="51"/>
  <c r="H5" i="51"/>
  <c r="G5" i="51"/>
  <c r="F5" i="51"/>
  <c r="E5" i="51"/>
  <c r="AN6" i="50"/>
  <c r="AM6" i="50"/>
  <c r="AL6" i="50"/>
  <c r="AK6" i="50"/>
  <c r="AJ6" i="50"/>
  <c r="AI6" i="50"/>
  <c r="AH6" i="50"/>
  <c r="AG6" i="50"/>
  <c r="AF6" i="50"/>
  <c r="AE6" i="50"/>
  <c r="AD6" i="50"/>
  <c r="AC6" i="50"/>
  <c r="AB6" i="50"/>
  <c r="AA6" i="50"/>
  <c r="Z6" i="50"/>
  <c r="Y6" i="50"/>
  <c r="X6" i="50"/>
  <c r="W6" i="50"/>
  <c r="V6" i="50"/>
  <c r="U6" i="50"/>
  <c r="T6" i="50"/>
  <c r="S6" i="50"/>
  <c r="R6" i="50"/>
  <c r="Q6" i="50"/>
  <c r="P6" i="50"/>
  <c r="O6" i="50"/>
  <c r="N6" i="50"/>
  <c r="M6" i="50"/>
  <c r="L6" i="50"/>
  <c r="K6" i="50"/>
  <c r="J6" i="50"/>
  <c r="I6" i="50"/>
  <c r="H6" i="50"/>
  <c r="G6" i="50"/>
  <c r="F6" i="50"/>
  <c r="E6" i="50"/>
  <c r="AN6" i="49"/>
  <c r="AM6" i="49"/>
  <c r="AL6" i="49"/>
  <c r="AK6" i="49"/>
  <c r="AJ6" i="49"/>
  <c r="AI6" i="49"/>
  <c r="AH6" i="49"/>
  <c r="AG6" i="49"/>
  <c r="AF6" i="49"/>
  <c r="AE6" i="49"/>
  <c r="AD6" i="49"/>
  <c r="AC6" i="49"/>
  <c r="AB6" i="49"/>
  <c r="AA6" i="49"/>
  <c r="Z6" i="49"/>
  <c r="Y6" i="49"/>
  <c r="X6" i="49"/>
  <c r="W6" i="49"/>
  <c r="V6" i="49"/>
  <c r="U6" i="49"/>
  <c r="T6" i="49"/>
  <c r="S6" i="49"/>
  <c r="R6" i="49"/>
  <c r="Q6" i="49"/>
  <c r="P6" i="49"/>
  <c r="O6" i="49"/>
  <c r="N6" i="49"/>
  <c r="M6" i="49"/>
  <c r="L6" i="49"/>
  <c r="K6" i="49"/>
  <c r="J6" i="49"/>
  <c r="I6" i="49"/>
  <c r="H6" i="49"/>
  <c r="G6" i="49"/>
  <c r="F6" i="49"/>
  <c r="E6" i="49"/>
  <c r="AN52" i="48"/>
  <c r="AM52" i="48"/>
  <c r="AL52" i="48"/>
  <c r="AK52" i="48"/>
  <c r="AJ52" i="48"/>
  <c r="AI52" i="48"/>
  <c r="AH52" i="48"/>
  <c r="AG52" i="48"/>
  <c r="AF52" i="48"/>
  <c r="AE52" i="48"/>
  <c r="AD52" i="48"/>
  <c r="AC52" i="48"/>
  <c r="AB52" i="48"/>
  <c r="AA52" i="48"/>
  <c r="Z52" i="48"/>
  <c r="Y52" i="48"/>
  <c r="X52" i="48"/>
  <c r="W52" i="48"/>
  <c r="V52" i="48"/>
  <c r="U52" i="48"/>
  <c r="T52" i="48"/>
  <c r="S52" i="48"/>
  <c r="R52" i="48"/>
  <c r="Q52" i="48"/>
  <c r="P52" i="48"/>
  <c r="O52" i="48"/>
  <c r="N52" i="48"/>
  <c r="M52" i="48"/>
  <c r="L52" i="48"/>
  <c r="K52" i="48"/>
  <c r="J52" i="48"/>
  <c r="I52" i="48"/>
  <c r="H52" i="48"/>
  <c r="G52" i="48"/>
  <c r="F52" i="48"/>
  <c r="E52" i="48"/>
  <c r="H15" i="48"/>
  <c r="I15" i="48"/>
  <c r="J15" i="48"/>
  <c r="J58" i="48" s="1"/>
  <c r="K15" i="48"/>
  <c r="K58" i="48" s="1"/>
  <c r="L15" i="48"/>
  <c r="L58" i="48" s="1"/>
  <c r="M15" i="48"/>
  <c r="M58" i="48" s="1"/>
  <c r="N15" i="48"/>
  <c r="N58" i="48" s="1"/>
  <c r="O15" i="48"/>
  <c r="O58" i="48" s="1"/>
  <c r="P15" i="48"/>
  <c r="P58" i="48" s="1"/>
  <c r="Q15" i="48"/>
  <c r="Q58" i="48" s="1"/>
  <c r="R15" i="48"/>
  <c r="R58" i="48" s="1"/>
  <c r="S15" i="48"/>
  <c r="S58" i="48" s="1"/>
  <c r="T15" i="48"/>
  <c r="T73" i="48" s="1"/>
  <c r="U15" i="48"/>
  <c r="V15" i="48"/>
  <c r="W15" i="48"/>
  <c r="X15" i="48"/>
  <c r="X58" i="48" s="1"/>
  <c r="Y15" i="48"/>
  <c r="Y58" i="48" s="1"/>
  <c r="Z15" i="48"/>
  <c r="Z58" i="48" s="1"/>
  <c r="AA15" i="48"/>
  <c r="AA58" i="48" s="1"/>
  <c r="AB15" i="48"/>
  <c r="AB58" i="48" s="1"/>
  <c r="AC15" i="48"/>
  <c r="AD15" i="48"/>
  <c r="AE15" i="48"/>
  <c r="AF15" i="48"/>
  <c r="AG15" i="48"/>
  <c r="AH15" i="48"/>
  <c r="AH73" i="48" s="1"/>
  <c r="AI15" i="48"/>
  <c r="AI58" i="48" s="1"/>
  <c r="AJ15" i="48"/>
  <c r="AJ63" i="48" s="1"/>
  <c r="AK15" i="48"/>
  <c r="AL15" i="48"/>
  <c r="AL58" i="48" s="1"/>
  <c r="AM15" i="48"/>
  <c r="AM58" i="48" s="1"/>
  <c r="AN15" i="48"/>
  <c r="AN58" i="48" s="1"/>
  <c r="H16" i="48"/>
  <c r="H59" i="48" s="1"/>
  <c r="I16" i="48"/>
  <c r="I59" i="48" s="1"/>
  <c r="J16" i="48"/>
  <c r="J59" i="48" s="1"/>
  <c r="K16" i="48"/>
  <c r="K59" i="48" s="1"/>
  <c r="L16" i="48"/>
  <c r="L59" i="48" s="1"/>
  <c r="M16" i="48"/>
  <c r="M54" i="48" s="1"/>
  <c r="N16" i="48"/>
  <c r="N54" i="48" s="1"/>
  <c r="O16" i="48"/>
  <c r="O74" i="48" s="1"/>
  <c r="P16" i="48"/>
  <c r="Q16" i="48"/>
  <c r="R16" i="48"/>
  <c r="S16" i="48"/>
  <c r="S59" i="48" s="1"/>
  <c r="T16" i="48"/>
  <c r="T59" i="48" s="1"/>
  <c r="U16" i="48"/>
  <c r="U59" i="48" s="1"/>
  <c r="V16" i="48"/>
  <c r="V59" i="48" s="1"/>
  <c r="W16" i="48"/>
  <c r="W59" i="48" s="1"/>
  <c r="X16" i="48"/>
  <c r="X59" i="48" s="1"/>
  <c r="Y16" i="48"/>
  <c r="Y59" i="48" s="1"/>
  <c r="Z16" i="48"/>
  <c r="Z59" i="48" s="1"/>
  <c r="AA16" i="48"/>
  <c r="AA54" i="48" s="1"/>
  <c r="AB16" i="48"/>
  <c r="AB54" i="48" s="1"/>
  <c r="AC16" i="48"/>
  <c r="AC74" i="48" s="1"/>
  <c r="AD16" i="48"/>
  <c r="AD64" i="48" s="1"/>
  <c r="AE16" i="48"/>
  <c r="AF16" i="48"/>
  <c r="AF69" i="48" s="1"/>
  <c r="AG16" i="48"/>
  <c r="AG59" i="48" s="1"/>
  <c r="AH16" i="48"/>
  <c r="AH59" i="48" s="1"/>
  <c r="AI16" i="48"/>
  <c r="AI59" i="48" s="1"/>
  <c r="AJ16" i="48"/>
  <c r="AJ59" i="48" s="1"/>
  <c r="AK16" i="48"/>
  <c r="AK59" i="48" s="1"/>
  <c r="AL16" i="48"/>
  <c r="AL59" i="48" s="1"/>
  <c r="AM16" i="48"/>
  <c r="AM59" i="48" s="1"/>
  <c r="AN16" i="48"/>
  <c r="AN59" i="48" s="1"/>
  <c r="H17" i="48"/>
  <c r="H60" i="48" s="1"/>
  <c r="I17" i="48"/>
  <c r="J17" i="48"/>
  <c r="J75" i="48" s="1"/>
  <c r="K17" i="48"/>
  <c r="L17" i="48"/>
  <c r="M17" i="48"/>
  <c r="N17" i="48"/>
  <c r="O17" i="48"/>
  <c r="O60" i="48" s="1"/>
  <c r="P17" i="48"/>
  <c r="P60" i="48" s="1"/>
  <c r="Q17" i="48"/>
  <c r="Q60" i="48" s="1"/>
  <c r="R17" i="48"/>
  <c r="R60" i="48" s="1"/>
  <c r="S17" i="48"/>
  <c r="S60" i="48" s="1"/>
  <c r="T17" i="48"/>
  <c r="T60" i="48" s="1"/>
  <c r="U17" i="48"/>
  <c r="U60" i="48" s="1"/>
  <c r="V17" i="48"/>
  <c r="V60" i="48" s="1"/>
  <c r="W17" i="48"/>
  <c r="W60" i="48" s="1"/>
  <c r="X17" i="48"/>
  <c r="X75" i="48" s="1"/>
  <c r="Y17" i="48"/>
  <c r="Y60" i="48" s="1"/>
  <c r="Z17" i="48"/>
  <c r="AA17" i="48"/>
  <c r="AB17" i="48"/>
  <c r="AB60" i="48" s="1"/>
  <c r="AC17" i="48"/>
  <c r="AC60" i="48" s="1"/>
  <c r="AD17" i="48"/>
  <c r="AD60" i="48" s="1"/>
  <c r="AE17" i="48"/>
  <c r="AE60" i="48" s="1"/>
  <c r="AF17" i="48"/>
  <c r="AF60" i="48" s="1"/>
  <c r="AG17" i="48"/>
  <c r="AG60" i="48" s="1"/>
  <c r="AH17" i="48"/>
  <c r="AH60" i="48" s="1"/>
  <c r="AI17" i="48"/>
  <c r="AJ17" i="48"/>
  <c r="AK17" i="48"/>
  <c r="AK55" i="48" s="1"/>
  <c r="AL17" i="48"/>
  <c r="AL75" i="48" s="1"/>
  <c r="AM17" i="48"/>
  <c r="AN17" i="48"/>
  <c r="AN23" i="48"/>
  <c r="AM23" i="48"/>
  <c r="AL23" i="48"/>
  <c r="AK23" i="48"/>
  <c r="AJ23" i="48"/>
  <c r="AI23" i="48"/>
  <c r="AH23" i="48"/>
  <c r="AG23" i="48"/>
  <c r="AF23" i="48"/>
  <c r="AE23" i="48"/>
  <c r="AD23" i="48"/>
  <c r="AC23" i="48"/>
  <c r="AB23" i="48"/>
  <c r="AA23" i="48"/>
  <c r="Z23" i="48"/>
  <c r="Y23" i="48"/>
  <c r="X23" i="48"/>
  <c r="W23" i="48"/>
  <c r="V23" i="48"/>
  <c r="U23" i="48"/>
  <c r="T23" i="48"/>
  <c r="S23" i="48"/>
  <c r="R23" i="48"/>
  <c r="Q23" i="48"/>
  <c r="P23" i="48"/>
  <c r="O23" i="48"/>
  <c r="N23" i="48"/>
  <c r="M23" i="48"/>
  <c r="L23" i="48"/>
  <c r="K23" i="48"/>
  <c r="J23" i="48"/>
  <c r="I23" i="48"/>
  <c r="H23" i="48"/>
  <c r="G23" i="48"/>
  <c r="F23" i="48"/>
  <c r="E23" i="48"/>
  <c r="AN14" i="48"/>
  <c r="AM14" i="48"/>
  <c r="AL14" i="48"/>
  <c r="AK14" i="48"/>
  <c r="AJ14" i="48"/>
  <c r="AI14" i="48"/>
  <c r="AH14" i="48"/>
  <c r="AG14" i="48"/>
  <c r="AF14" i="48"/>
  <c r="AE14" i="48"/>
  <c r="AD14" i="48"/>
  <c r="AC14" i="48"/>
  <c r="AB14" i="48"/>
  <c r="AA14" i="48"/>
  <c r="Z14" i="48"/>
  <c r="Y14" i="48"/>
  <c r="X14" i="48"/>
  <c r="W14" i="48"/>
  <c r="V14" i="48"/>
  <c r="U14" i="48"/>
  <c r="T14" i="48"/>
  <c r="S14" i="48"/>
  <c r="R14" i="48"/>
  <c r="Q14" i="48"/>
  <c r="P14" i="48"/>
  <c r="O14" i="48"/>
  <c r="N14" i="48"/>
  <c r="M14" i="48"/>
  <c r="L14" i="48"/>
  <c r="K14" i="48"/>
  <c r="J14" i="48"/>
  <c r="I14" i="48"/>
  <c r="H14" i="48"/>
  <c r="G14" i="48"/>
  <c r="F14" i="48"/>
  <c r="E14" i="48"/>
  <c r="AN5" i="48"/>
  <c r="AM5" i="48"/>
  <c r="AL5" i="48"/>
  <c r="AK5" i="48"/>
  <c r="AJ5" i="48"/>
  <c r="AI5" i="48"/>
  <c r="AH5" i="48"/>
  <c r="AG5" i="48"/>
  <c r="AF5" i="48"/>
  <c r="AE5" i="48"/>
  <c r="AD5" i="48"/>
  <c r="AC5" i="48"/>
  <c r="AB5" i="48"/>
  <c r="AA5" i="48"/>
  <c r="Z5" i="48"/>
  <c r="Y5" i="48"/>
  <c r="X5" i="48"/>
  <c r="W5" i="48"/>
  <c r="V5" i="48"/>
  <c r="U5" i="48"/>
  <c r="T5" i="48"/>
  <c r="S5" i="48"/>
  <c r="R5" i="48"/>
  <c r="Q5" i="48"/>
  <c r="P5" i="48"/>
  <c r="O5" i="48"/>
  <c r="N5" i="48"/>
  <c r="M5" i="48"/>
  <c r="L5" i="48"/>
  <c r="K5" i="48"/>
  <c r="J5" i="48"/>
  <c r="I5" i="48"/>
  <c r="H5" i="48"/>
  <c r="G5" i="48"/>
  <c r="F5" i="48"/>
  <c r="E5" i="48"/>
  <c r="AF53" i="48" l="1"/>
  <c r="AE53" i="48"/>
  <c r="K73" i="48"/>
  <c r="AD53" i="48"/>
  <c r="AE75" i="48"/>
  <c r="AM73" i="48"/>
  <c r="J73" i="48"/>
  <c r="N59" i="48"/>
  <c r="AG53" i="48"/>
  <c r="O59" i="48"/>
  <c r="AG74" i="48"/>
  <c r="W55" i="48"/>
  <c r="V55" i="48"/>
  <c r="T55" i="48"/>
  <c r="AD75" i="48"/>
  <c r="H55" i="48"/>
  <c r="AC75" i="48"/>
  <c r="AN54" i="48"/>
  <c r="AC70" i="48"/>
  <c r="AB75" i="48"/>
  <c r="U55" i="48"/>
  <c r="AM54" i="48"/>
  <c r="AC59" i="48"/>
  <c r="AH69" i="48"/>
  <c r="AJ74" i="48"/>
  <c r="L54" i="48"/>
  <c r="AB59" i="48"/>
  <c r="K68" i="48"/>
  <c r="AI74" i="48"/>
  <c r="K54" i="48"/>
  <c r="AA59" i="48"/>
  <c r="J68" i="48"/>
  <c r="AH74" i="48"/>
  <c r="M59" i="48"/>
  <c r="Q53" i="48"/>
  <c r="X60" i="48"/>
  <c r="AF58" i="48"/>
  <c r="H74" i="48"/>
  <c r="P53" i="48"/>
  <c r="T58" i="48"/>
  <c r="AB70" i="48"/>
  <c r="AN73" i="48"/>
  <c r="I55" i="48"/>
  <c r="AK60" i="48"/>
  <c r="S53" i="48"/>
  <c r="AH58" i="48"/>
  <c r="R53" i="48"/>
  <c r="AG58" i="48"/>
  <c r="AJ55" i="48"/>
  <c r="Y54" i="48"/>
  <c r="J60" i="48"/>
  <c r="AG69" i="48"/>
  <c r="AL73" i="48"/>
  <c r="AJ60" i="48"/>
  <c r="AI55" i="48"/>
  <c r="I60" i="48"/>
  <c r="AM68" i="48"/>
  <c r="M73" i="48"/>
  <c r="AL60" i="48"/>
  <c r="Z54" i="48"/>
  <c r="AH55" i="48"/>
  <c r="AL68" i="48"/>
  <c r="L73" i="48"/>
  <c r="M60" i="48"/>
  <c r="M75" i="48"/>
  <c r="M55" i="48"/>
  <c r="M70" i="48"/>
  <c r="M65" i="48"/>
  <c r="AK58" i="48"/>
  <c r="AK53" i="48"/>
  <c r="AK68" i="48"/>
  <c r="AK73" i="48"/>
  <c r="W58" i="48"/>
  <c r="W73" i="48"/>
  <c r="W53" i="48"/>
  <c r="W68" i="48"/>
  <c r="W63" i="48"/>
  <c r="L60" i="48"/>
  <c r="L75" i="48"/>
  <c r="L55" i="48"/>
  <c r="L70" i="48"/>
  <c r="L65" i="48"/>
  <c r="Q59" i="48"/>
  <c r="Q74" i="48"/>
  <c r="Q54" i="48"/>
  <c r="Q69" i="48"/>
  <c r="Q64" i="48"/>
  <c r="H58" i="48"/>
  <c r="H53" i="48"/>
  <c r="H68" i="48"/>
  <c r="H73" i="48"/>
  <c r="Y75" i="48"/>
  <c r="Y55" i="48"/>
  <c r="Y70" i="48"/>
  <c r="AD74" i="48"/>
  <c r="AD54" i="48"/>
  <c r="AD69" i="48"/>
  <c r="U73" i="48"/>
  <c r="U53" i="48"/>
  <c r="U68" i="48"/>
  <c r="U63" i="48"/>
  <c r="H63" i="48"/>
  <c r="AA60" i="48"/>
  <c r="AA55" i="48"/>
  <c r="AA70" i="48"/>
  <c r="AA75" i="48"/>
  <c r="R59" i="48"/>
  <c r="R74" i="48"/>
  <c r="R54" i="48"/>
  <c r="R69" i="48"/>
  <c r="R64" i="48"/>
  <c r="I58" i="48"/>
  <c r="I53" i="48"/>
  <c r="I68" i="48"/>
  <c r="I73" i="48"/>
  <c r="AN60" i="48"/>
  <c r="AN75" i="48"/>
  <c r="AN55" i="48"/>
  <c r="AN70" i="48"/>
  <c r="AN65" i="48"/>
  <c r="AE59" i="48"/>
  <c r="AE54" i="48"/>
  <c r="AE69" i="48"/>
  <c r="AE74" i="48"/>
  <c r="AJ58" i="48"/>
  <c r="AJ53" i="48"/>
  <c r="AJ68" i="48"/>
  <c r="AJ73" i="48"/>
  <c r="V58" i="48"/>
  <c r="V73" i="48"/>
  <c r="V53" i="48"/>
  <c r="V68" i="48"/>
  <c r="V63" i="48"/>
  <c r="AM75" i="48"/>
  <c r="AM55" i="48"/>
  <c r="AM70" i="48"/>
  <c r="AM65" i="48"/>
  <c r="K75" i="48"/>
  <c r="K55" i="48"/>
  <c r="K70" i="48"/>
  <c r="K65" i="48"/>
  <c r="AI73" i="48"/>
  <c r="AI53" i="48"/>
  <c r="AI63" i="48"/>
  <c r="AI68" i="48"/>
  <c r="K60" i="48"/>
  <c r="AK63" i="48"/>
  <c r="Z60" i="48"/>
  <c r="Z55" i="48"/>
  <c r="Z70" i="48"/>
  <c r="Z75" i="48"/>
  <c r="P74" i="48"/>
  <c r="P54" i="48"/>
  <c r="P69" i="48"/>
  <c r="P64" i="48"/>
  <c r="I63" i="48"/>
  <c r="U58" i="48"/>
  <c r="AD59" i="48"/>
  <c r="AA65" i="48"/>
  <c r="Z65" i="48"/>
  <c r="AF59" i="48"/>
  <c r="AF54" i="48"/>
  <c r="AF74" i="48"/>
  <c r="AF64" i="48"/>
  <c r="AM60" i="48"/>
  <c r="Y65" i="48"/>
  <c r="P59" i="48"/>
  <c r="AE64" i="48"/>
  <c r="AK75" i="48"/>
  <c r="AK70" i="48"/>
  <c r="W75" i="48"/>
  <c r="W70" i="48"/>
  <c r="I75" i="48"/>
  <c r="I70" i="48"/>
  <c r="AB74" i="48"/>
  <c r="AB69" i="48"/>
  <c r="N74" i="48"/>
  <c r="N69" i="48"/>
  <c r="AG73" i="48"/>
  <c r="AG68" i="48"/>
  <c r="S73" i="48"/>
  <c r="S68" i="48"/>
  <c r="AG55" i="48"/>
  <c r="S55" i="48"/>
  <c r="AL54" i="48"/>
  <c r="X54" i="48"/>
  <c r="J54" i="48"/>
  <c r="AC53" i="48"/>
  <c r="O53" i="48"/>
  <c r="AI60" i="48"/>
  <c r="AE58" i="48"/>
  <c r="W65" i="48"/>
  <c r="AB64" i="48"/>
  <c r="AG63" i="48"/>
  <c r="X65" i="48"/>
  <c r="AJ75" i="48"/>
  <c r="AJ70" i="48"/>
  <c r="V75" i="48"/>
  <c r="V70" i="48"/>
  <c r="H75" i="48"/>
  <c r="H70" i="48"/>
  <c r="AA74" i="48"/>
  <c r="AA69" i="48"/>
  <c r="M74" i="48"/>
  <c r="M69" i="48"/>
  <c r="AF73" i="48"/>
  <c r="AF68" i="48"/>
  <c r="R73" i="48"/>
  <c r="R68" i="48"/>
  <c r="AF55" i="48"/>
  <c r="R55" i="48"/>
  <c r="AK54" i="48"/>
  <c r="W54" i="48"/>
  <c r="I54" i="48"/>
  <c r="AB53" i="48"/>
  <c r="N53" i="48"/>
  <c r="AD58" i="48"/>
  <c r="V65" i="48"/>
  <c r="AA64" i="48"/>
  <c r="AF63" i="48"/>
  <c r="X70" i="48"/>
  <c r="AC69" i="48"/>
  <c r="AH68" i="48"/>
  <c r="AC64" i="48"/>
  <c r="AI75" i="48"/>
  <c r="AI70" i="48"/>
  <c r="AI65" i="48"/>
  <c r="U75" i="48"/>
  <c r="U70" i="48"/>
  <c r="U65" i="48"/>
  <c r="AN74" i="48"/>
  <c r="AN69" i="48"/>
  <c r="AN64" i="48"/>
  <c r="Z74" i="48"/>
  <c r="Z69" i="48"/>
  <c r="Z64" i="48"/>
  <c r="L74" i="48"/>
  <c r="L69" i="48"/>
  <c r="L64" i="48"/>
  <c r="AE73" i="48"/>
  <c r="AE68" i="48"/>
  <c r="AE63" i="48"/>
  <c r="Q73" i="48"/>
  <c r="Q68" i="48"/>
  <c r="Q63" i="48"/>
  <c r="AE55" i="48"/>
  <c r="Q55" i="48"/>
  <c r="AJ54" i="48"/>
  <c r="V54" i="48"/>
  <c r="H54" i="48"/>
  <c r="AA53" i="48"/>
  <c r="M53" i="48"/>
  <c r="AC58" i="48"/>
  <c r="N65" i="48"/>
  <c r="S64" i="48"/>
  <c r="X63" i="48"/>
  <c r="P70" i="48"/>
  <c r="U69" i="48"/>
  <c r="Z68" i="48"/>
  <c r="R75" i="48"/>
  <c r="W74" i="48"/>
  <c r="AB73" i="48"/>
  <c r="AH75" i="48"/>
  <c r="AH70" i="48"/>
  <c r="AH65" i="48"/>
  <c r="T75" i="48"/>
  <c r="T70" i="48"/>
  <c r="T65" i="48"/>
  <c r="AM74" i="48"/>
  <c r="AM69" i="48"/>
  <c r="AM64" i="48"/>
  <c r="Y74" i="48"/>
  <c r="Y69" i="48"/>
  <c r="Y64" i="48"/>
  <c r="K74" i="48"/>
  <c r="K69" i="48"/>
  <c r="K64" i="48"/>
  <c r="AD73" i="48"/>
  <c r="AD68" i="48"/>
  <c r="AD63" i="48"/>
  <c r="P73" i="48"/>
  <c r="P68" i="48"/>
  <c r="P63" i="48"/>
  <c r="AD55" i="48"/>
  <c r="P55" i="48"/>
  <c r="AI54" i="48"/>
  <c r="U54" i="48"/>
  <c r="AN53" i="48"/>
  <c r="Z53" i="48"/>
  <c r="L53" i="48"/>
  <c r="O70" i="48"/>
  <c r="T69" i="48"/>
  <c r="Y68" i="48"/>
  <c r="Q75" i="48"/>
  <c r="V74" i="48"/>
  <c r="AA73" i="48"/>
  <c r="AH63" i="48"/>
  <c r="AG75" i="48"/>
  <c r="AG70" i="48"/>
  <c r="AG65" i="48"/>
  <c r="S75" i="48"/>
  <c r="S70" i="48"/>
  <c r="S65" i="48"/>
  <c r="AL74" i="48"/>
  <c r="AL69" i="48"/>
  <c r="AL64" i="48"/>
  <c r="X74" i="48"/>
  <c r="X69" i="48"/>
  <c r="X64" i="48"/>
  <c r="J74" i="48"/>
  <c r="J69" i="48"/>
  <c r="J64" i="48"/>
  <c r="AC73" i="48"/>
  <c r="AC68" i="48"/>
  <c r="AC63" i="48"/>
  <c r="O73" i="48"/>
  <c r="O68" i="48"/>
  <c r="O63" i="48"/>
  <c r="AC55" i="48"/>
  <c r="O55" i="48"/>
  <c r="AH54" i="48"/>
  <c r="T54" i="48"/>
  <c r="AM53" i="48"/>
  <c r="Y53" i="48"/>
  <c r="K53" i="48"/>
  <c r="N70" i="48"/>
  <c r="S69" i="48"/>
  <c r="X68" i="48"/>
  <c r="P75" i="48"/>
  <c r="U74" i="48"/>
  <c r="Z73" i="48"/>
  <c r="AF70" i="48"/>
  <c r="AF65" i="48"/>
  <c r="R70" i="48"/>
  <c r="R65" i="48"/>
  <c r="AK69" i="48"/>
  <c r="AK64" i="48"/>
  <c r="W69" i="48"/>
  <c r="W64" i="48"/>
  <c r="I69" i="48"/>
  <c r="I64" i="48"/>
  <c r="AB68" i="48"/>
  <c r="AB63" i="48"/>
  <c r="N68" i="48"/>
  <c r="N63" i="48"/>
  <c r="AB55" i="48"/>
  <c r="N55" i="48"/>
  <c r="AG54" i="48"/>
  <c r="S54" i="48"/>
  <c r="AL53" i="48"/>
  <c r="X53" i="48"/>
  <c r="J53" i="48"/>
  <c r="O75" i="48"/>
  <c r="T74" i="48"/>
  <c r="Y73" i="48"/>
  <c r="AE70" i="48"/>
  <c r="AE65" i="48"/>
  <c r="Q70" i="48"/>
  <c r="Q65" i="48"/>
  <c r="AJ69" i="48"/>
  <c r="AJ64" i="48"/>
  <c r="V69" i="48"/>
  <c r="V64" i="48"/>
  <c r="H69" i="48"/>
  <c r="H64" i="48"/>
  <c r="AA68" i="48"/>
  <c r="AA63" i="48"/>
  <c r="M68" i="48"/>
  <c r="M63" i="48"/>
  <c r="AL65" i="48"/>
  <c r="J65" i="48"/>
  <c r="O64" i="48"/>
  <c r="T63" i="48"/>
  <c r="N75" i="48"/>
  <c r="S74" i="48"/>
  <c r="X73" i="48"/>
  <c r="AD65" i="48"/>
  <c r="P65" i="48"/>
  <c r="AI64" i="48"/>
  <c r="U64" i="48"/>
  <c r="AN63" i="48"/>
  <c r="Z63" i="48"/>
  <c r="L63" i="48"/>
  <c r="N60" i="48"/>
  <c r="AK65" i="48"/>
  <c r="I65" i="48"/>
  <c r="N64" i="48"/>
  <c r="S63" i="48"/>
  <c r="AC65" i="48"/>
  <c r="O65" i="48"/>
  <c r="AH64" i="48"/>
  <c r="T64" i="48"/>
  <c r="AM63" i="48"/>
  <c r="Y63" i="48"/>
  <c r="K63" i="48"/>
  <c r="AJ65" i="48"/>
  <c r="H65" i="48"/>
  <c r="M64" i="48"/>
  <c r="R63" i="48"/>
  <c r="AL70" i="48"/>
  <c r="J70" i="48"/>
  <c r="O69" i="48"/>
  <c r="T68" i="48"/>
  <c r="AL55" i="48"/>
  <c r="X55" i="48"/>
  <c r="J55" i="48"/>
  <c r="AC54" i="48"/>
  <c r="O54" i="48"/>
  <c r="AH53" i="48"/>
  <c r="T53" i="48"/>
  <c r="AB65" i="48"/>
  <c r="AG64" i="48"/>
  <c r="AL63" i="48"/>
  <c r="J63" i="48"/>
  <c r="AD70" i="48"/>
  <c r="AI69" i="48"/>
  <c r="AN68" i="48"/>
  <c r="L68" i="48"/>
  <c r="AF75" i="48"/>
  <c r="AK74" i="48"/>
  <c r="I74" i="48"/>
  <c r="N73" i="48"/>
  <c r="AO29" i="3"/>
  <c r="AO32" i="3" s="1"/>
  <c r="AO38" i="3"/>
  <c r="AO40" i="3" s="1"/>
  <c r="AO43" i="3" s="1"/>
  <c r="AO6" i="19" s="1"/>
  <c r="AN24" i="47"/>
  <c r="AM24" i="47"/>
  <c r="AL24" i="47"/>
  <c r="AK24" i="47"/>
  <c r="AJ24" i="47"/>
  <c r="AI24" i="47"/>
  <c r="AH24" i="47"/>
  <c r="AG24" i="47"/>
  <c r="AF24" i="47"/>
  <c r="AE24" i="47"/>
  <c r="AD24" i="47"/>
  <c r="AC24" i="47"/>
  <c r="AB24" i="47"/>
  <c r="AA24" i="47"/>
  <c r="Z24" i="47"/>
  <c r="Y24" i="47"/>
  <c r="X24" i="47"/>
  <c r="W24" i="47"/>
  <c r="V24" i="47"/>
  <c r="U24" i="47"/>
  <c r="T24" i="47"/>
  <c r="S24" i="47"/>
  <c r="R24" i="47"/>
  <c r="Q24" i="47"/>
  <c r="P24" i="47"/>
  <c r="O24" i="47"/>
  <c r="N24" i="47"/>
  <c r="M24" i="47"/>
  <c r="L24" i="47"/>
  <c r="K24" i="47"/>
  <c r="J24" i="47"/>
  <c r="I24" i="47"/>
  <c r="H24" i="47"/>
  <c r="G24" i="47"/>
  <c r="F24" i="47"/>
  <c r="E24" i="47"/>
  <c r="AN18" i="47"/>
  <c r="AM18" i="47"/>
  <c r="AL18" i="47"/>
  <c r="AK18" i="47"/>
  <c r="AJ18" i="47"/>
  <c r="AI18" i="47"/>
  <c r="AH18" i="47"/>
  <c r="AG18" i="47"/>
  <c r="AF18" i="47"/>
  <c r="AE18" i="47"/>
  <c r="AD18" i="47"/>
  <c r="AC18" i="47"/>
  <c r="AB18" i="47"/>
  <c r="AA18" i="47"/>
  <c r="Z18" i="47"/>
  <c r="Y18" i="47"/>
  <c r="X18" i="47"/>
  <c r="W18" i="47"/>
  <c r="V18" i="47"/>
  <c r="U18" i="47"/>
  <c r="T18" i="47"/>
  <c r="S18" i="47"/>
  <c r="R18" i="47"/>
  <c r="Q18" i="47"/>
  <c r="P18" i="47"/>
  <c r="O18" i="47"/>
  <c r="N18" i="47"/>
  <c r="M18" i="47"/>
  <c r="L18" i="47"/>
  <c r="K18" i="47"/>
  <c r="J18" i="47"/>
  <c r="I18" i="47"/>
  <c r="H18" i="47"/>
  <c r="G18" i="47"/>
  <c r="F18" i="47"/>
  <c r="E18" i="47"/>
  <c r="AN12" i="47"/>
  <c r="AM12" i="47"/>
  <c r="AL12" i="47"/>
  <c r="AK12" i="47"/>
  <c r="AJ12" i="47"/>
  <c r="AI12" i="47"/>
  <c r="AH12" i="47"/>
  <c r="AG12" i="47"/>
  <c r="AF12" i="47"/>
  <c r="AE12" i="47"/>
  <c r="AD12" i="47"/>
  <c r="AC12" i="47"/>
  <c r="AB12" i="47"/>
  <c r="AA12" i="47"/>
  <c r="Z12" i="47"/>
  <c r="Y12" i="47"/>
  <c r="X12" i="47"/>
  <c r="W12" i="47"/>
  <c r="V12" i="47"/>
  <c r="U12" i="47"/>
  <c r="T12" i="47"/>
  <c r="S12" i="47"/>
  <c r="R12" i="47"/>
  <c r="Q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AN6" i="47"/>
  <c r="AM6" i="47"/>
  <c r="AL6" i="47"/>
  <c r="AK6" i="47"/>
  <c r="AJ6" i="47"/>
  <c r="AI6" i="47"/>
  <c r="AH6" i="47"/>
  <c r="AG6" i="47"/>
  <c r="AF6" i="47"/>
  <c r="AE6" i="47"/>
  <c r="AD6" i="47"/>
  <c r="AC6" i="47"/>
  <c r="AB6" i="47"/>
  <c r="AA6" i="47"/>
  <c r="Z6" i="47"/>
  <c r="Y6" i="47"/>
  <c r="X6" i="47"/>
  <c r="W6" i="47"/>
  <c r="V6" i="47"/>
  <c r="U6" i="47"/>
  <c r="T6" i="47"/>
  <c r="S6" i="47"/>
  <c r="R6" i="47"/>
  <c r="Q6" i="47"/>
  <c r="P6" i="47"/>
  <c r="O6" i="47"/>
  <c r="N6" i="47"/>
  <c r="M6" i="47"/>
  <c r="L6" i="47"/>
  <c r="K6" i="47"/>
  <c r="J6" i="47"/>
  <c r="I6" i="47"/>
  <c r="H6" i="47"/>
  <c r="G6" i="47"/>
  <c r="F6" i="47"/>
  <c r="E6" i="47"/>
  <c r="AN23" i="46"/>
  <c r="AM23" i="46"/>
  <c r="AL23" i="46"/>
  <c r="AK23" i="46"/>
  <c r="AJ23" i="46"/>
  <c r="AI23" i="46"/>
  <c r="AH23" i="46"/>
  <c r="AG23" i="46"/>
  <c r="AF23" i="46"/>
  <c r="AE23" i="46"/>
  <c r="AD23" i="46"/>
  <c r="AC23" i="46"/>
  <c r="AB23" i="46"/>
  <c r="AA23" i="46"/>
  <c r="Z23" i="46"/>
  <c r="Y23" i="46"/>
  <c r="X23" i="46"/>
  <c r="W23" i="46"/>
  <c r="V23" i="46"/>
  <c r="U23" i="46"/>
  <c r="T23" i="46"/>
  <c r="S23" i="46"/>
  <c r="R23" i="46"/>
  <c r="Q23" i="46"/>
  <c r="P23" i="46"/>
  <c r="O23" i="46"/>
  <c r="N23" i="46"/>
  <c r="M23" i="46"/>
  <c r="L23" i="46"/>
  <c r="K23" i="46"/>
  <c r="J23" i="46"/>
  <c r="I23" i="46"/>
  <c r="H23" i="46"/>
  <c r="G23" i="46"/>
  <c r="F23" i="46"/>
  <c r="E23" i="46"/>
  <c r="AN17" i="46"/>
  <c r="AM17" i="46"/>
  <c r="AL17" i="46"/>
  <c r="AK17" i="46"/>
  <c r="AJ17" i="46"/>
  <c r="AI17" i="46"/>
  <c r="AH17" i="46"/>
  <c r="AG17" i="46"/>
  <c r="AF17" i="46"/>
  <c r="AE17" i="46"/>
  <c r="AD17" i="46"/>
  <c r="AC17" i="46"/>
  <c r="AB17" i="46"/>
  <c r="AA17" i="46"/>
  <c r="Z17" i="46"/>
  <c r="Y17" i="46"/>
  <c r="X17" i="46"/>
  <c r="W17" i="46"/>
  <c r="V17" i="46"/>
  <c r="U17" i="46"/>
  <c r="T17" i="46"/>
  <c r="S17" i="46"/>
  <c r="R17" i="46"/>
  <c r="Q17" i="46"/>
  <c r="P17" i="46"/>
  <c r="O17" i="46"/>
  <c r="N17" i="46"/>
  <c r="M17" i="46"/>
  <c r="L17" i="46"/>
  <c r="K17" i="46"/>
  <c r="J17" i="46"/>
  <c r="I17" i="46"/>
  <c r="H17" i="46"/>
  <c r="G17" i="46"/>
  <c r="F17" i="46"/>
  <c r="E17" i="46"/>
  <c r="AN11" i="46"/>
  <c r="AM11" i="46"/>
  <c r="AL11" i="46"/>
  <c r="AK11" i="46"/>
  <c r="AJ11" i="46"/>
  <c r="AI11" i="46"/>
  <c r="AH11" i="46"/>
  <c r="AG11" i="46"/>
  <c r="AF11" i="46"/>
  <c r="AE11" i="46"/>
  <c r="AD11" i="46"/>
  <c r="AC11" i="46"/>
  <c r="AB11" i="46"/>
  <c r="AA11" i="46"/>
  <c r="Z11" i="46"/>
  <c r="Y11" i="46"/>
  <c r="X11" i="46"/>
  <c r="W11" i="46"/>
  <c r="V11" i="46"/>
  <c r="U11" i="46"/>
  <c r="T11" i="46"/>
  <c r="S11" i="46"/>
  <c r="R11" i="46"/>
  <c r="Q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AN5" i="46"/>
  <c r="AM5" i="46"/>
  <c r="AL5" i="46"/>
  <c r="AK5" i="46"/>
  <c r="AJ5" i="46"/>
  <c r="AI5" i="46"/>
  <c r="AH5" i="46"/>
  <c r="AG5" i="46"/>
  <c r="AF5" i="46"/>
  <c r="AE5" i="46"/>
  <c r="AD5" i="46"/>
  <c r="AC5" i="46"/>
  <c r="AB5" i="46"/>
  <c r="AA5" i="46"/>
  <c r="Z5" i="46"/>
  <c r="Y5" i="46"/>
  <c r="X5" i="46"/>
  <c r="W5" i="46"/>
  <c r="V5" i="46"/>
  <c r="U5" i="46"/>
  <c r="T5" i="46"/>
  <c r="S5" i="46"/>
  <c r="R5" i="46"/>
  <c r="Q5" i="46"/>
  <c r="P5" i="46"/>
  <c r="O5" i="46"/>
  <c r="N5" i="46"/>
  <c r="M5" i="46"/>
  <c r="L5" i="46"/>
  <c r="K5" i="46"/>
  <c r="J5" i="46"/>
  <c r="I5" i="46"/>
  <c r="H5" i="46"/>
  <c r="G5" i="46"/>
  <c r="F5" i="46"/>
  <c r="E5" i="46"/>
  <c r="AN36" i="45"/>
  <c r="AM36" i="45"/>
  <c r="AL36" i="45"/>
  <c r="AK36" i="45"/>
  <c r="AJ36" i="45"/>
  <c r="AI36" i="45"/>
  <c r="AH36" i="45"/>
  <c r="AG36" i="45"/>
  <c r="AF36" i="45"/>
  <c r="AE36" i="45"/>
  <c r="AD36" i="45"/>
  <c r="AC36" i="45"/>
  <c r="AB36" i="45"/>
  <c r="AA36" i="45"/>
  <c r="Z36" i="45"/>
  <c r="Y36" i="45"/>
  <c r="X36" i="45"/>
  <c r="W36" i="45"/>
  <c r="V36" i="45"/>
  <c r="U36" i="45"/>
  <c r="T36" i="45"/>
  <c r="S36" i="45"/>
  <c r="R36" i="45"/>
  <c r="Q36" i="45"/>
  <c r="P36" i="45"/>
  <c r="O36" i="45"/>
  <c r="N36" i="45"/>
  <c r="M36" i="45"/>
  <c r="L36" i="45"/>
  <c r="K36" i="45"/>
  <c r="J36" i="45"/>
  <c r="I36" i="45"/>
  <c r="H36" i="45"/>
  <c r="G36" i="45"/>
  <c r="F36" i="45"/>
  <c r="E36" i="45"/>
  <c r="AN30" i="45"/>
  <c r="AM30" i="45"/>
  <c r="AL30" i="45"/>
  <c r="AK30" i="45"/>
  <c r="AJ30" i="45"/>
  <c r="AI30" i="45"/>
  <c r="AH30" i="45"/>
  <c r="AG30" i="45"/>
  <c r="AF30" i="45"/>
  <c r="AE30" i="45"/>
  <c r="AD30" i="45"/>
  <c r="AC30" i="45"/>
  <c r="AB30" i="45"/>
  <c r="AA30" i="45"/>
  <c r="Z30" i="45"/>
  <c r="Y30" i="45"/>
  <c r="X30" i="45"/>
  <c r="W30" i="45"/>
  <c r="V30" i="45"/>
  <c r="U30" i="45"/>
  <c r="T30" i="45"/>
  <c r="S30" i="45"/>
  <c r="R30" i="45"/>
  <c r="Q30" i="45"/>
  <c r="P30" i="45"/>
  <c r="O30" i="45"/>
  <c r="N30" i="45"/>
  <c r="M30" i="45"/>
  <c r="L30" i="45"/>
  <c r="K30" i="45"/>
  <c r="J30" i="45"/>
  <c r="I30" i="45"/>
  <c r="H30" i="45"/>
  <c r="G30" i="45"/>
  <c r="F30" i="45"/>
  <c r="E30" i="45"/>
  <c r="AN24" i="45"/>
  <c r="AM24" i="45"/>
  <c r="AL24" i="45"/>
  <c r="AK24" i="45"/>
  <c r="AJ24" i="45"/>
  <c r="AI24" i="45"/>
  <c r="AH24" i="45"/>
  <c r="AG24" i="45"/>
  <c r="AF24" i="45"/>
  <c r="AE24" i="45"/>
  <c r="AD24" i="45"/>
  <c r="AC24" i="45"/>
  <c r="AB24" i="45"/>
  <c r="AA24" i="45"/>
  <c r="Z24" i="45"/>
  <c r="Y24" i="45"/>
  <c r="X24" i="45"/>
  <c r="W24" i="45"/>
  <c r="V24" i="45"/>
  <c r="U24" i="45"/>
  <c r="T24" i="45"/>
  <c r="S24" i="45"/>
  <c r="R24" i="45"/>
  <c r="Q24" i="45"/>
  <c r="P24" i="45"/>
  <c r="O24" i="45"/>
  <c r="N24" i="45"/>
  <c r="M24" i="45"/>
  <c r="L24" i="45"/>
  <c r="K24" i="45"/>
  <c r="J24" i="45"/>
  <c r="I24" i="45"/>
  <c r="H24" i="45"/>
  <c r="G24" i="45"/>
  <c r="F24" i="45"/>
  <c r="E24" i="45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AA18" i="45"/>
  <c r="Z18" i="45"/>
  <c r="Y18" i="45"/>
  <c r="X18" i="45"/>
  <c r="W18" i="45"/>
  <c r="V18" i="45"/>
  <c r="U18" i="45"/>
  <c r="T18" i="45"/>
  <c r="S18" i="45"/>
  <c r="R18" i="45"/>
  <c r="Q18" i="45"/>
  <c r="P18" i="45"/>
  <c r="O18" i="45"/>
  <c r="N18" i="45"/>
  <c r="M18" i="45"/>
  <c r="L18" i="45"/>
  <c r="K18" i="45"/>
  <c r="J18" i="45"/>
  <c r="I18" i="45"/>
  <c r="H18" i="45"/>
  <c r="G18" i="45"/>
  <c r="F18" i="45"/>
  <c r="E18" i="45"/>
  <c r="AN12" i="45"/>
  <c r="AM12" i="45"/>
  <c r="AL12" i="45"/>
  <c r="AK12" i="45"/>
  <c r="AJ12" i="45"/>
  <c r="AI12" i="45"/>
  <c r="AH12" i="45"/>
  <c r="AG12" i="45"/>
  <c r="AF12" i="45"/>
  <c r="AE12" i="45"/>
  <c r="AD12" i="45"/>
  <c r="AC12" i="45"/>
  <c r="AB12" i="45"/>
  <c r="AA12" i="45"/>
  <c r="Z12" i="45"/>
  <c r="Y12" i="45"/>
  <c r="X12" i="45"/>
  <c r="W12" i="45"/>
  <c r="V12" i="45"/>
  <c r="U12" i="45"/>
  <c r="T12" i="45"/>
  <c r="S12" i="45"/>
  <c r="R12" i="45"/>
  <c r="Q12" i="45"/>
  <c r="P12" i="45"/>
  <c r="O12" i="45"/>
  <c r="N12" i="45"/>
  <c r="M12" i="45"/>
  <c r="L12" i="45"/>
  <c r="K12" i="45"/>
  <c r="J12" i="45"/>
  <c r="I12" i="45"/>
  <c r="H12" i="45"/>
  <c r="G12" i="45"/>
  <c r="F12" i="45"/>
  <c r="E12" i="45"/>
  <c r="AN6" i="45"/>
  <c r="AM6" i="45"/>
  <c r="AL6" i="45"/>
  <c r="AK6" i="45"/>
  <c r="AJ6" i="45"/>
  <c r="AI6" i="45"/>
  <c r="AH6" i="45"/>
  <c r="AG6" i="45"/>
  <c r="AF6" i="45"/>
  <c r="AE6" i="45"/>
  <c r="AD6" i="45"/>
  <c r="AC6" i="45"/>
  <c r="AB6" i="45"/>
  <c r="AA6" i="45"/>
  <c r="Z6" i="45"/>
  <c r="Y6" i="45"/>
  <c r="X6" i="45"/>
  <c r="W6" i="45"/>
  <c r="V6" i="45"/>
  <c r="U6" i="45"/>
  <c r="T6" i="45"/>
  <c r="S6" i="45"/>
  <c r="R6" i="45"/>
  <c r="Q6" i="45"/>
  <c r="P6" i="45"/>
  <c r="O6" i="45"/>
  <c r="N6" i="45"/>
  <c r="M6" i="45"/>
  <c r="L6" i="45"/>
  <c r="K6" i="45"/>
  <c r="J6" i="45"/>
  <c r="I6" i="45"/>
  <c r="H6" i="45"/>
  <c r="G6" i="45"/>
  <c r="F6" i="45"/>
  <c r="E6" i="45"/>
  <c r="AN36" i="44"/>
  <c r="AM36" i="44"/>
  <c r="AL36" i="44"/>
  <c r="AK36" i="44"/>
  <c r="AJ36" i="44"/>
  <c r="AI36" i="44"/>
  <c r="AH36" i="44"/>
  <c r="AG36" i="44"/>
  <c r="AF36" i="44"/>
  <c r="AE36" i="44"/>
  <c r="AD36" i="44"/>
  <c r="AC36" i="44"/>
  <c r="AB36" i="44"/>
  <c r="AA36" i="44"/>
  <c r="Z36" i="44"/>
  <c r="Y36" i="44"/>
  <c r="X36" i="44"/>
  <c r="W36" i="44"/>
  <c r="V36" i="44"/>
  <c r="U36" i="44"/>
  <c r="T36" i="44"/>
  <c r="S36" i="44"/>
  <c r="R36" i="44"/>
  <c r="Q36" i="44"/>
  <c r="P36" i="44"/>
  <c r="O36" i="44"/>
  <c r="N36" i="44"/>
  <c r="M36" i="44"/>
  <c r="L36" i="44"/>
  <c r="K36" i="44"/>
  <c r="J36" i="44"/>
  <c r="I36" i="44"/>
  <c r="H36" i="44"/>
  <c r="G36" i="44"/>
  <c r="F36" i="44"/>
  <c r="E36" i="44"/>
  <c r="AN30" i="44"/>
  <c r="AM30" i="44"/>
  <c r="AL30" i="44"/>
  <c r="AK30" i="44"/>
  <c r="AJ30" i="44"/>
  <c r="AI30" i="44"/>
  <c r="AH30" i="44"/>
  <c r="AG30" i="44"/>
  <c r="AF30" i="44"/>
  <c r="AE30" i="44"/>
  <c r="AD30" i="44"/>
  <c r="AC30" i="44"/>
  <c r="AB30" i="44"/>
  <c r="AA30" i="44"/>
  <c r="Z30" i="44"/>
  <c r="Y30" i="44"/>
  <c r="X30" i="44"/>
  <c r="W30" i="44"/>
  <c r="V30" i="44"/>
  <c r="U30" i="44"/>
  <c r="T30" i="44"/>
  <c r="S30" i="44"/>
  <c r="R30" i="44"/>
  <c r="Q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AN24" i="44"/>
  <c r="AM24" i="44"/>
  <c r="AL24" i="44"/>
  <c r="AK24" i="44"/>
  <c r="AJ24" i="44"/>
  <c r="AI24" i="44"/>
  <c r="AH24" i="44"/>
  <c r="AG24" i="44"/>
  <c r="AF24" i="44"/>
  <c r="AE24" i="44"/>
  <c r="AD24" i="44"/>
  <c r="AC24" i="44"/>
  <c r="AB24" i="44"/>
  <c r="AA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AO19" i="6" l="1"/>
  <c r="AO6" i="6"/>
  <c r="AO36" i="6" l="1"/>
  <c r="AO38" i="6" s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AA18" i="44"/>
  <c r="Z18" i="44"/>
  <c r="Y18" i="44"/>
  <c r="X18" i="44"/>
  <c r="W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AN12" i="44"/>
  <c r="AM12" i="44"/>
  <c r="AL12" i="44"/>
  <c r="AK12" i="44"/>
  <c r="AJ12" i="44"/>
  <c r="AI12" i="44"/>
  <c r="AH12" i="44"/>
  <c r="AG12" i="44"/>
  <c r="AF12" i="44"/>
  <c r="AE12" i="44"/>
  <c r="AD12" i="44"/>
  <c r="AC12" i="44"/>
  <c r="AB12" i="44"/>
  <c r="AA12" i="44"/>
  <c r="Z12" i="44"/>
  <c r="Y12" i="44"/>
  <c r="X12" i="44"/>
  <c r="W12" i="44"/>
  <c r="V12" i="44"/>
  <c r="U12" i="44"/>
  <c r="T12" i="44"/>
  <c r="S12" i="44"/>
  <c r="R12" i="44"/>
  <c r="Q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AN6" i="44"/>
  <c r="E6" i="44"/>
  <c r="G42" i="30" l="1"/>
  <c r="E42" i="30"/>
  <c r="F41" i="30"/>
  <c r="D41" i="30"/>
  <c r="I40" i="30"/>
  <c r="H40" i="30"/>
  <c r="I42" i="30" l="1"/>
  <c r="H41" i="30"/>
  <c r="AL20" i="51" l="1"/>
  <c r="AL46" i="48"/>
  <c r="AL41" i="48"/>
  <c r="AL26" i="48"/>
  <c r="AL31" i="48"/>
  <c r="AL36" i="48"/>
  <c r="AD20" i="51"/>
  <c r="AD46" i="48"/>
  <c r="AD41" i="48"/>
  <c r="AD26" i="48"/>
  <c r="AD31" i="48"/>
  <c r="AD36" i="48"/>
  <c r="AK18" i="51"/>
  <c r="AK44" i="48"/>
  <c r="AK34" i="48"/>
  <c r="AK39" i="48"/>
  <c r="AK29" i="48"/>
  <c r="AK24" i="48"/>
  <c r="M18" i="51"/>
  <c r="M44" i="48"/>
  <c r="M39" i="48"/>
  <c r="M29" i="48"/>
  <c r="M34" i="48"/>
  <c r="M24" i="48"/>
  <c r="AG18" i="51"/>
  <c r="AG34" i="48"/>
  <c r="AG24" i="48"/>
  <c r="AG44" i="48"/>
  <c r="AG39" i="48"/>
  <c r="AG29" i="48"/>
  <c r="P19" i="51"/>
  <c r="P45" i="48"/>
  <c r="P40" i="48"/>
  <c r="P30" i="48"/>
  <c r="P35" i="48"/>
  <c r="P25" i="48"/>
  <c r="AJ19" i="51"/>
  <c r="AJ35" i="48"/>
  <c r="AJ45" i="48"/>
  <c r="AJ40" i="48"/>
  <c r="AJ30" i="48"/>
  <c r="AJ25" i="48"/>
  <c r="K20" i="51"/>
  <c r="K46" i="48"/>
  <c r="K41" i="48"/>
  <c r="K36" i="48"/>
  <c r="K31" i="48"/>
  <c r="K26" i="48"/>
  <c r="W20" i="51"/>
  <c r="W46" i="48"/>
  <c r="W41" i="48"/>
  <c r="W31" i="48"/>
  <c r="W36" i="48"/>
  <c r="W26" i="48"/>
  <c r="O20" i="51"/>
  <c r="O36" i="48"/>
  <c r="O46" i="48"/>
  <c r="O26" i="48"/>
  <c r="O41" i="48"/>
  <c r="O31" i="48"/>
  <c r="U18" i="51"/>
  <c r="U44" i="48"/>
  <c r="U39" i="48"/>
  <c r="U34" i="48"/>
  <c r="U29" i="48"/>
  <c r="U24" i="48"/>
  <c r="Z18" i="51"/>
  <c r="Z44" i="48"/>
  <c r="Z39" i="48"/>
  <c r="Z24" i="48"/>
  <c r="Z34" i="48"/>
  <c r="Z29" i="48"/>
  <c r="S34" i="48"/>
  <c r="S18" i="51"/>
  <c r="S24" i="48"/>
  <c r="S44" i="48"/>
  <c r="S39" i="48"/>
  <c r="S29" i="48"/>
  <c r="AD19" i="51"/>
  <c r="AD45" i="48"/>
  <c r="AD25" i="48"/>
  <c r="AD35" i="48"/>
  <c r="AD40" i="48"/>
  <c r="AD30" i="48"/>
  <c r="U19" i="51"/>
  <c r="U40" i="48"/>
  <c r="U30" i="48"/>
  <c r="U35" i="48"/>
  <c r="U45" i="48"/>
  <c r="U25" i="48"/>
  <c r="AH20" i="51"/>
  <c r="AH31" i="48"/>
  <c r="AH41" i="48"/>
  <c r="AH26" i="48"/>
  <c r="AH46" i="48"/>
  <c r="AH36" i="48"/>
  <c r="H20" i="51"/>
  <c r="H36" i="48"/>
  <c r="H31" i="48"/>
  <c r="H46" i="48"/>
  <c r="H26" i="48"/>
  <c r="H41" i="48"/>
  <c r="AC20" i="51"/>
  <c r="AC36" i="48"/>
  <c r="AC46" i="48"/>
  <c r="AC41" i="48"/>
  <c r="AC31" i="48"/>
  <c r="AC26" i="48"/>
  <c r="AJ18" i="51"/>
  <c r="AJ44" i="48"/>
  <c r="AJ29" i="48"/>
  <c r="AJ24" i="48"/>
  <c r="AJ34" i="48"/>
  <c r="AJ39" i="48"/>
  <c r="I18" i="51"/>
  <c r="I44" i="48"/>
  <c r="I34" i="48"/>
  <c r="I39" i="48"/>
  <c r="I29" i="48"/>
  <c r="I24" i="48"/>
  <c r="E15" i="48"/>
  <c r="E18" i="51"/>
  <c r="E34" i="48"/>
  <c r="E44" i="48"/>
  <c r="E24" i="48"/>
  <c r="E29" i="48"/>
  <c r="E39" i="48"/>
  <c r="E9" i="48"/>
  <c r="E6" i="18" s="1"/>
  <c r="O19" i="51"/>
  <c r="O45" i="48"/>
  <c r="O35" i="48"/>
  <c r="O40" i="48"/>
  <c r="O30" i="48"/>
  <c r="O25" i="48"/>
  <c r="E16" i="48"/>
  <c r="E19" i="51"/>
  <c r="E45" i="48"/>
  <c r="E40" i="48"/>
  <c r="E35" i="48"/>
  <c r="E30" i="48"/>
  <c r="E25" i="48"/>
  <c r="Z20" i="51"/>
  <c r="Z41" i="48"/>
  <c r="Z36" i="48"/>
  <c r="Z46" i="48"/>
  <c r="Z26" i="48"/>
  <c r="Z31" i="48"/>
  <c r="AK20" i="51"/>
  <c r="AK41" i="48"/>
  <c r="AK46" i="48"/>
  <c r="AK31" i="48"/>
  <c r="AK36" i="48"/>
  <c r="AK26" i="48"/>
  <c r="AB20" i="51"/>
  <c r="AB36" i="48"/>
  <c r="AB41" i="48"/>
  <c r="AB46" i="48"/>
  <c r="AB31" i="48"/>
  <c r="AB26" i="48"/>
  <c r="T18" i="51"/>
  <c r="T44" i="48"/>
  <c r="T39" i="48"/>
  <c r="T24" i="48"/>
  <c r="T34" i="48"/>
  <c r="T29" i="48"/>
  <c r="Y18" i="51"/>
  <c r="Y39" i="48"/>
  <c r="Y44" i="48"/>
  <c r="Y34" i="48"/>
  <c r="Y29" i="48"/>
  <c r="Y24" i="48"/>
  <c r="AF18" i="51"/>
  <c r="AF44" i="48"/>
  <c r="AF29" i="48"/>
  <c r="AF39" i="48"/>
  <c r="AF34" i="48"/>
  <c r="AF24" i="48"/>
  <c r="AF9" i="48"/>
  <c r="AF6" i="18" s="1"/>
  <c r="AC19" i="51"/>
  <c r="AC45" i="48"/>
  <c r="AC35" i="48"/>
  <c r="AC40" i="48"/>
  <c r="AC30" i="48"/>
  <c r="AC25" i="48"/>
  <c r="AI19" i="51"/>
  <c r="AI45" i="48"/>
  <c r="AI30" i="48"/>
  <c r="AI40" i="48"/>
  <c r="AI25" i="48"/>
  <c r="AI35" i="48"/>
  <c r="V20" i="51"/>
  <c r="V46" i="48"/>
  <c r="V36" i="48"/>
  <c r="V31" i="48"/>
  <c r="V26" i="48"/>
  <c r="V41" i="48"/>
  <c r="AH19" i="51"/>
  <c r="AH40" i="48"/>
  <c r="AH45" i="48"/>
  <c r="AH30" i="48"/>
  <c r="AH35" i="48"/>
  <c r="AH25" i="48"/>
  <c r="M9" i="48"/>
  <c r="M6" i="18" s="1"/>
  <c r="S9" i="48"/>
  <c r="S6" i="18" s="1"/>
  <c r="F9" i="48"/>
  <c r="F6" i="18" s="1"/>
  <c r="U9" i="48"/>
  <c r="U6" i="18" s="1"/>
  <c r="G9" i="48"/>
  <c r="G6" i="18" s="1"/>
  <c r="H9" i="48"/>
  <c r="H6" i="18" s="1"/>
  <c r="L9" i="48"/>
  <c r="L6" i="18" s="1"/>
  <c r="AD9" i="48"/>
  <c r="AD6" i="18" s="1"/>
  <c r="X9" i="48"/>
  <c r="X6" i="18" s="1"/>
  <c r="Y9" i="48"/>
  <c r="Y6" i="18" s="1"/>
  <c r="AM9" i="48"/>
  <c r="AM6" i="18" s="1"/>
  <c r="AN9" i="48"/>
  <c r="AN6" i="18" s="1"/>
  <c r="R20" i="51"/>
  <c r="R46" i="48"/>
  <c r="R41" i="48"/>
  <c r="R26" i="48"/>
  <c r="R36" i="48"/>
  <c r="R31" i="48"/>
  <c r="G17" i="48"/>
  <c r="G20" i="51"/>
  <c r="G46" i="48"/>
  <c r="G36" i="48"/>
  <c r="G41" i="48"/>
  <c r="G31" i="48"/>
  <c r="G26" i="48"/>
  <c r="N20" i="51"/>
  <c r="N36" i="48"/>
  <c r="N41" i="48"/>
  <c r="N31" i="48"/>
  <c r="N26" i="48"/>
  <c r="N46" i="48"/>
  <c r="Q18" i="51"/>
  <c r="Q34" i="48"/>
  <c r="Q44" i="48"/>
  <c r="Q39" i="48"/>
  <c r="Q24" i="48"/>
  <c r="Q29" i="48"/>
  <c r="Q9" i="48"/>
  <c r="Q6" i="18" s="1"/>
  <c r="AN18" i="51"/>
  <c r="AN39" i="48"/>
  <c r="AN34" i="48"/>
  <c r="AN24" i="48"/>
  <c r="AN44" i="48"/>
  <c r="AN29" i="48"/>
  <c r="AF19" i="51"/>
  <c r="AF45" i="48"/>
  <c r="AF40" i="48"/>
  <c r="AF25" i="48"/>
  <c r="AF30" i="48"/>
  <c r="AF35" i="48"/>
  <c r="AB19" i="51"/>
  <c r="AB30" i="48"/>
  <c r="AB45" i="48"/>
  <c r="AB35" i="48"/>
  <c r="AB25" i="48"/>
  <c r="AB40" i="48"/>
  <c r="S19" i="51"/>
  <c r="S45" i="48"/>
  <c r="S40" i="48"/>
  <c r="S30" i="48"/>
  <c r="S35" i="48"/>
  <c r="S25" i="48"/>
  <c r="S20" i="51"/>
  <c r="S46" i="48"/>
  <c r="S41" i="48"/>
  <c r="S36" i="48"/>
  <c r="S26" i="48"/>
  <c r="S31" i="48"/>
  <c r="AI18" i="51"/>
  <c r="AI44" i="48"/>
  <c r="AI39" i="48"/>
  <c r="AI34" i="48"/>
  <c r="AI24" i="48"/>
  <c r="AI29" i="48"/>
  <c r="N19" i="51"/>
  <c r="N45" i="48"/>
  <c r="N30" i="48"/>
  <c r="N40" i="48"/>
  <c r="N25" i="48"/>
  <c r="N35" i="48"/>
  <c r="AG20" i="51"/>
  <c r="AG46" i="48"/>
  <c r="AG41" i="48"/>
  <c r="AG26" i="48"/>
  <c r="AG36" i="48"/>
  <c r="AG31" i="48"/>
  <c r="AJ20" i="51"/>
  <c r="AJ46" i="48"/>
  <c r="AJ41" i="48"/>
  <c r="AJ26" i="48"/>
  <c r="AJ36" i="48"/>
  <c r="AJ31" i="48"/>
  <c r="AA20" i="51"/>
  <c r="AA36" i="48"/>
  <c r="AA31" i="48"/>
  <c r="AA41" i="48"/>
  <c r="AA46" i="48"/>
  <c r="AA26" i="48"/>
  <c r="D24" i="48"/>
  <c r="D18" i="51"/>
  <c r="D34" i="48"/>
  <c r="D29" i="48"/>
  <c r="D39" i="48"/>
  <c r="D44" i="48"/>
  <c r="D15" i="48"/>
  <c r="F15" i="48"/>
  <c r="F18" i="51"/>
  <c r="F44" i="48"/>
  <c r="F39" i="48"/>
  <c r="F24" i="48"/>
  <c r="F34" i="48"/>
  <c r="F29" i="48"/>
  <c r="X19" i="51"/>
  <c r="X45" i="48"/>
  <c r="X35" i="48"/>
  <c r="X40" i="48"/>
  <c r="X30" i="48"/>
  <c r="X25" i="48"/>
  <c r="M19" i="51"/>
  <c r="M45" i="48"/>
  <c r="M40" i="48"/>
  <c r="M30" i="48"/>
  <c r="M25" i="48"/>
  <c r="M35" i="48"/>
  <c r="T19" i="51"/>
  <c r="T40" i="48"/>
  <c r="T45" i="48"/>
  <c r="T35" i="48"/>
  <c r="T30" i="48"/>
  <c r="T25" i="48"/>
  <c r="H18" i="51"/>
  <c r="H29" i="48"/>
  <c r="H24" i="48"/>
  <c r="H34" i="48"/>
  <c r="H39" i="48"/>
  <c r="H44" i="48"/>
  <c r="D17" i="48"/>
  <c r="D20" i="51"/>
  <c r="D46" i="48"/>
  <c r="D31" i="48"/>
  <c r="D36" i="48"/>
  <c r="D26" i="48"/>
  <c r="D41" i="48"/>
  <c r="U20" i="51"/>
  <c r="U46" i="48"/>
  <c r="U36" i="48"/>
  <c r="U41" i="48"/>
  <c r="U31" i="48"/>
  <c r="U26" i="48"/>
  <c r="L20" i="51"/>
  <c r="L41" i="48"/>
  <c r="L26" i="48"/>
  <c r="L31" i="48"/>
  <c r="L46" i="48"/>
  <c r="L36" i="48"/>
  <c r="AH18" i="51"/>
  <c r="AH44" i="48"/>
  <c r="AH39" i="48"/>
  <c r="AH24" i="48"/>
  <c r="AH29" i="48"/>
  <c r="AH34" i="48"/>
  <c r="AH9" i="48"/>
  <c r="AH6" i="18" s="1"/>
  <c r="AM18" i="51"/>
  <c r="AM39" i="48"/>
  <c r="AM29" i="48"/>
  <c r="AM34" i="48"/>
  <c r="AM44" i="48"/>
  <c r="AM24" i="48"/>
  <c r="W19" i="51"/>
  <c r="W35" i="48"/>
  <c r="W45" i="48"/>
  <c r="W30" i="48"/>
  <c r="W25" i="48"/>
  <c r="W40" i="48"/>
  <c r="AA19" i="51"/>
  <c r="AA45" i="48"/>
  <c r="AA40" i="48"/>
  <c r="AA30" i="48"/>
  <c r="AA35" i="48"/>
  <c r="AA25" i="48"/>
  <c r="D16" i="48"/>
  <c r="D19" i="51"/>
  <c r="D45" i="48"/>
  <c r="D35" i="48"/>
  <c r="D25" i="48"/>
  <c r="D40" i="48"/>
  <c r="D30" i="48"/>
  <c r="AN20" i="51"/>
  <c r="AN46" i="48"/>
  <c r="AN41" i="48"/>
  <c r="AN36" i="48"/>
  <c r="AN26" i="48"/>
  <c r="AN31" i="48"/>
  <c r="F17" i="48"/>
  <c r="F20" i="51"/>
  <c r="F31" i="48"/>
  <c r="F41" i="48"/>
  <c r="F26" i="48"/>
  <c r="F36" i="48"/>
  <c r="F46" i="48"/>
  <c r="AE20" i="51"/>
  <c r="AE36" i="48"/>
  <c r="AE46" i="48"/>
  <c r="AE26" i="48"/>
  <c r="AE41" i="48"/>
  <c r="AE31" i="48"/>
  <c r="P18" i="51"/>
  <c r="P34" i="48"/>
  <c r="P44" i="48"/>
  <c r="P39" i="48"/>
  <c r="P29" i="48"/>
  <c r="P24" i="48"/>
  <c r="P9" i="48"/>
  <c r="P6" i="18" s="1"/>
  <c r="W18" i="51"/>
  <c r="W44" i="48"/>
  <c r="W34" i="48"/>
  <c r="W39" i="48"/>
  <c r="W29" i="48"/>
  <c r="W24" i="48"/>
  <c r="W9" i="48"/>
  <c r="W6" i="18" s="1"/>
  <c r="Q19" i="51"/>
  <c r="Q45" i="48"/>
  <c r="Q40" i="48"/>
  <c r="Q30" i="48"/>
  <c r="Q35" i="48"/>
  <c r="Q25" i="48"/>
  <c r="L45" i="48"/>
  <c r="L40" i="48"/>
  <c r="L25" i="48"/>
  <c r="L35" i="48"/>
  <c r="L19" i="51"/>
  <c r="L30" i="48"/>
  <c r="AG19" i="51"/>
  <c r="AG45" i="48"/>
  <c r="AG40" i="48"/>
  <c r="AG35" i="48"/>
  <c r="AG25" i="48"/>
  <c r="AG30" i="48"/>
  <c r="M20" i="51"/>
  <c r="M46" i="48"/>
  <c r="M41" i="48"/>
  <c r="M31" i="48"/>
  <c r="M26" i="48"/>
  <c r="M36" i="48"/>
  <c r="Y20" i="51"/>
  <c r="Y46" i="48"/>
  <c r="Y41" i="48"/>
  <c r="Y36" i="48"/>
  <c r="Y26" i="48"/>
  <c r="Y31" i="48"/>
  <c r="AI20" i="51"/>
  <c r="AI46" i="48"/>
  <c r="AI36" i="48"/>
  <c r="AI41" i="48"/>
  <c r="AI31" i="48"/>
  <c r="AI26" i="48"/>
  <c r="Q20" i="51"/>
  <c r="Q46" i="48"/>
  <c r="Q36" i="48"/>
  <c r="Q26" i="48"/>
  <c r="Q31" i="48"/>
  <c r="Q41" i="48"/>
  <c r="AE18" i="51"/>
  <c r="AE44" i="48"/>
  <c r="AE34" i="48"/>
  <c r="AE29" i="48"/>
  <c r="AE39" i="48"/>
  <c r="AE24" i="48"/>
  <c r="AE9" i="48"/>
  <c r="AE6" i="18" s="1"/>
  <c r="X18" i="51"/>
  <c r="X44" i="48"/>
  <c r="X29" i="48"/>
  <c r="X39" i="48"/>
  <c r="X34" i="48"/>
  <c r="X24" i="48"/>
  <c r="H19" i="51"/>
  <c r="H35" i="48"/>
  <c r="H40" i="48"/>
  <c r="H25" i="48"/>
  <c r="H30" i="48"/>
  <c r="H45" i="48"/>
  <c r="Z45" i="48"/>
  <c r="Z19" i="51"/>
  <c r="Z40" i="48"/>
  <c r="Z35" i="48"/>
  <c r="Z25" i="48"/>
  <c r="Z30" i="48"/>
  <c r="R19" i="51"/>
  <c r="R40" i="48"/>
  <c r="R25" i="48"/>
  <c r="R45" i="48"/>
  <c r="R35" i="48"/>
  <c r="R30" i="48"/>
  <c r="J20" i="51"/>
  <c r="J41" i="48"/>
  <c r="J46" i="48"/>
  <c r="J26" i="48"/>
  <c r="J36" i="48"/>
  <c r="J31" i="48"/>
  <c r="T20" i="51"/>
  <c r="T46" i="48"/>
  <c r="T31" i="48"/>
  <c r="T26" i="48"/>
  <c r="T41" i="48"/>
  <c r="T36" i="48"/>
  <c r="AA18" i="51"/>
  <c r="AA44" i="48"/>
  <c r="AA39" i="48"/>
  <c r="AA24" i="48"/>
  <c r="AA34" i="48"/>
  <c r="AA29" i="48"/>
  <c r="AA9" i="48"/>
  <c r="AA6" i="18" s="1"/>
  <c r="O18" i="51"/>
  <c r="O29" i="48"/>
  <c r="O44" i="48"/>
  <c r="O39" i="48"/>
  <c r="O34" i="48"/>
  <c r="O24" i="48"/>
  <c r="O9" i="48"/>
  <c r="O6" i="18" s="1"/>
  <c r="AL18" i="51"/>
  <c r="AL34" i="48"/>
  <c r="AL24" i="48"/>
  <c r="AL29" i="48"/>
  <c r="AL44" i="48"/>
  <c r="AL39" i="48"/>
  <c r="AL9" i="48"/>
  <c r="AL6" i="18" s="1"/>
  <c r="G16" i="48"/>
  <c r="G19" i="51"/>
  <c r="G35" i="48"/>
  <c r="G45" i="48"/>
  <c r="G30" i="48"/>
  <c r="G40" i="48"/>
  <c r="G25" i="48"/>
  <c r="I19" i="51"/>
  <c r="I35" i="48"/>
  <c r="I45" i="48"/>
  <c r="I40" i="48"/>
  <c r="I25" i="48"/>
  <c r="I30" i="48"/>
  <c r="AM19" i="51"/>
  <c r="AM35" i="48"/>
  <c r="AM25" i="48"/>
  <c r="AM40" i="48"/>
  <c r="AM45" i="48"/>
  <c r="AM30" i="48"/>
  <c r="AB18" i="51"/>
  <c r="AB39" i="48"/>
  <c r="AB44" i="48"/>
  <c r="AB29" i="48"/>
  <c r="AB34" i="48"/>
  <c r="AB24" i="48"/>
  <c r="AB9" i="48"/>
  <c r="AB6" i="18" s="1"/>
  <c r="R18" i="51"/>
  <c r="R29" i="48"/>
  <c r="R44" i="48"/>
  <c r="R39" i="48"/>
  <c r="R34" i="48"/>
  <c r="R24" i="48"/>
  <c r="R9" i="48"/>
  <c r="R6" i="18" s="1"/>
  <c r="AM20" i="51"/>
  <c r="AM46" i="48"/>
  <c r="AM41" i="48"/>
  <c r="AM31" i="48"/>
  <c r="AM26" i="48"/>
  <c r="AM36" i="48"/>
  <c r="E17" i="48"/>
  <c r="E20" i="51"/>
  <c r="E46" i="48"/>
  <c r="E41" i="48"/>
  <c r="E36" i="48"/>
  <c r="E26" i="48"/>
  <c r="E31" i="48"/>
  <c r="AD18" i="51"/>
  <c r="AD34" i="48"/>
  <c r="AD39" i="48"/>
  <c r="AD44" i="48"/>
  <c r="AD24" i="48"/>
  <c r="AD29" i="48"/>
  <c r="V18" i="51"/>
  <c r="V44" i="48"/>
  <c r="V29" i="48"/>
  <c r="V39" i="48"/>
  <c r="V34" i="48"/>
  <c r="V24" i="48"/>
  <c r="V9" i="48"/>
  <c r="V6" i="18" s="1"/>
  <c r="AN45" i="48"/>
  <c r="AN19" i="51"/>
  <c r="AN40" i="48"/>
  <c r="AN25" i="48"/>
  <c r="AN35" i="48"/>
  <c r="AN30" i="48"/>
  <c r="AK19" i="51"/>
  <c r="AK35" i="48"/>
  <c r="AK45" i="48"/>
  <c r="AK40" i="48"/>
  <c r="AK25" i="48"/>
  <c r="AK30" i="48"/>
  <c r="Y19" i="51"/>
  <c r="Y35" i="48"/>
  <c r="Y45" i="48"/>
  <c r="Y25" i="48"/>
  <c r="Y40" i="48"/>
  <c r="Y30" i="48"/>
  <c r="X20" i="51"/>
  <c r="X41" i="48"/>
  <c r="X26" i="48"/>
  <c r="X36" i="48"/>
  <c r="X46" i="48"/>
  <c r="X31" i="48"/>
  <c r="AF20" i="51"/>
  <c r="AF46" i="48"/>
  <c r="AF41" i="48"/>
  <c r="AF26" i="48"/>
  <c r="AF36" i="48"/>
  <c r="AF31" i="48"/>
  <c r="L18" i="51"/>
  <c r="L44" i="48"/>
  <c r="L39" i="48"/>
  <c r="L24" i="48"/>
  <c r="L34" i="48"/>
  <c r="L29" i="48"/>
  <c r="N18" i="51"/>
  <c r="N44" i="48"/>
  <c r="N39" i="48"/>
  <c r="N34" i="48"/>
  <c r="N29" i="48"/>
  <c r="N24" i="48"/>
  <c r="N9" i="48"/>
  <c r="N6" i="18" s="1"/>
  <c r="K18" i="51"/>
  <c r="K39" i="48"/>
  <c r="K44" i="48"/>
  <c r="K29" i="48"/>
  <c r="K34" i="48"/>
  <c r="K24" i="48"/>
  <c r="K9" i="48"/>
  <c r="K6" i="18" s="1"/>
  <c r="AL19" i="51"/>
  <c r="AL45" i="48"/>
  <c r="AL35" i="48"/>
  <c r="AL40" i="48"/>
  <c r="AL30" i="48"/>
  <c r="AL25" i="48"/>
  <c r="V19" i="51"/>
  <c r="V35" i="48"/>
  <c r="V40" i="48"/>
  <c r="V45" i="48"/>
  <c r="V25" i="48"/>
  <c r="V30" i="48"/>
  <c r="K19" i="51"/>
  <c r="K35" i="48"/>
  <c r="K45" i="48"/>
  <c r="K25" i="48"/>
  <c r="K40" i="48"/>
  <c r="K30" i="48"/>
  <c r="I20" i="51"/>
  <c r="I46" i="48"/>
  <c r="I41" i="48"/>
  <c r="I36" i="48"/>
  <c r="I31" i="48"/>
  <c r="I26" i="48"/>
  <c r="P20" i="51"/>
  <c r="P46" i="48"/>
  <c r="P41" i="48"/>
  <c r="P36" i="48"/>
  <c r="P26" i="48"/>
  <c r="P31" i="48"/>
  <c r="J18" i="51"/>
  <c r="J44" i="48"/>
  <c r="J29" i="48"/>
  <c r="J24" i="48"/>
  <c r="J34" i="48"/>
  <c r="J39" i="48"/>
  <c r="J9" i="48"/>
  <c r="J6" i="18" s="1"/>
  <c r="AC18" i="51"/>
  <c r="AC44" i="48"/>
  <c r="AC39" i="48"/>
  <c r="AC34" i="48"/>
  <c r="AC29" i="48"/>
  <c r="AC24" i="48"/>
  <c r="AC9" i="48"/>
  <c r="AC6" i="18" s="1"/>
  <c r="G15" i="48"/>
  <c r="G18" i="51"/>
  <c r="G44" i="48"/>
  <c r="G39" i="48"/>
  <c r="G29" i="48"/>
  <c r="G24" i="48"/>
  <c r="G34" i="48"/>
  <c r="AE19" i="51"/>
  <c r="AE40" i="48"/>
  <c r="AE30" i="48"/>
  <c r="AE35" i="48"/>
  <c r="AE45" i="48"/>
  <c r="AE25" i="48"/>
  <c r="F16" i="48"/>
  <c r="F19" i="51"/>
  <c r="F40" i="48"/>
  <c r="F45" i="48"/>
  <c r="F35" i="48"/>
  <c r="F25" i="48"/>
  <c r="F30" i="48"/>
  <c r="J19" i="51"/>
  <c r="J40" i="48"/>
  <c r="J45" i="48"/>
  <c r="J30" i="48"/>
  <c r="J25" i="48"/>
  <c r="J35" i="48"/>
  <c r="C20" i="51" l="1"/>
  <c r="C18" i="51"/>
  <c r="C19" i="51"/>
  <c r="H18" i="48"/>
  <c r="H14" i="18" s="1"/>
  <c r="AE18" i="48"/>
  <c r="AE14" i="18" s="1"/>
  <c r="AN37" i="48"/>
  <c r="AN33" i="18" s="1"/>
  <c r="D47" i="48"/>
  <c r="AD21" i="51"/>
  <c r="AD47" i="48"/>
  <c r="AD35" i="18" s="1"/>
  <c r="AD37" i="48"/>
  <c r="AD33" i="18" s="1"/>
  <c r="AD42" i="48"/>
  <c r="AD34" i="18" s="1"/>
  <c r="AD27" i="48"/>
  <c r="AD30" i="18" s="1"/>
  <c r="AI47" i="48"/>
  <c r="AI35" i="18" s="1"/>
  <c r="AI42" i="48"/>
  <c r="AI34" i="18" s="1"/>
  <c r="AK18" i="48"/>
  <c r="AK14" i="18" s="1"/>
  <c r="D75" i="48"/>
  <c r="D60" i="48"/>
  <c r="D70" i="48"/>
  <c r="D65" i="48"/>
  <c r="D55" i="48"/>
  <c r="V18" i="48"/>
  <c r="V14" i="18" s="1"/>
  <c r="P27" i="48"/>
  <c r="P30" i="18" s="1"/>
  <c r="K27" i="48"/>
  <c r="K30" i="18" s="1"/>
  <c r="W18" i="48"/>
  <c r="W14" i="18" s="1"/>
  <c r="G68" i="48"/>
  <c r="G73" i="48"/>
  <c r="G63" i="48"/>
  <c r="G53" i="48"/>
  <c r="G58" i="48"/>
  <c r="Y18" i="48"/>
  <c r="Y14" i="18" s="1"/>
  <c r="AC18" i="48"/>
  <c r="AC14" i="18" s="1"/>
  <c r="W32" i="48"/>
  <c r="W32" i="18" s="1"/>
  <c r="AN42" i="48"/>
  <c r="AN34" i="18" s="1"/>
  <c r="AN21" i="51"/>
  <c r="AN27" i="48"/>
  <c r="AN30" i="18" s="1"/>
  <c r="O21" i="51"/>
  <c r="O47" i="48"/>
  <c r="O35" i="18" s="1"/>
  <c r="O42" i="48"/>
  <c r="O34" i="18" s="1"/>
  <c r="O37" i="48"/>
  <c r="O33" i="18" s="1"/>
  <c r="O32" i="48"/>
  <c r="O32" i="18" s="1"/>
  <c r="T37" i="48"/>
  <c r="T33" i="18" s="1"/>
  <c r="T27" i="48"/>
  <c r="T30" i="18" s="1"/>
  <c r="T47" i="48"/>
  <c r="T35" i="18" s="1"/>
  <c r="R42" i="48"/>
  <c r="R34" i="18" s="1"/>
  <c r="AI21" i="51"/>
  <c r="G65" i="48"/>
  <c r="G60" i="48"/>
  <c r="G55" i="48"/>
  <c r="G70" i="48"/>
  <c r="G75" i="48"/>
  <c r="AG21" i="51"/>
  <c r="AG37" i="48"/>
  <c r="AG33" i="18" s="1"/>
  <c r="AG27" i="48"/>
  <c r="AG30" i="18" s="1"/>
  <c r="AC21" i="51"/>
  <c r="AC47" i="48"/>
  <c r="AC35" i="18" s="1"/>
  <c r="AC32" i="48"/>
  <c r="AC32" i="18" s="1"/>
  <c r="AC37" i="48"/>
  <c r="AC33" i="18" s="1"/>
  <c r="AC27" i="48"/>
  <c r="AC30" i="18" s="1"/>
  <c r="E18" i="48"/>
  <c r="E14" i="18" s="1"/>
  <c r="E47" i="48"/>
  <c r="E35" i="18" s="1"/>
  <c r="E37" i="48"/>
  <c r="E33" i="18" s="1"/>
  <c r="E27" i="48"/>
  <c r="E30" i="18" s="1"/>
  <c r="T42" i="48"/>
  <c r="T34" i="18" s="1"/>
  <c r="F73" i="48"/>
  <c r="F68" i="48"/>
  <c r="F58" i="48"/>
  <c r="F63" i="48"/>
  <c r="F53" i="48"/>
  <c r="P21" i="51"/>
  <c r="P32" i="48"/>
  <c r="P32" i="18" s="1"/>
  <c r="P42" i="48"/>
  <c r="P34" i="18" s="1"/>
  <c r="N21" i="51"/>
  <c r="N47" i="48"/>
  <c r="N35" i="18" s="1"/>
  <c r="N42" i="48"/>
  <c r="N34" i="18" s="1"/>
  <c r="N37" i="48"/>
  <c r="N33" i="18" s="1"/>
  <c r="AL21" i="51"/>
  <c r="AL37" i="48"/>
  <c r="AL33" i="18" s="1"/>
  <c r="AL47" i="48"/>
  <c r="AL35" i="18" s="1"/>
  <c r="AL27" i="48"/>
  <c r="AL30" i="18" s="1"/>
  <c r="AL32" i="48"/>
  <c r="AL32" i="18" s="1"/>
  <c r="Z47" i="48"/>
  <c r="Z35" i="18" s="1"/>
  <c r="O18" i="48"/>
  <c r="O14" i="18" s="1"/>
  <c r="T18" i="48"/>
  <c r="T14" i="18" s="1"/>
  <c r="I18" i="48"/>
  <c r="I14" i="18" s="1"/>
  <c r="S18" i="48"/>
  <c r="S14" i="18" s="1"/>
  <c r="D74" i="48"/>
  <c r="D64" i="48"/>
  <c r="D59" i="48"/>
  <c r="D69" i="48"/>
  <c r="D54" i="48"/>
  <c r="D73" i="48"/>
  <c r="D58" i="48"/>
  <c r="D68" i="48"/>
  <c r="D53" i="48"/>
  <c r="D63" i="48"/>
  <c r="D18" i="48"/>
  <c r="D21" i="51"/>
  <c r="D42" i="48"/>
  <c r="AB47" i="48"/>
  <c r="AB35" i="18" s="1"/>
  <c r="AB21" i="51"/>
  <c r="AB42" i="48"/>
  <c r="AB34" i="18" s="1"/>
  <c r="AB32" i="48"/>
  <c r="AB32" i="18" s="1"/>
  <c r="AB27" i="48"/>
  <c r="AB30" i="18" s="1"/>
  <c r="AJ21" i="51"/>
  <c r="AJ42" i="48"/>
  <c r="AJ34" i="18" s="1"/>
  <c r="AJ47" i="48"/>
  <c r="AJ35" i="18" s="1"/>
  <c r="AJ32" i="48"/>
  <c r="AJ32" i="18" s="1"/>
  <c r="AJ27" i="48"/>
  <c r="AJ30" i="18" s="1"/>
  <c r="T21" i="51"/>
  <c r="E42" i="48"/>
  <c r="E34" i="18" s="1"/>
  <c r="J18" i="48"/>
  <c r="J14" i="18" s="1"/>
  <c r="AN18" i="48"/>
  <c r="AN14" i="18" s="1"/>
  <c r="AM18" i="48"/>
  <c r="AM14" i="18" s="1"/>
  <c r="AH27" i="48"/>
  <c r="AH30" i="18" s="1"/>
  <c r="AM21" i="51"/>
  <c r="AM37" i="48"/>
  <c r="AM33" i="18" s="1"/>
  <c r="AM47" i="48"/>
  <c r="AM35" i="18" s="1"/>
  <c r="AM27" i="48"/>
  <c r="AM30" i="18" s="1"/>
  <c r="L21" i="51"/>
  <c r="L47" i="48"/>
  <c r="L35" i="18" s="1"/>
  <c r="L42" i="48"/>
  <c r="L34" i="18" s="1"/>
  <c r="L32" i="48"/>
  <c r="L32" i="18" s="1"/>
  <c r="L27" i="48"/>
  <c r="L30" i="18" s="1"/>
  <c r="L37" i="48"/>
  <c r="L33" i="18" s="1"/>
  <c r="F21" i="51"/>
  <c r="F27" i="48"/>
  <c r="F30" i="18" s="1"/>
  <c r="F37" i="48"/>
  <c r="F33" i="18" s="1"/>
  <c r="F42" i="48"/>
  <c r="F34" i="18" s="1"/>
  <c r="E32" i="48"/>
  <c r="E32" i="18" s="1"/>
  <c r="Z21" i="51"/>
  <c r="AG18" i="48"/>
  <c r="AG14" i="18" s="1"/>
  <c r="AD32" i="48"/>
  <c r="AD32" i="18" s="1"/>
  <c r="AB18" i="48"/>
  <c r="AB14" i="18" s="1"/>
  <c r="N61" i="48"/>
  <c r="N45" i="18" s="1"/>
  <c r="N18" i="48"/>
  <c r="N14" i="18" s="1"/>
  <c r="E70" i="48"/>
  <c r="E75" i="48"/>
  <c r="E65" i="48"/>
  <c r="E55" i="48"/>
  <c r="E60" i="48"/>
  <c r="R32" i="48"/>
  <c r="R32" i="18" s="1"/>
  <c r="AH32" i="48"/>
  <c r="AH32" i="18" s="1"/>
  <c r="AL18" i="48"/>
  <c r="AL14" i="18" s="1"/>
  <c r="N27" i="48"/>
  <c r="N30" i="18" s="1"/>
  <c r="AA27" i="48"/>
  <c r="AA30" i="18" s="1"/>
  <c r="W21" i="51"/>
  <c r="F75" i="48"/>
  <c r="F70" i="48"/>
  <c r="F55" i="48"/>
  <c r="F60" i="48"/>
  <c r="F65" i="48"/>
  <c r="AC42" i="48"/>
  <c r="AC34" i="18" s="1"/>
  <c r="R18" i="48"/>
  <c r="R14" i="18" s="1"/>
  <c r="X18" i="48"/>
  <c r="X14" i="18" s="1"/>
  <c r="N32" i="48"/>
  <c r="N32" i="18" s="1"/>
  <c r="AH42" i="48"/>
  <c r="AH34" i="18" s="1"/>
  <c r="D9" i="48"/>
  <c r="Q32" i="48"/>
  <c r="Q32" i="18" s="1"/>
  <c r="AE21" i="51"/>
  <c r="AE47" i="48"/>
  <c r="AE35" i="18" s="1"/>
  <c r="AE37" i="48"/>
  <c r="AE33" i="18" s="1"/>
  <c r="AE32" i="48"/>
  <c r="AE32" i="18" s="1"/>
  <c r="AE42" i="48"/>
  <c r="AE34" i="18" s="1"/>
  <c r="AE27" i="48"/>
  <c r="AE30" i="18" s="1"/>
  <c r="Z27" i="48"/>
  <c r="Z30" i="18" s="1"/>
  <c r="Z42" i="48"/>
  <c r="Z34" i="18" s="1"/>
  <c r="AH21" i="51"/>
  <c r="AH47" i="48"/>
  <c r="AH35" i="18" s="1"/>
  <c r="AH37" i="48"/>
  <c r="AH33" i="18" s="1"/>
  <c r="Y21" i="51"/>
  <c r="Y37" i="48"/>
  <c r="Y33" i="18" s="1"/>
  <c r="Y47" i="48"/>
  <c r="Y35" i="18" s="1"/>
  <c r="Y42" i="48"/>
  <c r="Y34" i="18" s="1"/>
  <c r="Y32" i="48"/>
  <c r="Y32" i="18" s="1"/>
  <c r="Y27" i="48"/>
  <c r="Y30" i="18" s="1"/>
  <c r="K21" i="51"/>
  <c r="K37" i="48"/>
  <c r="K33" i="18" s="1"/>
  <c r="K32" i="48"/>
  <c r="K32" i="18" s="1"/>
  <c r="K42" i="48"/>
  <c r="K34" i="18" s="1"/>
  <c r="S21" i="51"/>
  <c r="S32" i="48"/>
  <c r="S32" i="18" s="1"/>
  <c r="S42" i="48"/>
  <c r="S34" i="18" s="1"/>
  <c r="S47" i="48"/>
  <c r="S35" i="18" s="1"/>
  <c r="S27" i="48"/>
  <c r="S30" i="18" s="1"/>
  <c r="X21" i="51"/>
  <c r="X42" i="48"/>
  <c r="X34" i="18" s="1"/>
  <c r="X27" i="48"/>
  <c r="X30" i="18" s="1"/>
  <c r="X32" i="48"/>
  <c r="X32" i="18" s="1"/>
  <c r="X47" i="48"/>
  <c r="X35" i="18" s="1"/>
  <c r="H21" i="51"/>
  <c r="H32" i="48"/>
  <c r="H32" i="18" s="1"/>
  <c r="H47" i="48"/>
  <c r="H35" i="18" s="1"/>
  <c r="H27" i="48"/>
  <c r="H30" i="18" s="1"/>
  <c r="H37" i="48"/>
  <c r="H33" i="18" s="1"/>
  <c r="AA37" i="48"/>
  <c r="AA33" i="18" s="1"/>
  <c r="AA47" i="48"/>
  <c r="AA35" i="18" s="1"/>
  <c r="AA32" i="48"/>
  <c r="AA32" i="18" s="1"/>
  <c r="AA42" i="48"/>
  <c r="AA34" i="18" s="1"/>
  <c r="E74" i="48"/>
  <c r="E64" i="48"/>
  <c r="E59" i="48"/>
  <c r="E69" i="48"/>
  <c r="E54" i="48"/>
  <c r="AJ9" i="48"/>
  <c r="AJ6" i="18" s="1"/>
  <c r="AG9" i="48"/>
  <c r="AG6" i="18" s="1"/>
  <c r="F32" i="48"/>
  <c r="F32" i="18" s="1"/>
  <c r="D32" i="48"/>
  <c r="AI9" i="48"/>
  <c r="AI6" i="18" s="1"/>
  <c r="R21" i="51"/>
  <c r="R37" i="48"/>
  <c r="R33" i="18" s="1"/>
  <c r="R27" i="48"/>
  <c r="R30" i="18" s="1"/>
  <c r="R47" i="48"/>
  <c r="R35" i="18" s="1"/>
  <c r="AK21" i="51"/>
  <c r="AK32" i="48"/>
  <c r="AK32" i="18" s="1"/>
  <c r="AK37" i="48"/>
  <c r="AK33" i="18" s="1"/>
  <c r="AK47" i="48"/>
  <c r="AK35" i="18" s="1"/>
  <c r="AK42" i="48"/>
  <c r="AK34" i="18" s="1"/>
  <c r="AK27" i="48"/>
  <c r="AK30" i="18" s="1"/>
  <c r="M37" i="48"/>
  <c r="M33" i="18" s="1"/>
  <c r="M47" i="48"/>
  <c r="M35" i="18" s="1"/>
  <c r="M42" i="48"/>
  <c r="M34" i="18" s="1"/>
  <c r="M27" i="48"/>
  <c r="M30" i="18" s="1"/>
  <c r="M32" i="48"/>
  <c r="M32" i="18" s="1"/>
  <c r="AF27" i="48"/>
  <c r="AF30" i="18" s="1"/>
  <c r="E21" i="51"/>
  <c r="S37" i="48"/>
  <c r="S33" i="18" s="1"/>
  <c r="AG32" i="48"/>
  <c r="AG32" i="18" s="1"/>
  <c r="M21" i="51"/>
  <c r="AJ56" i="48"/>
  <c r="AJ43" i="18" s="1"/>
  <c r="AJ18" i="48"/>
  <c r="AJ14" i="18" s="1"/>
  <c r="O27" i="48"/>
  <c r="O30" i="18" s="1"/>
  <c r="AH66" i="48"/>
  <c r="AH46" i="18" s="1"/>
  <c r="AH18" i="48"/>
  <c r="AH14" i="18" s="1"/>
  <c r="AF18" i="48"/>
  <c r="AF14" i="18" s="1"/>
  <c r="AA21" i="51"/>
  <c r="H42" i="48"/>
  <c r="H34" i="18" s="1"/>
  <c r="D37" i="48"/>
  <c r="AI32" i="48"/>
  <c r="AI32" i="18" s="1"/>
  <c r="J21" i="51"/>
  <c r="J37" i="48"/>
  <c r="J33" i="18" s="1"/>
  <c r="J42" i="48"/>
  <c r="J34" i="18" s="1"/>
  <c r="J47" i="48"/>
  <c r="J35" i="18" s="1"/>
  <c r="J27" i="48"/>
  <c r="J30" i="18" s="1"/>
  <c r="J32" i="48"/>
  <c r="J32" i="18" s="1"/>
  <c r="V21" i="51"/>
  <c r="V42" i="48"/>
  <c r="V34" i="18" s="1"/>
  <c r="V47" i="48"/>
  <c r="V35" i="18" s="1"/>
  <c r="V37" i="48"/>
  <c r="V33" i="18" s="1"/>
  <c r="V27" i="48"/>
  <c r="V30" i="18" s="1"/>
  <c r="V32" i="48"/>
  <c r="V32" i="18" s="1"/>
  <c r="AJ37" i="48"/>
  <c r="AJ33" i="18" s="1"/>
  <c r="AG42" i="48"/>
  <c r="AG34" i="18" s="1"/>
  <c r="Q18" i="48"/>
  <c r="Q14" i="18" s="1"/>
  <c r="M18" i="48"/>
  <c r="M14" i="18" s="1"/>
  <c r="L76" i="48"/>
  <c r="L48" i="18" s="1"/>
  <c r="L18" i="48"/>
  <c r="L14" i="18" s="1"/>
  <c r="G74" i="48"/>
  <c r="G64" i="48"/>
  <c r="G69" i="48"/>
  <c r="G54" i="48"/>
  <c r="G59" i="48"/>
  <c r="AM32" i="48"/>
  <c r="AM32" i="18" s="1"/>
  <c r="I21" i="51"/>
  <c r="I47" i="48"/>
  <c r="I35" i="18" s="1"/>
  <c r="I37" i="48"/>
  <c r="I33" i="18" s="1"/>
  <c r="I32" i="48"/>
  <c r="I32" i="18" s="1"/>
  <c r="I42" i="48"/>
  <c r="I34" i="18" s="1"/>
  <c r="I27" i="48"/>
  <c r="I30" i="18" s="1"/>
  <c r="AG47" i="48"/>
  <c r="AG35" i="18" s="1"/>
  <c r="F74" i="48"/>
  <c r="F69" i="48"/>
  <c r="F64" i="48"/>
  <c r="F54" i="48"/>
  <c r="F59" i="48"/>
  <c r="P56" i="48"/>
  <c r="P43" i="18" s="1"/>
  <c r="P18" i="48"/>
  <c r="P14" i="18" s="1"/>
  <c r="AI18" i="48"/>
  <c r="AI14" i="18" s="1"/>
  <c r="U56" i="48"/>
  <c r="U43" i="18" s="1"/>
  <c r="U18" i="48"/>
  <c r="U14" i="18" s="1"/>
  <c r="AF61" i="48"/>
  <c r="AF45" i="18" s="1"/>
  <c r="Z37" i="48"/>
  <c r="Z33" i="18" s="1"/>
  <c r="AB37" i="48"/>
  <c r="AB33" i="18" s="1"/>
  <c r="P47" i="48"/>
  <c r="P35" i="18" s="1"/>
  <c r="AM42" i="48"/>
  <c r="AM34" i="18" s="1"/>
  <c r="AI37" i="48"/>
  <c r="AI33" i="18" s="1"/>
  <c r="AN47" i="48"/>
  <c r="AN35" i="18" s="1"/>
  <c r="AF21" i="51"/>
  <c r="AF42" i="48"/>
  <c r="AF34" i="18" s="1"/>
  <c r="AF37" i="48"/>
  <c r="AF33" i="18" s="1"/>
  <c r="W37" i="48"/>
  <c r="W33" i="18" s="1"/>
  <c r="W47" i="48"/>
  <c r="W35" i="18" s="1"/>
  <c r="W27" i="48"/>
  <c r="W30" i="18" s="1"/>
  <c r="W42" i="48"/>
  <c r="W34" i="18" s="1"/>
  <c r="AF32" i="48"/>
  <c r="AF32" i="18" s="1"/>
  <c r="T9" i="48"/>
  <c r="T6" i="18" s="1"/>
  <c r="E68" i="48"/>
  <c r="E73" i="48"/>
  <c r="E58" i="48"/>
  <c r="E63" i="48"/>
  <c r="E53" i="48"/>
  <c r="Z9" i="48"/>
  <c r="Z6" i="18" s="1"/>
  <c r="AK9" i="48"/>
  <c r="AK6" i="18" s="1"/>
  <c r="X37" i="48"/>
  <c r="X33" i="18" s="1"/>
  <c r="AI27" i="48"/>
  <c r="AI30" i="18" s="1"/>
  <c r="AN32" i="48"/>
  <c r="AN32" i="18" s="1"/>
  <c r="G18" i="48"/>
  <c r="G14" i="18" s="1"/>
  <c r="G47" i="48"/>
  <c r="G35" i="18" s="1"/>
  <c r="G42" i="48"/>
  <c r="G34" i="18" s="1"/>
  <c r="G37" i="48"/>
  <c r="G33" i="18" s="1"/>
  <c r="G32" i="48"/>
  <c r="G32" i="18" s="1"/>
  <c r="G27" i="48"/>
  <c r="G30" i="18" s="1"/>
  <c r="AA18" i="48"/>
  <c r="AA14" i="18" s="1"/>
  <c r="AD18" i="48"/>
  <c r="AD14" i="18" s="1"/>
  <c r="G21" i="51"/>
  <c r="Z56" i="48"/>
  <c r="Z43" i="18" s="1"/>
  <c r="Z18" i="48"/>
  <c r="Z14" i="18" s="1"/>
  <c r="K71" i="48"/>
  <c r="K47" i="18" s="1"/>
  <c r="K18" i="48"/>
  <c r="K14" i="18" s="1"/>
  <c r="K47" i="48"/>
  <c r="K35" i="18" s="1"/>
  <c r="AL42" i="48"/>
  <c r="AL34" i="18" s="1"/>
  <c r="P37" i="48"/>
  <c r="P33" i="18" s="1"/>
  <c r="F47" i="48"/>
  <c r="F35" i="18" s="1"/>
  <c r="Q21" i="51"/>
  <c r="Q47" i="48"/>
  <c r="Q35" i="18" s="1"/>
  <c r="Q37" i="48"/>
  <c r="Q33" i="18" s="1"/>
  <c r="Q27" i="48"/>
  <c r="Q30" i="18" s="1"/>
  <c r="Q42" i="48"/>
  <c r="Q34" i="18" s="1"/>
  <c r="U21" i="51"/>
  <c r="U47" i="48"/>
  <c r="U35" i="18" s="1"/>
  <c r="U42" i="48"/>
  <c r="U34" i="18" s="1"/>
  <c r="U37" i="48"/>
  <c r="U33" i="18" s="1"/>
  <c r="U32" i="48"/>
  <c r="U32" i="18" s="1"/>
  <c r="U27" i="48"/>
  <c r="U30" i="18" s="1"/>
  <c r="AF47" i="48"/>
  <c r="AF35" i="18" s="1"/>
  <c r="T32" i="48"/>
  <c r="T32" i="18" s="1"/>
  <c r="I9" i="48"/>
  <c r="I6" i="18" s="1"/>
  <c r="Z32" i="48"/>
  <c r="Z32" i="18" s="1"/>
  <c r="C21" i="51" l="1"/>
  <c r="M61" i="48"/>
  <c r="M45" i="18" s="1"/>
  <c r="AC56" i="48"/>
  <c r="AC43" i="18" s="1"/>
  <c r="AC66" i="48"/>
  <c r="AC46" i="18" s="1"/>
  <c r="K76" i="48"/>
  <c r="K48" i="18" s="1"/>
  <c r="J56" i="48"/>
  <c r="J43" i="18" s="1"/>
  <c r="T71" i="48"/>
  <c r="T47" i="18" s="1"/>
  <c r="AH71" i="48"/>
  <c r="AH47" i="18" s="1"/>
  <c r="AJ76" i="48"/>
  <c r="AJ48" i="18" s="1"/>
  <c r="N66" i="48"/>
  <c r="N46" i="18" s="1"/>
  <c r="AF76" i="48"/>
  <c r="AF48" i="18" s="1"/>
  <c r="T76" i="48"/>
  <c r="T48" i="18" s="1"/>
  <c r="Q76" i="48"/>
  <c r="Q48" i="18" s="1"/>
  <c r="AI76" i="48"/>
  <c r="AI48" i="18" s="1"/>
  <c r="O66" i="48"/>
  <c r="O46" i="18" s="1"/>
  <c r="AI66" i="48"/>
  <c r="AI46" i="18" s="1"/>
  <c r="K61" i="48"/>
  <c r="K45" i="18" s="1"/>
  <c r="AA61" i="48"/>
  <c r="AA45" i="18" s="1"/>
  <c r="P66" i="48"/>
  <c r="P46" i="18" s="1"/>
  <c r="AJ61" i="48"/>
  <c r="AJ45" i="18" s="1"/>
  <c r="AD56" i="48"/>
  <c r="AD43" i="18" s="1"/>
  <c r="R56" i="48"/>
  <c r="R43" i="18" s="1"/>
  <c r="Q61" i="48"/>
  <c r="Q45" i="18" s="1"/>
  <c r="M56" i="48"/>
  <c r="M43" i="18" s="1"/>
  <c r="AJ66" i="48"/>
  <c r="AJ46" i="18" s="1"/>
  <c r="R61" i="48"/>
  <c r="R45" i="18" s="1"/>
  <c r="K66" i="48"/>
  <c r="K46" i="18" s="1"/>
  <c r="P71" i="48"/>
  <c r="P47" i="18" s="1"/>
  <c r="AJ71" i="48"/>
  <c r="AJ47" i="18" s="1"/>
  <c r="R76" i="48"/>
  <c r="R48" i="18" s="1"/>
  <c r="AF66" i="48"/>
  <c r="AF46" i="18" s="1"/>
  <c r="R66" i="48"/>
  <c r="R46" i="18" s="1"/>
  <c r="AH76" i="48"/>
  <c r="AH48" i="18" s="1"/>
  <c r="AD76" i="48"/>
  <c r="AD48" i="18" s="1"/>
  <c r="AI61" i="48"/>
  <c r="AI45" i="18" s="1"/>
  <c r="AN71" i="48"/>
  <c r="AN47" i="18" s="1"/>
  <c r="W61" i="48"/>
  <c r="W45" i="18" s="1"/>
  <c r="V76" i="48"/>
  <c r="V48" i="18" s="1"/>
  <c r="AC61" i="48"/>
  <c r="AC45" i="18" s="1"/>
  <c r="P76" i="48"/>
  <c r="P48" i="18" s="1"/>
  <c r="L61" i="48"/>
  <c r="L45" i="18" s="1"/>
  <c r="M76" i="48"/>
  <c r="M48" i="18" s="1"/>
  <c r="AF71" i="48"/>
  <c r="AF47" i="18" s="1"/>
  <c r="AM61" i="48"/>
  <c r="AM45" i="18" s="1"/>
  <c r="AN76" i="48"/>
  <c r="AN48" i="18" s="1"/>
  <c r="W76" i="48"/>
  <c r="W48" i="18" s="1"/>
  <c r="M71" i="48"/>
  <c r="M47" i="18" s="1"/>
  <c r="X66" i="48"/>
  <c r="X46" i="18" s="1"/>
  <c r="AN61" i="48"/>
  <c r="AN45" i="18" s="1"/>
  <c r="Z61" i="48"/>
  <c r="Z45" i="18" s="1"/>
  <c r="Q66" i="48"/>
  <c r="Q46" i="18" s="1"/>
  <c r="AI56" i="48"/>
  <c r="AI43" i="18" s="1"/>
  <c r="Z71" i="48"/>
  <c r="Z47" i="18" s="1"/>
  <c r="AI71" i="48"/>
  <c r="AI47" i="18" s="1"/>
  <c r="L66" i="48"/>
  <c r="L46" i="18" s="1"/>
  <c r="AM56" i="48"/>
  <c r="AM43" i="18" s="1"/>
  <c r="AK56" i="48"/>
  <c r="AK43" i="18" s="1"/>
  <c r="AA66" i="48"/>
  <c r="AA46" i="18" s="1"/>
  <c r="R71" i="48"/>
  <c r="R47" i="18" s="1"/>
  <c r="AK71" i="48"/>
  <c r="AK47" i="18" s="1"/>
  <c r="U61" i="48"/>
  <c r="U45" i="18" s="1"/>
  <c r="Y56" i="48"/>
  <c r="Y43" i="18" s="1"/>
  <c r="J61" i="48"/>
  <c r="J45" i="18" s="1"/>
  <c r="AA71" i="48"/>
  <c r="AA47" i="18" s="1"/>
  <c r="U76" i="48"/>
  <c r="U48" i="18" s="1"/>
  <c r="AB56" i="48"/>
  <c r="AB43" i="18" s="1"/>
  <c r="AL66" i="48"/>
  <c r="AL46" i="18" s="1"/>
  <c r="AB71" i="48"/>
  <c r="AB47" i="18" s="1"/>
  <c r="AG66" i="48"/>
  <c r="AG46" i="18" s="1"/>
  <c r="S76" i="48"/>
  <c r="S48" i="18" s="1"/>
  <c r="AD61" i="48"/>
  <c r="AD45" i="18" s="1"/>
  <c r="P61" i="48"/>
  <c r="P45" i="18" s="1"/>
  <c r="Q71" i="48"/>
  <c r="Q47" i="18" s="1"/>
  <c r="AH56" i="48"/>
  <c r="AH43" i="18" s="1"/>
  <c r="AL76" i="48"/>
  <c r="AL48" i="18" s="1"/>
  <c r="AB61" i="48"/>
  <c r="AB45" i="18" s="1"/>
  <c r="AG71" i="48"/>
  <c r="AG47" i="18" s="1"/>
  <c r="O71" i="48"/>
  <c r="O47" i="18" s="1"/>
  <c r="D34" i="18"/>
  <c r="Y61" i="48"/>
  <c r="Y45" i="18" s="1"/>
  <c r="L56" i="48"/>
  <c r="L43" i="18" s="1"/>
  <c r="M66" i="48"/>
  <c r="M46" i="18" s="1"/>
  <c r="D6" i="18"/>
  <c r="D5" i="23" s="1"/>
  <c r="C5" i="23" s="1"/>
  <c r="X56" i="48"/>
  <c r="X43" i="18" s="1"/>
  <c r="AL56" i="48"/>
  <c r="AL43" i="18" s="1"/>
  <c r="N71" i="48"/>
  <c r="N47" i="18" s="1"/>
  <c r="AB76" i="48"/>
  <c r="AB48" i="18" s="1"/>
  <c r="AG56" i="48"/>
  <c r="AG43" i="18" s="1"/>
  <c r="AM76" i="48"/>
  <c r="AM48" i="18" s="1"/>
  <c r="D66" i="48"/>
  <c r="D71" i="48"/>
  <c r="D61" i="48"/>
  <c r="D56" i="48"/>
  <c r="O56" i="48"/>
  <c r="O43" i="18" s="1"/>
  <c r="Y66" i="48"/>
  <c r="Y46" i="18" s="1"/>
  <c r="I76" i="48"/>
  <c r="I48" i="18" s="1"/>
  <c r="D35" i="18"/>
  <c r="O61" i="48"/>
  <c r="O45" i="18" s="1"/>
  <c r="K56" i="48"/>
  <c r="K43" i="18" s="1"/>
  <c r="X61" i="48"/>
  <c r="X45" i="18" s="1"/>
  <c r="AL61" i="48"/>
  <c r="AL45" i="18" s="1"/>
  <c r="AG76" i="48"/>
  <c r="AG48" i="18" s="1"/>
  <c r="AM66" i="48"/>
  <c r="AM46" i="18" s="1"/>
  <c r="F71" i="48"/>
  <c r="F47" i="18" s="1"/>
  <c r="Y71" i="48"/>
  <c r="Y47" i="18" s="1"/>
  <c r="AK61" i="48"/>
  <c r="AK45" i="18" s="1"/>
  <c r="C6" i="23"/>
  <c r="Z76" i="48"/>
  <c r="Z48" i="18" s="1"/>
  <c r="AB66" i="48"/>
  <c r="AB46" i="18" s="1"/>
  <c r="AA56" i="48"/>
  <c r="AA43" i="18" s="1"/>
  <c r="L71" i="48"/>
  <c r="L47" i="18" s="1"/>
  <c r="X71" i="48"/>
  <c r="X47" i="18" s="1"/>
  <c r="AL71" i="48"/>
  <c r="AL47" i="18" s="1"/>
  <c r="N76" i="48"/>
  <c r="N48" i="18" s="1"/>
  <c r="AM71" i="48"/>
  <c r="AM47" i="18" s="1"/>
  <c r="G71" i="48"/>
  <c r="G47" i="18" s="1"/>
  <c r="O76" i="48"/>
  <c r="O48" i="18" s="1"/>
  <c r="Y76" i="48"/>
  <c r="Y48" i="18" s="1"/>
  <c r="AK66" i="48"/>
  <c r="AK46" i="18" s="1"/>
  <c r="X76" i="48"/>
  <c r="X48" i="18" s="1"/>
  <c r="D14" i="18"/>
  <c r="T61" i="48"/>
  <c r="T45" i="18" s="1"/>
  <c r="AK76" i="48"/>
  <c r="AK48" i="18" s="1"/>
  <c r="AA76" i="48"/>
  <c r="AA48" i="18" s="1"/>
  <c r="D8" i="23"/>
  <c r="J71" i="48"/>
  <c r="J47" i="18" s="1"/>
  <c r="T56" i="48"/>
  <c r="T43" i="18" s="1"/>
  <c r="AC76" i="48"/>
  <c r="AC48" i="18" s="1"/>
  <c r="AE71" i="48"/>
  <c r="AE47" i="18" s="1"/>
  <c r="H61" i="48"/>
  <c r="H45" i="18" s="1"/>
  <c r="D32" i="18"/>
  <c r="F76" i="48"/>
  <c r="F48" i="18" s="1"/>
  <c r="F66" i="48"/>
  <c r="F46" i="18" s="1"/>
  <c r="F56" i="48"/>
  <c r="F43" i="18" s="1"/>
  <c r="T66" i="48"/>
  <c r="T46" i="18" s="1"/>
  <c r="AC71" i="48"/>
  <c r="AC47" i="18" s="1"/>
  <c r="AE56" i="48"/>
  <c r="AE43" i="18" s="1"/>
  <c r="H66" i="48"/>
  <c r="H46" i="18" s="1"/>
  <c r="AH61" i="48"/>
  <c r="AH45" i="18" s="1"/>
  <c r="AD66" i="48"/>
  <c r="AD46" i="18" s="1"/>
  <c r="J66" i="48"/>
  <c r="J46" i="18" s="1"/>
  <c r="Z66" i="48"/>
  <c r="Z46" i="18" s="1"/>
  <c r="D33" i="18"/>
  <c r="AF56" i="48"/>
  <c r="AF43" i="18" s="1"/>
  <c r="J76" i="48"/>
  <c r="J48" i="18" s="1"/>
  <c r="S61" i="48"/>
  <c r="S45" i="18" s="1"/>
  <c r="I61" i="48"/>
  <c r="I45" i="18" s="1"/>
  <c r="V61" i="48"/>
  <c r="V45" i="18" s="1"/>
  <c r="AE61" i="48"/>
  <c r="AE45" i="18" s="1"/>
  <c r="H56" i="48"/>
  <c r="H43" i="18" s="1"/>
  <c r="E61" i="48"/>
  <c r="E45" i="18" s="1"/>
  <c r="U66" i="48"/>
  <c r="U46" i="18" s="1"/>
  <c r="AD71" i="48"/>
  <c r="AD47" i="18" s="1"/>
  <c r="U71" i="48"/>
  <c r="U47" i="18" s="1"/>
  <c r="Q56" i="48"/>
  <c r="Q43" i="18" s="1"/>
  <c r="N56" i="48"/>
  <c r="N43" i="18" s="1"/>
  <c r="S66" i="48"/>
  <c r="S46" i="18" s="1"/>
  <c r="I56" i="48"/>
  <c r="I43" i="18" s="1"/>
  <c r="E76" i="48"/>
  <c r="E48" i="18" s="1"/>
  <c r="E56" i="48"/>
  <c r="E43" i="18" s="1"/>
  <c r="E66" i="48"/>
  <c r="E46" i="18" s="1"/>
  <c r="E71" i="48"/>
  <c r="E47" i="18" s="1"/>
  <c r="W56" i="48"/>
  <c r="W43" i="18" s="1"/>
  <c r="V66" i="48"/>
  <c r="V46" i="18" s="1"/>
  <c r="H71" i="48"/>
  <c r="H47" i="18" s="1"/>
  <c r="AN66" i="48"/>
  <c r="AN46" i="18" s="1"/>
  <c r="S71" i="48"/>
  <c r="S47" i="18" s="1"/>
  <c r="I71" i="48"/>
  <c r="I47" i="18" s="1"/>
  <c r="W66" i="48"/>
  <c r="W46" i="18" s="1"/>
  <c r="V56" i="48"/>
  <c r="V43" i="18" s="1"/>
  <c r="AE66" i="48"/>
  <c r="AE46" i="18" s="1"/>
  <c r="H76" i="48"/>
  <c r="H48" i="18" s="1"/>
  <c r="G66" i="48"/>
  <c r="G46" i="18" s="1"/>
  <c r="G56" i="48"/>
  <c r="G43" i="18" s="1"/>
  <c r="G61" i="48"/>
  <c r="G45" i="18" s="1"/>
  <c r="AG61" i="48"/>
  <c r="AG45" i="18" s="1"/>
  <c r="AN56" i="48"/>
  <c r="AN43" i="18" s="1"/>
  <c r="S56" i="48"/>
  <c r="S43" i="18" s="1"/>
  <c r="I66" i="48"/>
  <c r="I46" i="18" s="1"/>
  <c r="F18" i="48"/>
  <c r="F14" i="18" s="1"/>
  <c r="G76" i="48"/>
  <c r="G48" i="18" s="1"/>
  <c r="W71" i="48"/>
  <c r="W47" i="18" s="1"/>
  <c r="V71" i="48"/>
  <c r="V47" i="18" s="1"/>
  <c r="D27" i="48"/>
  <c r="AE76" i="48"/>
  <c r="AE48" i="18" s="1"/>
  <c r="AN61" i="43"/>
  <c r="AN68" i="43" s="1"/>
  <c r="AM61" i="43"/>
  <c r="AM68" i="43" s="1"/>
  <c r="AL61" i="43"/>
  <c r="AL68" i="43" s="1"/>
  <c r="AK61" i="43"/>
  <c r="AK68" i="43" s="1"/>
  <c r="AJ61" i="43"/>
  <c r="AJ68" i="43" s="1"/>
  <c r="AI61" i="43"/>
  <c r="AI68" i="43" s="1"/>
  <c r="AH61" i="43"/>
  <c r="AH68" i="43" s="1"/>
  <c r="AG61" i="43"/>
  <c r="AG68" i="43" s="1"/>
  <c r="AF61" i="43"/>
  <c r="AF68" i="43" s="1"/>
  <c r="AE61" i="43"/>
  <c r="AE68" i="43" s="1"/>
  <c r="AD61" i="43"/>
  <c r="AD68" i="43" s="1"/>
  <c r="AC61" i="43"/>
  <c r="AC68" i="43" s="1"/>
  <c r="AB61" i="43"/>
  <c r="AB68" i="43" s="1"/>
  <c r="AA61" i="43"/>
  <c r="AA68" i="43" s="1"/>
  <c r="Z61" i="43"/>
  <c r="Z68" i="43" s="1"/>
  <c r="Y61" i="43"/>
  <c r="Y68" i="43" s="1"/>
  <c r="X61" i="43"/>
  <c r="X68" i="43" s="1"/>
  <c r="W61" i="43"/>
  <c r="W68" i="43" s="1"/>
  <c r="V61" i="43"/>
  <c r="V68" i="43" s="1"/>
  <c r="U61" i="43"/>
  <c r="U68" i="43" s="1"/>
  <c r="T61" i="43"/>
  <c r="T68" i="43" s="1"/>
  <c r="S61" i="43"/>
  <c r="S68" i="43" s="1"/>
  <c r="R61" i="43"/>
  <c r="R68" i="43" s="1"/>
  <c r="Q61" i="43"/>
  <c r="Q68" i="43" s="1"/>
  <c r="P61" i="43"/>
  <c r="P68" i="43" s="1"/>
  <c r="O61" i="43"/>
  <c r="O68" i="43" s="1"/>
  <c r="N61" i="43"/>
  <c r="N68" i="43" s="1"/>
  <c r="M61" i="43"/>
  <c r="M68" i="43" s="1"/>
  <c r="L61" i="43"/>
  <c r="L68" i="43" s="1"/>
  <c r="K61" i="43"/>
  <c r="K68" i="43" s="1"/>
  <c r="J61" i="43"/>
  <c r="J68" i="43" s="1"/>
  <c r="I61" i="43"/>
  <c r="I68" i="43" s="1"/>
  <c r="H61" i="43"/>
  <c r="H68" i="43" s="1"/>
  <c r="G61" i="43"/>
  <c r="G68" i="43" s="1"/>
  <c r="F61" i="43"/>
  <c r="F68" i="43" s="1"/>
  <c r="E61" i="43"/>
  <c r="E68" i="43" s="1"/>
  <c r="D61" i="43"/>
  <c r="D57" i="43"/>
  <c r="V48" i="43"/>
  <c r="D48" i="43"/>
  <c r="R39" i="43"/>
  <c r="D39" i="43"/>
  <c r="AN26" i="43"/>
  <c r="AN33" i="43" s="1"/>
  <c r="AM26" i="43"/>
  <c r="AM33" i="43" s="1"/>
  <c r="AL26" i="43"/>
  <c r="AL33" i="43" s="1"/>
  <c r="AK26" i="43"/>
  <c r="AK33" i="43" s="1"/>
  <c r="AJ26" i="43"/>
  <c r="AJ33" i="43" s="1"/>
  <c r="AI26" i="43"/>
  <c r="AI33" i="43" s="1"/>
  <c r="AH26" i="43"/>
  <c r="AH33" i="43" s="1"/>
  <c r="AG26" i="43"/>
  <c r="AG33" i="43" s="1"/>
  <c r="AF26" i="43"/>
  <c r="AF33" i="43" s="1"/>
  <c r="AE26" i="43"/>
  <c r="AE33" i="43" s="1"/>
  <c r="AD26" i="43"/>
  <c r="AD33" i="43" s="1"/>
  <c r="AC26" i="43"/>
  <c r="AC33" i="43" s="1"/>
  <c r="AB26" i="43"/>
  <c r="AB33" i="43" s="1"/>
  <c r="AA26" i="43"/>
  <c r="AA33" i="43" s="1"/>
  <c r="Z26" i="43"/>
  <c r="Z33" i="43" s="1"/>
  <c r="Y26" i="43"/>
  <c r="Y33" i="43" s="1"/>
  <c r="X26" i="43"/>
  <c r="X33" i="43" s="1"/>
  <c r="W26" i="43"/>
  <c r="W33" i="43" s="1"/>
  <c r="V26" i="43"/>
  <c r="V33" i="43" s="1"/>
  <c r="U26" i="43"/>
  <c r="U33" i="43" s="1"/>
  <c r="T26" i="43"/>
  <c r="T33" i="43" s="1"/>
  <c r="S26" i="43"/>
  <c r="S33" i="43" s="1"/>
  <c r="R26" i="43"/>
  <c r="R33" i="43" s="1"/>
  <c r="Q26" i="43"/>
  <c r="Q33" i="43" s="1"/>
  <c r="P26" i="43"/>
  <c r="P33" i="43" s="1"/>
  <c r="O26" i="43"/>
  <c r="O33" i="43" s="1"/>
  <c r="N26" i="43"/>
  <c r="N33" i="43" s="1"/>
  <c r="M26" i="43"/>
  <c r="M33" i="43" s="1"/>
  <c r="L26" i="43"/>
  <c r="L33" i="43" s="1"/>
  <c r="K26" i="43"/>
  <c r="K33" i="43" s="1"/>
  <c r="J26" i="43"/>
  <c r="J33" i="43" s="1"/>
  <c r="I26" i="43"/>
  <c r="I33" i="43" s="1"/>
  <c r="H26" i="43"/>
  <c r="H33" i="43" s="1"/>
  <c r="G26" i="43"/>
  <c r="G33" i="43" s="1"/>
  <c r="F26" i="43"/>
  <c r="F33" i="43" s="1"/>
  <c r="E26" i="43"/>
  <c r="E33" i="43" s="1"/>
  <c r="D26" i="43"/>
  <c r="AK22" i="43"/>
  <c r="AJ22" i="43"/>
  <c r="AI22" i="43"/>
  <c r="AH22" i="43"/>
  <c r="W22" i="43"/>
  <c r="U22" i="43"/>
  <c r="T22" i="43"/>
  <c r="S22" i="43"/>
  <c r="R22" i="43"/>
  <c r="O22" i="43"/>
  <c r="L22" i="43"/>
  <c r="K22" i="43"/>
  <c r="D22" i="43"/>
  <c r="AK13" i="43"/>
  <c r="AI13" i="43"/>
  <c r="AF13" i="43"/>
  <c r="AD13" i="43"/>
  <c r="AC13" i="43"/>
  <c r="V13" i="43"/>
  <c r="H13" i="43"/>
  <c r="F13" i="43"/>
  <c r="E13" i="43"/>
  <c r="D13" i="43"/>
  <c r="C8" i="43"/>
  <c r="AN4" i="43"/>
  <c r="AN22" i="43" s="1"/>
  <c r="AM4" i="43"/>
  <c r="AM39" i="43" s="1"/>
  <c r="AL4" i="43"/>
  <c r="AL39" i="43" s="1"/>
  <c r="AK4" i="43"/>
  <c r="AK57" i="43" s="1"/>
  <c r="AJ4" i="43"/>
  <c r="AI4" i="43"/>
  <c r="AH4" i="43"/>
  <c r="AG4" i="43"/>
  <c r="AG22" i="43" s="1"/>
  <c r="AF4" i="43"/>
  <c r="AF48" i="43" s="1"/>
  <c r="AE4" i="43"/>
  <c r="AE39" i="43" s="1"/>
  <c r="AD4" i="43"/>
  <c r="AD39" i="43" s="1"/>
  <c r="AC4" i="43"/>
  <c r="AC22" i="43" s="1"/>
  <c r="AB4" i="43"/>
  <c r="AB22" i="43" s="1"/>
  <c r="AA4" i="43"/>
  <c r="AA39" i="43" s="1"/>
  <c r="Z4" i="43"/>
  <c r="Z22" i="43" s="1"/>
  <c r="Y4" i="43"/>
  <c r="X4" i="43"/>
  <c r="X22" i="43" s="1"/>
  <c r="W4" i="43"/>
  <c r="W39" i="43" s="1"/>
  <c r="V4" i="43"/>
  <c r="V39" i="43" s="1"/>
  <c r="U4" i="43"/>
  <c r="U13" i="43" s="1"/>
  <c r="T4" i="43"/>
  <c r="S4" i="43"/>
  <c r="S13" i="43" s="1"/>
  <c r="R4" i="43"/>
  <c r="Q4" i="43"/>
  <c r="Q22" i="43" s="1"/>
  <c r="P4" i="43"/>
  <c r="P22" i="43" s="1"/>
  <c r="O4" i="43"/>
  <c r="O39" i="43" s="1"/>
  <c r="N4" i="43"/>
  <c r="N39" i="43" s="1"/>
  <c r="M4" i="43"/>
  <c r="M57" i="43" s="1"/>
  <c r="L4" i="43"/>
  <c r="L39" i="43" s="1"/>
  <c r="K4" i="43"/>
  <c r="K13" i="43" s="1"/>
  <c r="J4" i="43"/>
  <c r="J22" i="43" s="1"/>
  <c r="I4" i="43"/>
  <c r="H4" i="43"/>
  <c r="H48" i="43" s="1"/>
  <c r="G4" i="43"/>
  <c r="G39" i="43" s="1"/>
  <c r="F4" i="43"/>
  <c r="F39" i="43" s="1"/>
  <c r="E4" i="43"/>
  <c r="E22" i="43" s="1"/>
  <c r="X13" i="43" l="1"/>
  <c r="J39" i="43"/>
  <c r="AA13" i="43"/>
  <c r="M22" i="43"/>
  <c r="K39" i="43"/>
  <c r="AL13" i="43"/>
  <c r="AN48" i="43"/>
  <c r="M13" i="43"/>
  <c r="AA22" i="43"/>
  <c r="G57" i="43"/>
  <c r="P13" i="43"/>
  <c r="AD57" i="43"/>
  <c r="AD48" i="43"/>
  <c r="N13" i="43"/>
  <c r="G22" i="43"/>
  <c r="AL57" i="43"/>
  <c r="AM22" i="43"/>
  <c r="AN13" i="43"/>
  <c r="AE22" i="43"/>
  <c r="D33" i="43"/>
  <c r="C33" i="43" s="1"/>
  <c r="C26" i="43"/>
  <c r="D68" i="43"/>
  <c r="C68" i="43" s="1"/>
  <c r="C61" i="43"/>
  <c r="D43" i="18"/>
  <c r="D45" i="18"/>
  <c r="D47" i="18"/>
  <c r="D30" i="18"/>
  <c r="C15" i="23"/>
  <c r="C7" i="23"/>
  <c r="F61" i="48"/>
  <c r="F45" i="18" s="1"/>
  <c r="C14" i="23"/>
  <c r="D46" i="18"/>
  <c r="D76" i="48"/>
  <c r="Y39" i="43"/>
  <c r="Y57" i="43"/>
  <c r="Y48" i="43"/>
  <c r="J57" i="43"/>
  <c r="J48" i="43"/>
  <c r="Z57" i="43"/>
  <c r="Z48" i="43"/>
  <c r="AH57" i="43"/>
  <c r="AH48" i="43"/>
  <c r="AH39" i="43"/>
  <c r="W48" i="43"/>
  <c r="AE57" i="43"/>
  <c r="I39" i="43"/>
  <c r="I57" i="43"/>
  <c r="I48" i="43"/>
  <c r="R57" i="43"/>
  <c r="R48" i="43"/>
  <c r="K57" i="43"/>
  <c r="K48" i="43"/>
  <c r="S57" i="43"/>
  <c r="S48" i="43"/>
  <c r="AA57" i="43"/>
  <c r="AA48" i="43"/>
  <c r="AI57" i="43"/>
  <c r="AI48" i="43"/>
  <c r="G13" i="43"/>
  <c r="O13" i="43"/>
  <c r="W13" i="43"/>
  <c r="AE13" i="43"/>
  <c r="AM13" i="43"/>
  <c r="F22" i="43"/>
  <c r="N22" i="43"/>
  <c r="V22" i="43"/>
  <c r="AD22" i="43"/>
  <c r="AL22" i="43"/>
  <c r="AI39" i="43"/>
  <c r="F48" i="43"/>
  <c r="X48" i="43"/>
  <c r="N57" i="43"/>
  <c r="L57" i="43"/>
  <c r="L48" i="43"/>
  <c r="AJ57" i="43"/>
  <c r="AJ48" i="43"/>
  <c r="AJ39" i="43"/>
  <c r="E48" i="43"/>
  <c r="E39" i="43"/>
  <c r="M48" i="43"/>
  <c r="M39" i="43"/>
  <c r="U48" i="43"/>
  <c r="U39" i="43"/>
  <c r="AC48" i="43"/>
  <c r="AC39" i="43"/>
  <c r="AK48" i="43"/>
  <c r="AK39" i="43"/>
  <c r="I13" i="43"/>
  <c r="Q13" i="43"/>
  <c r="Y13" i="43"/>
  <c r="AG13" i="43"/>
  <c r="H22" i="43"/>
  <c r="AF22" i="43"/>
  <c r="S39" i="43"/>
  <c r="AE48" i="43"/>
  <c r="U57" i="43"/>
  <c r="AM57" i="43"/>
  <c r="T57" i="43"/>
  <c r="T48" i="43"/>
  <c r="G48" i="43"/>
  <c r="O57" i="43"/>
  <c r="J13" i="43"/>
  <c r="R13" i="43"/>
  <c r="Z13" i="43"/>
  <c r="AH13" i="43"/>
  <c r="I22" i="43"/>
  <c r="Y22" i="43"/>
  <c r="T39" i="43"/>
  <c r="N48" i="43"/>
  <c r="V57" i="43"/>
  <c r="Z39" i="43"/>
  <c r="O48" i="43"/>
  <c r="AL48" i="43"/>
  <c r="E57" i="43"/>
  <c r="W57" i="43"/>
  <c r="AG39" i="43"/>
  <c r="AG57" i="43"/>
  <c r="AG48" i="43"/>
  <c r="AB57" i="43"/>
  <c r="AB48" i="43"/>
  <c r="H39" i="43"/>
  <c r="H57" i="43"/>
  <c r="P39" i="43"/>
  <c r="P57" i="43"/>
  <c r="X39" i="43"/>
  <c r="X57" i="43"/>
  <c r="AF39" i="43"/>
  <c r="AF57" i="43"/>
  <c r="AN39" i="43"/>
  <c r="AN57" i="43"/>
  <c r="L13" i="43"/>
  <c r="T13" i="43"/>
  <c r="AB13" i="43"/>
  <c r="AJ13" i="43"/>
  <c r="P48" i="43"/>
  <c r="AM48" i="43"/>
  <c r="F57" i="43"/>
  <c r="AC57" i="43"/>
  <c r="Q39" i="43"/>
  <c r="Q57" i="43"/>
  <c r="Q48" i="43"/>
  <c r="AB39" i="43"/>
  <c r="D48" i="18" l="1"/>
  <c r="C16" i="23"/>
  <c r="AN63" i="42"/>
  <c r="AM63" i="42"/>
  <c r="AL63" i="42"/>
  <c r="AK63" i="42"/>
  <c r="AJ63" i="42"/>
  <c r="AI63" i="42"/>
  <c r="AH63" i="42"/>
  <c r="AG63" i="42"/>
  <c r="AF63" i="42"/>
  <c r="AE63" i="42"/>
  <c r="AD63" i="42"/>
  <c r="AC63" i="42"/>
  <c r="AB63" i="42"/>
  <c r="AA63" i="42"/>
  <c r="Z63" i="42"/>
  <c r="Y63" i="42"/>
  <c r="X63" i="42"/>
  <c r="W63" i="42"/>
  <c r="V63" i="42"/>
  <c r="U63" i="42"/>
  <c r="T63" i="42"/>
  <c r="S63" i="42"/>
  <c r="R63" i="42"/>
  <c r="Q63" i="42"/>
  <c r="P63" i="42"/>
  <c r="O63" i="42"/>
  <c r="N63" i="42"/>
  <c r="M63" i="42"/>
  <c r="L63" i="42"/>
  <c r="K63" i="42"/>
  <c r="J63" i="42"/>
  <c r="I63" i="42"/>
  <c r="H63" i="42"/>
  <c r="G63" i="42"/>
  <c r="F63" i="42"/>
  <c r="E63" i="42"/>
  <c r="D63" i="42"/>
  <c r="R59" i="42"/>
  <c r="J59" i="42"/>
  <c r="D59" i="42"/>
  <c r="D50" i="42"/>
  <c r="AI41" i="42"/>
  <c r="U41" i="42"/>
  <c r="S41" i="42"/>
  <c r="E41" i="42"/>
  <c r="D41" i="42"/>
  <c r="AN26" i="42"/>
  <c r="AM26" i="42"/>
  <c r="AL26" i="42"/>
  <c r="AK26" i="42"/>
  <c r="AJ26" i="42"/>
  <c r="AI26" i="42"/>
  <c r="AH26" i="42"/>
  <c r="AG26" i="42"/>
  <c r="AF26" i="42"/>
  <c r="AE26" i="42"/>
  <c r="AD26" i="42"/>
  <c r="AC26" i="42"/>
  <c r="AB26" i="42"/>
  <c r="AB87" i="42" s="1"/>
  <c r="AA26" i="42"/>
  <c r="AA87" i="42" s="1"/>
  <c r="Z26" i="42"/>
  <c r="Z87" i="42" s="1"/>
  <c r="Y26" i="42"/>
  <c r="X26" i="42"/>
  <c r="W26" i="42"/>
  <c r="V26" i="42"/>
  <c r="U26" i="42"/>
  <c r="T26" i="42"/>
  <c r="S26" i="42"/>
  <c r="R26" i="42"/>
  <c r="Q26" i="42"/>
  <c r="P26" i="42"/>
  <c r="O26" i="42"/>
  <c r="N26" i="42"/>
  <c r="N87" i="42" s="1"/>
  <c r="M26" i="42"/>
  <c r="M87" i="42" s="1"/>
  <c r="L26" i="42"/>
  <c r="L87" i="42" s="1"/>
  <c r="K26" i="42"/>
  <c r="J26" i="42"/>
  <c r="I26" i="42"/>
  <c r="H26" i="42"/>
  <c r="G26" i="42"/>
  <c r="F26" i="42"/>
  <c r="E26" i="42"/>
  <c r="D26" i="42"/>
  <c r="AH22" i="42"/>
  <c r="AE22" i="42"/>
  <c r="Z22" i="42"/>
  <c r="J22" i="42"/>
  <c r="I22" i="42"/>
  <c r="D22" i="42"/>
  <c r="R13" i="42"/>
  <c r="D13" i="42"/>
  <c r="AN4" i="42"/>
  <c r="AN22" i="42" s="1"/>
  <c r="AM4" i="42"/>
  <c r="AL4" i="42"/>
  <c r="AL59" i="42" s="1"/>
  <c r="AK4" i="42"/>
  <c r="AK41" i="42" s="1"/>
  <c r="AJ4" i="42"/>
  <c r="AJ13" i="42" s="1"/>
  <c r="AI4" i="42"/>
  <c r="AI59" i="42" s="1"/>
  <c r="AH4" i="42"/>
  <c r="AH50" i="42" s="1"/>
  <c r="AG4" i="42"/>
  <c r="AF4" i="42"/>
  <c r="AF22" i="42" s="1"/>
  <c r="AE4" i="42"/>
  <c r="AE13" i="42" s="1"/>
  <c r="AD4" i="42"/>
  <c r="AD59" i="42" s="1"/>
  <c r="AC4" i="42"/>
  <c r="AC41" i="42" s="1"/>
  <c r="AB4" i="42"/>
  <c r="AB22" i="42" s="1"/>
  <c r="AA4" i="42"/>
  <c r="AA59" i="42" s="1"/>
  <c r="Z4" i="42"/>
  <c r="Z50" i="42" s="1"/>
  <c r="Y4" i="42"/>
  <c r="Y13" i="42" s="1"/>
  <c r="X4" i="42"/>
  <c r="X41" i="42" s="1"/>
  <c r="W4" i="42"/>
  <c r="W22" i="42" s="1"/>
  <c r="V4" i="42"/>
  <c r="V59" i="42" s="1"/>
  <c r="U4" i="42"/>
  <c r="T4" i="42"/>
  <c r="T13" i="42" s="1"/>
  <c r="S4" i="42"/>
  <c r="S59" i="42" s="1"/>
  <c r="R4" i="42"/>
  <c r="R50" i="42" s="1"/>
  <c r="Q4" i="42"/>
  <c r="Q22" i="42" s="1"/>
  <c r="P4" i="42"/>
  <c r="P13" i="42" s="1"/>
  <c r="O4" i="42"/>
  <c r="O13" i="42" s="1"/>
  <c r="N4" i="42"/>
  <c r="N59" i="42" s="1"/>
  <c r="M4" i="42"/>
  <c r="M13" i="42" s="1"/>
  <c r="L4" i="42"/>
  <c r="K4" i="42"/>
  <c r="K59" i="42" s="1"/>
  <c r="J4" i="42"/>
  <c r="J50" i="42" s="1"/>
  <c r="I4" i="42"/>
  <c r="I13" i="42" s="1"/>
  <c r="H4" i="42"/>
  <c r="H13" i="42" s="1"/>
  <c r="G4" i="42"/>
  <c r="F4" i="42"/>
  <c r="F59" i="42" s="1"/>
  <c r="E4" i="42"/>
  <c r="AC87" i="42" l="1"/>
  <c r="AD87" i="42"/>
  <c r="Q87" i="42"/>
  <c r="R87" i="42"/>
  <c r="AA41" i="42"/>
  <c r="J13" i="42"/>
  <c r="AG87" i="42"/>
  <c r="T87" i="42"/>
  <c r="U87" i="42"/>
  <c r="H87" i="42"/>
  <c r="V87" i="42"/>
  <c r="K50" i="42"/>
  <c r="C63" i="42"/>
  <c r="S87" i="42"/>
  <c r="F87" i="42"/>
  <c r="I87" i="42"/>
  <c r="J87" i="42"/>
  <c r="X87" i="42"/>
  <c r="AA50" i="42"/>
  <c r="O87" i="42"/>
  <c r="K41" i="42"/>
  <c r="P87" i="42"/>
  <c r="AE87" i="42"/>
  <c r="AF87" i="42"/>
  <c r="E87" i="42"/>
  <c r="G87" i="42"/>
  <c r="Z13" i="42"/>
  <c r="W87" i="42"/>
  <c r="S50" i="42"/>
  <c r="K87" i="42"/>
  <c r="Y87" i="42"/>
  <c r="AI50" i="42"/>
  <c r="AJ87" i="42"/>
  <c r="C26" i="42"/>
  <c r="AK87" i="42"/>
  <c r="AH87" i="42"/>
  <c r="AI87" i="42"/>
  <c r="AL87" i="42"/>
  <c r="AM87" i="42"/>
  <c r="AN87" i="42"/>
  <c r="E59" i="42"/>
  <c r="E22" i="42"/>
  <c r="E50" i="42"/>
  <c r="U59" i="42"/>
  <c r="U22" i="42"/>
  <c r="U50" i="42"/>
  <c r="AK59" i="42"/>
  <c r="AK22" i="42"/>
  <c r="AK50" i="42"/>
  <c r="AN41" i="42"/>
  <c r="G59" i="42"/>
  <c r="G50" i="42"/>
  <c r="G41" i="42"/>
  <c r="O59" i="42"/>
  <c r="O50" i="42"/>
  <c r="O41" i="42"/>
  <c r="W59" i="42"/>
  <c r="W50" i="42"/>
  <c r="W41" i="42"/>
  <c r="AE59" i="42"/>
  <c r="AE50" i="42"/>
  <c r="AE41" i="42"/>
  <c r="AM59" i="42"/>
  <c r="AM50" i="42"/>
  <c r="AM41" i="42"/>
  <c r="AC13" i="42"/>
  <c r="AN13" i="42"/>
  <c r="O22" i="42"/>
  <c r="X59" i="42"/>
  <c r="X50" i="42"/>
  <c r="M41" i="42"/>
  <c r="L59" i="42"/>
  <c r="L50" i="42"/>
  <c r="L41" i="42"/>
  <c r="H59" i="42"/>
  <c r="H50" i="42"/>
  <c r="AN59" i="42"/>
  <c r="AN50" i="42"/>
  <c r="Y59" i="42"/>
  <c r="Y50" i="42"/>
  <c r="Y41" i="42"/>
  <c r="AB59" i="42"/>
  <c r="AB50" i="42"/>
  <c r="AB41" i="42"/>
  <c r="P59" i="42"/>
  <c r="P50" i="42"/>
  <c r="I59" i="42"/>
  <c r="I50" i="42"/>
  <c r="I41" i="42"/>
  <c r="AG59" i="42"/>
  <c r="AG50" i="42"/>
  <c r="AG41" i="42"/>
  <c r="U13" i="42"/>
  <c r="L13" i="42"/>
  <c r="W13" i="42"/>
  <c r="AG13" i="42"/>
  <c r="G22" i="42"/>
  <c r="R22" i="42"/>
  <c r="R41" i="42"/>
  <c r="AH41" i="42"/>
  <c r="Z59" i="42"/>
  <c r="T59" i="42"/>
  <c r="T50" i="42"/>
  <c r="T41" i="42"/>
  <c r="AF59" i="42"/>
  <c r="AF50" i="42"/>
  <c r="P22" i="42"/>
  <c r="D87" i="42"/>
  <c r="Q59" i="42"/>
  <c r="Q50" i="42"/>
  <c r="Q41" i="42"/>
  <c r="AF13" i="42"/>
  <c r="P41" i="42"/>
  <c r="AF41" i="42"/>
  <c r="X13" i="42"/>
  <c r="AH13" i="42"/>
  <c r="H22" i="42"/>
  <c r="T22" i="42"/>
  <c r="AG22" i="42"/>
  <c r="AH59" i="42"/>
  <c r="AJ59" i="42"/>
  <c r="AJ50" i="42"/>
  <c r="AJ41" i="42"/>
  <c r="E13" i="42"/>
  <c r="AK13" i="42"/>
  <c r="X22" i="42"/>
  <c r="H41" i="42"/>
  <c r="M59" i="42"/>
  <c r="M22" i="42"/>
  <c r="M50" i="42"/>
  <c r="AC59" i="42"/>
  <c r="AC22" i="42"/>
  <c r="AC50" i="42"/>
  <c r="AJ22" i="42"/>
  <c r="G13" i="42"/>
  <c r="Q13" i="42"/>
  <c r="AB13" i="42"/>
  <c r="AM13" i="42"/>
  <c r="L22" i="42"/>
  <c r="Y22" i="42"/>
  <c r="AM22" i="42"/>
  <c r="J41" i="42"/>
  <c r="Z41" i="42"/>
  <c r="K13" i="42"/>
  <c r="S13" i="42"/>
  <c r="AA13" i="42"/>
  <c r="AI13" i="42"/>
  <c r="K22" i="42"/>
  <c r="S22" i="42"/>
  <c r="AA22" i="42"/>
  <c r="AI22" i="42"/>
  <c r="F41" i="42"/>
  <c r="N41" i="42"/>
  <c r="V41" i="42"/>
  <c r="AD41" i="42"/>
  <c r="AL41" i="42"/>
  <c r="F50" i="42"/>
  <c r="N50" i="42"/>
  <c r="V50" i="42"/>
  <c r="AD50" i="42"/>
  <c r="AL50" i="42"/>
  <c r="F13" i="42"/>
  <c r="N13" i="42"/>
  <c r="V13" i="42"/>
  <c r="AD13" i="42"/>
  <c r="AL13" i="42"/>
  <c r="F22" i="42"/>
  <c r="N22" i="42"/>
  <c r="V22" i="42"/>
  <c r="AD22" i="42"/>
  <c r="AL22" i="42"/>
  <c r="C87" i="42" l="1"/>
  <c r="E46" i="41"/>
  <c r="D46" i="41"/>
  <c r="AN43" i="41"/>
  <c r="AM43" i="41"/>
  <c r="AL43" i="41"/>
  <c r="AK43" i="41"/>
  <c r="AJ43" i="41"/>
  <c r="AI43" i="41"/>
  <c r="AH43" i="41"/>
  <c r="AG43" i="41"/>
  <c r="AF43" i="41"/>
  <c r="AE43" i="41"/>
  <c r="AD43" i="41"/>
  <c r="AC43" i="41"/>
  <c r="AB43" i="41"/>
  <c r="AA43" i="41"/>
  <c r="Z43" i="41"/>
  <c r="Y43" i="41"/>
  <c r="X43" i="41"/>
  <c r="W43" i="41"/>
  <c r="V43" i="41"/>
  <c r="U43" i="41"/>
  <c r="T43" i="41"/>
  <c r="S43" i="41"/>
  <c r="R43" i="41"/>
  <c r="Q43" i="41"/>
  <c r="P43" i="41"/>
  <c r="O43" i="41"/>
  <c r="N43" i="41"/>
  <c r="M43" i="41"/>
  <c r="L43" i="41"/>
  <c r="K43" i="41"/>
  <c r="J43" i="41"/>
  <c r="I43" i="41"/>
  <c r="H43" i="41"/>
  <c r="G43" i="41"/>
  <c r="F43" i="41"/>
  <c r="E43" i="41"/>
  <c r="AM31" i="41" l="1"/>
  <c r="AN31" i="41"/>
  <c r="C22" i="41"/>
  <c r="AL31" i="41" l="1"/>
  <c r="AK31" i="41"/>
  <c r="AJ31" i="41"/>
  <c r="AI31" i="41"/>
  <c r="AH31" i="41"/>
  <c r="AG31" i="41"/>
  <c r="AF31" i="41"/>
  <c r="AE31" i="41"/>
  <c r="AD31" i="41"/>
  <c r="AC31" i="41"/>
  <c r="AB31" i="41"/>
  <c r="AA31" i="41"/>
  <c r="Z31" i="41"/>
  <c r="Y31" i="41"/>
  <c r="X31" i="41"/>
  <c r="W31" i="41"/>
  <c r="V31" i="41"/>
  <c r="U31" i="41"/>
  <c r="T31" i="41"/>
  <c r="S31" i="41"/>
  <c r="R31" i="41"/>
  <c r="Q31" i="41"/>
  <c r="P31" i="41"/>
  <c r="O31" i="41"/>
  <c r="N31" i="41"/>
  <c r="M31" i="41"/>
  <c r="L31" i="41"/>
  <c r="K31" i="41"/>
  <c r="J31" i="41"/>
  <c r="I31" i="41"/>
  <c r="H31" i="41"/>
  <c r="G31" i="41"/>
  <c r="F31" i="41"/>
  <c r="E31" i="41"/>
  <c r="D22" i="41" l="1"/>
  <c r="E24" i="42" l="1"/>
  <c r="E61" i="42"/>
  <c r="E65" i="42" s="1"/>
  <c r="E71" i="42" s="1"/>
  <c r="E62" i="42"/>
  <c r="E66" i="42" s="1"/>
  <c r="E72" i="42" s="1"/>
  <c r="E60" i="42"/>
  <c r="E64" i="42" s="1"/>
  <c r="E70" i="42" s="1"/>
  <c r="E59" i="43"/>
  <c r="E66" i="43" s="1"/>
  <c r="E60" i="43"/>
  <c r="E67" i="43" s="1"/>
  <c r="E58" i="43"/>
  <c r="E65" i="43" s="1"/>
  <c r="E69" i="43" l="1"/>
  <c r="E73" i="42"/>
  <c r="E85" i="42"/>
  <c r="E28" i="42"/>
  <c r="E34" i="42" s="1"/>
  <c r="E78" i="42" s="1"/>
  <c r="E25" i="42"/>
  <c r="D7" i="49"/>
  <c r="D11" i="49"/>
  <c r="D7" i="50"/>
  <c r="D11" i="50" s="1"/>
  <c r="D8" i="49"/>
  <c r="E8" i="49"/>
  <c r="E7" i="49"/>
  <c r="E23" i="42"/>
  <c r="E7" i="50"/>
  <c r="E11" i="49"/>
  <c r="E24" i="43"/>
  <c r="E31" i="43" s="1"/>
  <c r="E25" i="43"/>
  <c r="E32" i="43" s="1"/>
  <c r="E23" i="43"/>
  <c r="E30" i="43" s="1"/>
  <c r="AN70" i="40"/>
  <c r="AM70" i="40"/>
  <c r="AL70" i="40"/>
  <c r="AK70" i="40"/>
  <c r="AJ70" i="40"/>
  <c r="AI70" i="40"/>
  <c r="AH70" i="40"/>
  <c r="AG70" i="40"/>
  <c r="AF70" i="40"/>
  <c r="AE70" i="40"/>
  <c r="AD70" i="40"/>
  <c r="AC70" i="40"/>
  <c r="AB70" i="40"/>
  <c r="AA70" i="40"/>
  <c r="Z70" i="40"/>
  <c r="Y70" i="40"/>
  <c r="X70" i="40"/>
  <c r="W70" i="40"/>
  <c r="V70" i="40"/>
  <c r="U70" i="40"/>
  <c r="T70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AN64" i="40"/>
  <c r="AM64" i="40"/>
  <c r="AL64" i="40"/>
  <c r="AK64" i="40"/>
  <c r="AJ64" i="40"/>
  <c r="AI64" i="40"/>
  <c r="AH64" i="40"/>
  <c r="AG64" i="40"/>
  <c r="AF64" i="40"/>
  <c r="AE64" i="40"/>
  <c r="AD64" i="40"/>
  <c r="AC64" i="40"/>
  <c r="AB64" i="40"/>
  <c r="AA64" i="40"/>
  <c r="Z64" i="40"/>
  <c r="Y64" i="40"/>
  <c r="X64" i="40"/>
  <c r="W64" i="40"/>
  <c r="V64" i="40"/>
  <c r="U64" i="40"/>
  <c r="T64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AN58" i="40"/>
  <c r="AM58" i="40"/>
  <c r="AL58" i="40"/>
  <c r="AK58" i="40"/>
  <c r="AJ58" i="40"/>
  <c r="AI58" i="40"/>
  <c r="AH58" i="40"/>
  <c r="AG58" i="40"/>
  <c r="AF58" i="40"/>
  <c r="AE58" i="40"/>
  <c r="AD58" i="40"/>
  <c r="AC58" i="40"/>
  <c r="AB58" i="40"/>
  <c r="AA58" i="40"/>
  <c r="Z58" i="40"/>
  <c r="Y58" i="40"/>
  <c r="X58" i="40"/>
  <c r="W58" i="40"/>
  <c r="V58" i="40"/>
  <c r="U58" i="40"/>
  <c r="T58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E11" i="50" l="1"/>
  <c r="D58" i="43"/>
  <c r="D62" i="42"/>
  <c r="D61" i="42"/>
  <c r="D59" i="43"/>
  <c r="D60" i="43"/>
  <c r="D24" i="42"/>
  <c r="D60" i="42"/>
  <c r="E86" i="42"/>
  <c r="E29" i="42"/>
  <c r="E35" i="42" s="1"/>
  <c r="E79" i="42" s="1"/>
  <c r="E27" i="42"/>
  <c r="E33" i="42" s="1"/>
  <c r="E84" i="42"/>
  <c r="E34" i="43"/>
  <c r="E73" i="43" s="1"/>
  <c r="E13" i="19" s="1"/>
  <c r="C25" i="30"/>
  <c r="D65" i="42" l="1"/>
  <c r="D64" i="42"/>
  <c r="D23" i="42"/>
  <c r="D66" i="42"/>
  <c r="D66" i="43"/>
  <c r="D85" i="42"/>
  <c r="D28" i="42"/>
  <c r="D25" i="42"/>
  <c r="D65" i="43"/>
  <c r="D67" i="43"/>
  <c r="E36" i="42"/>
  <c r="E77" i="42"/>
  <c r="E80" i="42" s="1"/>
  <c r="E12" i="19" s="1"/>
  <c r="D25" i="43"/>
  <c r="D23" i="43"/>
  <c r="D24" i="43"/>
  <c r="D25" i="30"/>
  <c r="D29" i="42" l="1"/>
  <c r="D86" i="42"/>
  <c r="D34" i="42"/>
  <c r="D72" i="42"/>
  <c r="D70" i="42"/>
  <c r="D69" i="43"/>
  <c r="D27" i="42"/>
  <c r="D84" i="42"/>
  <c r="D71" i="42"/>
  <c r="D31" i="43"/>
  <c r="D30" i="43"/>
  <c r="D32" i="43"/>
  <c r="C17" i="41"/>
  <c r="D33" i="42" l="1"/>
  <c r="D78" i="42"/>
  <c r="D35" i="42"/>
  <c r="D73" i="42"/>
  <c r="D34" i="43"/>
  <c r="E17" i="41"/>
  <c r="D17" i="41"/>
  <c r="AN52" i="40"/>
  <c r="AM52" i="40"/>
  <c r="AL52" i="40"/>
  <c r="AK52" i="40"/>
  <c r="AJ52" i="40"/>
  <c r="AI52" i="40"/>
  <c r="AH52" i="40"/>
  <c r="AG52" i="40"/>
  <c r="AF52" i="40"/>
  <c r="AE52" i="40"/>
  <c r="AD52" i="40"/>
  <c r="AC52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AN46" i="40"/>
  <c r="AM46" i="40"/>
  <c r="AL46" i="40"/>
  <c r="AK46" i="40"/>
  <c r="AJ46" i="40"/>
  <c r="AI46" i="40"/>
  <c r="AH46" i="40"/>
  <c r="AG46" i="40"/>
  <c r="AF46" i="40"/>
  <c r="AE46" i="40"/>
  <c r="AD46" i="40"/>
  <c r="AC46" i="40"/>
  <c r="AB46" i="40"/>
  <c r="AA46" i="40"/>
  <c r="Z46" i="40"/>
  <c r="Y46" i="40"/>
  <c r="X46" i="40"/>
  <c r="W46" i="40"/>
  <c r="V46" i="40"/>
  <c r="U46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AN34" i="40"/>
  <c r="AM34" i="40"/>
  <c r="AL34" i="40"/>
  <c r="AK34" i="40"/>
  <c r="AJ34" i="40"/>
  <c r="AI34" i="40"/>
  <c r="AH34" i="40"/>
  <c r="AG34" i="40"/>
  <c r="AF34" i="40"/>
  <c r="AE34" i="40"/>
  <c r="AD34" i="40"/>
  <c r="AC34" i="40"/>
  <c r="AB34" i="40"/>
  <c r="AA34" i="40"/>
  <c r="Z34" i="40"/>
  <c r="Y34" i="40"/>
  <c r="X34" i="40"/>
  <c r="W34" i="40"/>
  <c r="V34" i="40"/>
  <c r="U34" i="40"/>
  <c r="T34" i="40"/>
  <c r="S34" i="40"/>
  <c r="R34" i="40"/>
  <c r="Q34" i="40"/>
  <c r="P34" i="40"/>
  <c r="O34" i="40"/>
  <c r="N34" i="40"/>
  <c r="M34" i="40"/>
  <c r="L34" i="40"/>
  <c r="K34" i="40"/>
  <c r="J34" i="40"/>
  <c r="I34" i="40"/>
  <c r="H34" i="40"/>
  <c r="G34" i="40"/>
  <c r="F34" i="40"/>
  <c r="E34" i="40"/>
  <c r="AN28" i="40"/>
  <c r="AM28" i="40"/>
  <c r="AL28" i="40"/>
  <c r="AK28" i="40"/>
  <c r="AJ28" i="40"/>
  <c r="AI28" i="40"/>
  <c r="AH28" i="40"/>
  <c r="AG28" i="40"/>
  <c r="AF28" i="40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F28" i="40"/>
  <c r="E28" i="40"/>
  <c r="AN22" i="40"/>
  <c r="AM22" i="40"/>
  <c r="AL22" i="40"/>
  <c r="AK22" i="40"/>
  <c r="AJ22" i="40"/>
  <c r="AI22" i="40"/>
  <c r="AH22" i="40"/>
  <c r="AG22" i="40"/>
  <c r="AF22" i="40"/>
  <c r="AE22" i="40"/>
  <c r="AD22" i="40"/>
  <c r="AC22" i="40"/>
  <c r="AB22" i="40"/>
  <c r="AA22" i="40"/>
  <c r="Z22" i="40"/>
  <c r="Y22" i="40"/>
  <c r="X22" i="40"/>
  <c r="W22" i="40"/>
  <c r="V22" i="40"/>
  <c r="U22" i="40"/>
  <c r="T22" i="40"/>
  <c r="S22" i="40"/>
  <c r="R22" i="40"/>
  <c r="Q22" i="40"/>
  <c r="P22" i="40"/>
  <c r="O22" i="40"/>
  <c r="N22" i="40"/>
  <c r="M22" i="40"/>
  <c r="L22" i="40"/>
  <c r="K22" i="40"/>
  <c r="J22" i="40"/>
  <c r="I22" i="40"/>
  <c r="H22" i="40"/>
  <c r="G22" i="40"/>
  <c r="F22" i="40"/>
  <c r="E22" i="40"/>
  <c r="AN16" i="40"/>
  <c r="AM16" i="40"/>
  <c r="AL16" i="40"/>
  <c r="AK16" i="40"/>
  <c r="AJ16" i="40"/>
  <c r="AI16" i="40"/>
  <c r="AH16" i="40"/>
  <c r="AG16" i="40"/>
  <c r="AF16" i="40"/>
  <c r="AE16" i="40"/>
  <c r="AD16" i="40"/>
  <c r="AC16" i="40"/>
  <c r="AB16" i="40"/>
  <c r="AA16" i="40"/>
  <c r="Z16" i="40"/>
  <c r="Y16" i="40"/>
  <c r="X16" i="40"/>
  <c r="W16" i="40"/>
  <c r="V16" i="40"/>
  <c r="U16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AA10" i="40"/>
  <c r="Z10" i="40"/>
  <c r="Y10" i="40"/>
  <c r="X10" i="40"/>
  <c r="W10" i="40"/>
  <c r="V10" i="40"/>
  <c r="U10" i="40"/>
  <c r="T10" i="40"/>
  <c r="S10" i="40"/>
  <c r="R10" i="40"/>
  <c r="Q10" i="40"/>
  <c r="P10" i="40"/>
  <c r="O10" i="40"/>
  <c r="N10" i="40"/>
  <c r="M10" i="40"/>
  <c r="L10" i="40"/>
  <c r="K10" i="40"/>
  <c r="J10" i="40"/>
  <c r="I10" i="40"/>
  <c r="H10" i="40"/>
  <c r="G10" i="40"/>
  <c r="F10" i="40"/>
  <c r="E10" i="40"/>
  <c r="D79" i="42" l="1"/>
  <c r="D77" i="42"/>
  <c r="D36" i="42"/>
  <c r="D23" i="40"/>
  <c r="D59" i="40"/>
  <c r="F17" i="41"/>
  <c r="G17" i="41"/>
  <c r="D73" i="43"/>
  <c r="L5" i="40"/>
  <c r="C29" i="40" l="1"/>
  <c r="F71" i="40"/>
  <c r="F23" i="10" s="1"/>
  <c r="F6" i="10"/>
  <c r="D13" i="19"/>
  <c r="D80" i="42"/>
  <c r="G6" i="10"/>
  <c r="G71" i="40"/>
  <c r="G23" i="10" s="1"/>
  <c r="H6" i="10"/>
  <c r="I6" i="10"/>
  <c r="J6" i="10"/>
  <c r="H71" i="40"/>
  <c r="H23" i="10" s="1"/>
  <c r="I71" i="40"/>
  <c r="I23" i="10" s="1"/>
  <c r="K6" i="10"/>
  <c r="J71" i="40"/>
  <c r="J23" i="10" s="1"/>
  <c r="L6" i="10"/>
  <c r="K71" i="40"/>
  <c r="K23" i="10" s="1"/>
  <c r="M6" i="10"/>
  <c r="L71" i="40"/>
  <c r="L23" i="10" s="1"/>
  <c r="M71" i="40"/>
  <c r="M23" i="10" s="1"/>
  <c r="N6" i="10"/>
  <c r="O6" i="10"/>
  <c r="N71" i="40"/>
  <c r="N23" i="10" s="1"/>
  <c r="P6" i="10"/>
  <c r="O71" i="40"/>
  <c r="O23" i="10" s="1"/>
  <c r="Q6" i="10"/>
  <c r="P71" i="40"/>
  <c r="P23" i="10" s="1"/>
  <c r="Q71" i="40"/>
  <c r="Q23" i="10" s="1"/>
  <c r="R6" i="10"/>
  <c r="S6" i="10"/>
  <c r="R71" i="40"/>
  <c r="R23" i="10" s="1"/>
  <c r="T6" i="10"/>
  <c r="S71" i="40"/>
  <c r="S23" i="10" s="1"/>
  <c r="U6" i="10"/>
  <c r="T71" i="40"/>
  <c r="T23" i="10" s="1"/>
  <c r="V6" i="10"/>
  <c r="U71" i="40"/>
  <c r="U23" i="10" s="1"/>
  <c r="V71" i="40"/>
  <c r="V23" i="10" s="1"/>
  <c r="W6" i="10"/>
  <c r="X6" i="10"/>
  <c r="W71" i="40"/>
  <c r="W23" i="10" s="1"/>
  <c r="Y6" i="10"/>
  <c r="X71" i="40"/>
  <c r="X23" i="10" s="1"/>
  <c r="Z6" i="10"/>
  <c r="Y71" i="40"/>
  <c r="Y23" i="10" s="1"/>
  <c r="AA6" i="10"/>
  <c r="Z71" i="40"/>
  <c r="Z23" i="10" s="1"/>
  <c r="AB6" i="10"/>
  <c r="AA71" i="40"/>
  <c r="AA23" i="10" s="1"/>
  <c r="AC6" i="10"/>
  <c r="AB71" i="40"/>
  <c r="AB23" i="10" s="1"/>
  <c r="AC71" i="40"/>
  <c r="AC23" i="10" s="1"/>
  <c r="AD6" i="10"/>
  <c r="AE6" i="10"/>
  <c r="AD71" i="40"/>
  <c r="AD23" i="10" s="1"/>
  <c r="AF6" i="10"/>
  <c r="AE71" i="40"/>
  <c r="AE23" i="10" s="1"/>
  <c r="AG6" i="10"/>
  <c r="AF71" i="40"/>
  <c r="AF23" i="10" s="1"/>
  <c r="AH6" i="10"/>
  <c r="AG71" i="40"/>
  <c r="AG23" i="10" s="1"/>
  <c r="AI6" i="10"/>
  <c r="AH71" i="40"/>
  <c r="AH23" i="10" s="1"/>
  <c r="AJ6" i="10"/>
  <c r="AI71" i="40"/>
  <c r="AI23" i="10" s="1"/>
  <c r="AK6" i="10"/>
  <c r="AJ71" i="40"/>
  <c r="AJ23" i="10" s="1"/>
  <c r="AL6" i="10"/>
  <c r="AK71" i="40"/>
  <c r="AK23" i="10" s="1"/>
  <c r="AM6" i="10"/>
  <c r="AL71" i="40"/>
  <c r="AL23" i="10" s="1"/>
  <c r="AM71" i="40"/>
  <c r="AM23" i="10" s="1"/>
  <c r="AN6" i="10"/>
  <c r="AO6" i="10"/>
  <c r="AN71" i="40"/>
  <c r="AN23" i="10" s="1"/>
  <c r="AO71" i="40"/>
  <c r="AO23" i="10" s="1"/>
  <c r="D17" i="40"/>
  <c r="E17" i="40"/>
  <c r="F17" i="40"/>
  <c r="G17" i="40"/>
  <c r="H17" i="40"/>
  <c r="I17" i="40"/>
  <c r="J17" i="40"/>
  <c r="K17" i="40"/>
  <c r="L17" i="40"/>
  <c r="M17" i="40"/>
  <c r="N17" i="40"/>
  <c r="O17" i="40"/>
  <c r="P17" i="40"/>
  <c r="Q17" i="40"/>
  <c r="R17" i="40"/>
  <c r="S17" i="40"/>
  <c r="T17" i="40"/>
  <c r="U17" i="40"/>
  <c r="V17" i="40"/>
  <c r="W17" i="40"/>
  <c r="X17" i="40"/>
  <c r="Y17" i="40"/>
  <c r="Z17" i="40"/>
  <c r="AA17" i="40"/>
  <c r="AB17" i="40"/>
  <c r="AC17" i="40"/>
  <c r="AD17" i="40"/>
  <c r="AE17" i="40"/>
  <c r="AF17" i="40"/>
  <c r="AG17" i="40"/>
  <c r="AH17" i="40"/>
  <c r="AI17" i="40"/>
  <c r="AJ17" i="40"/>
  <c r="AK17" i="40"/>
  <c r="AL17" i="40"/>
  <c r="AM17" i="40"/>
  <c r="AN17" i="40"/>
  <c r="AO17" i="40"/>
  <c r="C53" i="40"/>
  <c r="D53" i="40"/>
  <c r="D29" i="40"/>
  <c r="D33" i="41"/>
  <c r="H17" i="41"/>
  <c r="I12" i="41"/>
  <c r="E12" i="41"/>
  <c r="K12" i="41" s="1"/>
  <c r="D12" i="41"/>
  <c r="J12" i="41" s="1"/>
  <c r="E29" i="40"/>
  <c r="E65" i="40" s="1"/>
  <c r="D12" i="19" l="1"/>
  <c r="C65" i="40"/>
  <c r="C5" i="4"/>
  <c r="D65" i="40"/>
  <c r="E33" i="41"/>
  <c r="D45" i="41"/>
  <c r="D34" i="41"/>
  <c r="E59" i="40"/>
  <c r="E23" i="40"/>
  <c r="D47" i="41" l="1"/>
  <c r="D50" i="41" s="1"/>
  <c r="D16" i="33" s="1"/>
  <c r="F29" i="40"/>
  <c r="D25" i="47"/>
  <c r="D19" i="47"/>
  <c r="F33" i="41"/>
  <c r="E34" i="41"/>
  <c r="E45" i="41"/>
  <c r="E47" i="41" s="1"/>
  <c r="D48" i="41"/>
  <c r="D14" i="33" s="1"/>
  <c r="D13" i="47"/>
  <c r="D7" i="47"/>
  <c r="D36" i="41"/>
  <c r="D6" i="33" s="1"/>
  <c r="D35" i="41"/>
  <c r="D5" i="33" s="1"/>
  <c r="D37" i="41"/>
  <c r="D7" i="33" s="1"/>
  <c r="C5" i="10"/>
  <c r="F59" i="40"/>
  <c r="F23" i="40"/>
  <c r="E53" i="40"/>
  <c r="E13" i="4" s="1"/>
  <c r="D49" i="41" l="1"/>
  <c r="G29" i="40"/>
  <c r="F46" i="41"/>
  <c r="E25" i="47"/>
  <c r="E19" i="47"/>
  <c r="E50" i="41"/>
  <c r="E16" i="33" s="1"/>
  <c r="E49" i="41"/>
  <c r="E15" i="33" s="1"/>
  <c r="E48" i="41"/>
  <c r="E14" i="33" s="1"/>
  <c r="E13" i="47"/>
  <c r="E7" i="47"/>
  <c r="E37" i="41"/>
  <c r="E7" i="33" s="1"/>
  <c r="E36" i="41"/>
  <c r="E6" i="33" s="1"/>
  <c r="E35" i="41"/>
  <c r="E5" i="33" s="1"/>
  <c r="D38" i="41"/>
  <c r="F34" i="41"/>
  <c r="G33" i="41"/>
  <c r="G23" i="40"/>
  <c r="F53" i="40"/>
  <c r="F13" i="4" s="1"/>
  <c r="D51" i="41" l="1"/>
  <c r="D15" i="33"/>
  <c r="F45" i="41"/>
  <c r="F47" i="41" s="1"/>
  <c r="E51" i="41"/>
  <c r="F7" i="47"/>
  <c r="F13" i="47"/>
  <c r="F37" i="41"/>
  <c r="F7" i="33" s="1"/>
  <c r="F35" i="41"/>
  <c r="F5" i="33" s="1"/>
  <c r="F36" i="41"/>
  <c r="F6" i="33" s="1"/>
  <c r="E38" i="41"/>
  <c r="H33" i="41"/>
  <c r="G34" i="41"/>
  <c r="H29" i="40"/>
  <c r="H23" i="40"/>
  <c r="F48" i="41" l="1"/>
  <c r="F14" i="33" s="1"/>
  <c r="F25" i="47"/>
  <c r="F19" i="36" s="1"/>
  <c r="F50" i="41"/>
  <c r="F16" i="33" s="1"/>
  <c r="F49" i="41"/>
  <c r="F15" i="33" s="1"/>
  <c r="F19" i="47"/>
  <c r="F18" i="36" s="1"/>
  <c r="F25" i="43"/>
  <c r="F23" i="43"/>
  <c r="F24" i="43"/>
  <c r="F11" i="49"/>
  <c r="F11" i="34" s="1"/>
  <c r="F8" i="49"/>
  <c r="F8" i="34" s="1"/>
  <c r="F7" i="49"/>
  <c r="F6" i="34" s="1"/>
  <c r="F7" i="50"/>
  <c r="F38" i="41"/>
  <c r="G7" i="47"/>
  <c r="G13" i="47"/>
  <c r="G37" i="41"/>
  <c r="G7" i="33" s="1"/>
  <c r="G36" i="41"/>
  <c r="G6" i="33" s="1"/>
  <c r="G35" i="41"/>
  <c r="G5" i="33" s="1"/>
  <c r="H34" i="41"/>
  <c r="I33" i="41"/>
  <c r="I29" i="40"/>
  <c r="I23" i="40"/>
  <c r="F11" i="50" l="1"/>
  <c r="F5" i="35"/>
  <c r="F51" i="41"/>
  <c r="F30" i="43"/>
  <c r="F60" i="43"/>
  <c r="F32" i="43"/>
  <c r="F60" i="42"/>
  <c r="F31" i="43"/>
  <c r="F62" i="42"/>
  <c r="F59" i="43"/>
  <c r="F24" i="42"/>
  <c r="F58" i="43"/>
  <c r="F61" i="42"/>
  <c r="J33" i="41"/>
  <c r="I34" i="41"/>
  <c r="H13" i="47"/>
  <c r="H7" i="47"/>
  <c r="H37" i="41"/>
  <c r="H7" i="33" s="1"/>
  <c r="H36" i="41"/>
  <c r="H6" i="33" s="1"/>
  <c r="H35" i="41"/>
  <c r="H5" i="33" s="1"/>
  <c r="G38" i="41"/>
  <c r="J29" i="40"/>
  <c r="J23" i="40"/>
  <c r="F28" i="42" l="1"/>
  <c r="F85" i="42"/>
  <c r="F34" i="43"/>
  <c r="F23" i="42"/>
  <c r="F25" i="42"/>
  <c r="F67" i="43"/>
  <c r="F65" i="42"/>
  <c r="F65" i="43"/>
  <c r="F66" i="42"/>
  <c r="F66" i="43"/>
  <c r="F64" i="42"/>
  <c r="K33" i="41"/>
  <c r="J34" i="41"/>
  <c r="H38" i="41"/>
  <c r="I13" i="47"/>
  <c r="I7" i="47"/>
  <c r="I35" i="41"/>
  <c r="I5" i="33" s="1"/>
  <c r="I37" i="41"/>
  <c r="I7" i="33" s="1"/>
  <c r="I36" i="41"/>
  <c r="I6" i="33" s="1"/>
  <c r="K29" i="40"/>
  <c r="K23" i="40"/>
  <c r="F69" i="43" l="1"/>
  <c r="F84" i="42"/>
  <c r="F27" i="42"/>
  <c r="F71" i="42"/>
  <c r="F34" i="42"/>
  <c r="F72" i="42"/>
  <c r="F70" i="42"/>
  <c r="F29" i="42"/>
  <c r="F86" i="42"/>
  <c r="J13" i="47"/>
  <c r="J7" i="47"/>
  <c r="J37" i="41"/>
  <c r="J7" i="33" s="1"/>
  <c r="J35" i="41"/>
  <c r="J5" i="33" s="1"/>
  <c r="J36" i="41"/>
  <c r="J6" i="33" s="1"/>
  <c r="L33" i="41"/>
  <c r="K34" i="41"/>
  <c r="I38" i="41"/>
  <c r="L29" i="40"/>
  <c r="L23" i="40"/>
  <c r="F78" i="42" l="1"/>
  <c r="F73" i="42"/>
  <c r="F35" i="42"/>
  <c r="F33" i="42"/>
  <c r="F73" i="43"/>
  <c r="K13" i="47"/>
  <c r="K7" i="47"/>
  <c r="K37" i="41"/>
  <c r="K7" i="33" s="1"/>
  <c r="K36" i="41"/>
  <c r="K6" i="33" s="1"/>
  <c r="K35" i="41"/>
  <c r="K5" i="33" s="1"/>
  <c r="L34" i="41"/>
  <c r="M33" i="41"/>
  <c r="J38" i="41"/>
  <c r="M29" i="40"/>
  <c r="M23" i="40"/>
  <c r="F79" i="42" l="1"/>
  <c r="F13" i="19"/>
  <c r="F77" i="42"/>
  <c r="F36" i="42"/>
  <c r="K38" i="41"/>
  <c r="L13" i="47"/>
  <c r="L7" i="47"/>
  <c r="L35" i="41"/>
  <c r="L5" i="33" s="1"/>
  <c r="L37" i="41"/>
  <c r="L7" i="33" s="1"/>
  <c r="L36" i="41"/>
  <c r="L6" i="33" s="1"/>
  <c r="M34" i="41"/>
  <c r="N33" i="41"/>
  <c r="N29" i="40"/>
  <c r="N23" i="40"/>
  <c r="F80" i="42" l="1"/>
  <c r="L38" i="41"/>
  <c r="O33" i="41"/>
  <c r="N34" i="41"/>
  <c r="M13" i="47"/>
  <c r="M7" i="47"/>
  <c r="M36" i="41"/>
  <c r="M6" i="33" s="1"/>
  <c r="M37" i="41"/>
  <c r="M7" i="33" s="1"/>
  <c r="M35" i="41"/>
  <c r="M5" i="33" s="1"/>
  <c r="O29" i="40"/>
  <c r="O23" i="40"/>
  <c r="F12" i="19" l="1"/>
  <c r="P33" i="41"/>
  <c r="O34" i="41"/>
  <c r="N13" i="47"/>
  <c r="N7" i="47"/>
  <c r="N37" i="41"/>
  <c r="N7" i="33" s="1"/>
  <c r="N36" i="41"/>
  <c r="N6" i="33" s="1"/>
  <c r="N35" i="41"/>
  <c r="N5" i="33" s="1"/>
  <c r="M38" i="41"/>
  <c r="P29" i="40"/>
  <c r="P23" i="40"/>
  <c r="O13" i="47" l="1"/>
  <c r="O7" i="47"/>
  <c r="O37" i="41"/>
  <c r="O7" i="33" s="1"/>
  <c r="O36" i="41"/>
  <c r="O6" i="33" s="1"/>
  <c r="O35" i="41"/>
  <c r="O5" i="33" s="1"/>
  <c r="N38" i="41"/>
  <c r="Q33" i="41"/>
  <c r="P34" i="41"/>
  <c r="Q29" i="40"/>
  <c r="Q23" i="40"/>
  <c r="O38" i="41" l="1"/>
  <c r="Q34" i="41"/>
  <c r="R33" i="41"/>
  <c r="P13" i="47"/>
  <c r="P7" i="47"/>
  <c r="P36" i="41"/>
  <c r="P6" i="33" s="1"/>
  <c r="P37" i="41"/>
  <c r="P7" i="33" s="1"/>
  <c r="P35" i="41"/>
  <c r="P5" i="33" s="1"/>
  <c r="R29" i="40"/>
  <c r="R23" i="40"/>
  <c r="P38" i="41" l="1"/>
  <c r="Q13" i="47"/>
  <c r="Q7" i="47"/>
  <c r="Q37" i="41"/>
  <c r="Q7" i="33" s="1"/>
  <c r="Q36" i="41"/>
  <c r="Q6" i="33" s="1"/>
  <c r="Q35" i="41"/>
  <c r="Q5" i="33" s="1"/>
  <c r="S33" i="41"/>
  <c r="R34" i="41"/>
  <c r="S29" i="40"/>
  <c r="S23" i="40"/>
  <c r="R13" i="47" l="1"/>
  <c r="R7" i="47"/>
  <c r="R36" i="41"/>
  <c r="R6" i="33" s="1"/>
  <c r="R37" i="41"/>
  <c r="R7" i="33" s="1"/>
  <c r="R35" i="41"/>
  <c r="R5" i="33" s="1"/>
  <c r="S34" i="41"/>
  <c r="T33" i="41"/>
  <c r="Q38" i="41"/>
  <c r="T29" i="40"/>
  <c r="T23" i="40"/>
  <c r="U33" i="41" l="1"/>
  <c r="T34" i="41"/>
  <c r="S13" i="47"/>
  <c r="S7" i="47"/>
  <c r="S37" i="41"/>
  <c r="S7" i="33" s="1"/>
  <c r="S36" i="41"/>
  <c r="S6" i="33" s="1"/>
  <c r="S35" i="41"/>
  <c r="S5" i="33" s="1"/>
  <c r="R38" i="41"/>
  <c r="U29" i="40"/>
  <c r="U23" i="40"/>
  <c r="T13" i="47" l="1"/>
  <c r="T7" i="47"/>
  <c r="T35" i="41"/>
  <c r="T5" i="33" s="1"/>
  <c r="T36" i="41"/>
  <c r="T6" i="33" s="1"/>
  <c r="T37" i="41"/>
  <c r="T7" i="33" s="1"/>
  <c r="U34" i="41"/>
  <c r="V33" i="41"/>
  <c r="S38" i="41"/>
  <c r="V29" i="40"/>
  <c r="V23" i="40"/>
  <c r="T38" i="41" l="1"/>
  <c r="W33" i="41"/>
  <c r="V34" i="41"/>
  <c r="U13" i="47"/>
  <c r="U7" i="47"/>
  <c r="U35" i="41"/>
  <c r="U5" i="33" s="1"/>
  <c r="U37" i="41"/>
  <c r="U7" i="33" s="1"/>
  <c r="U36" i="41"/>
  <c r="U6" i="33" s="1"/>
  <c r="W29" i="40"/>
  <c r="W23" i="40"/>
  <c r="V13" i="47" l="1"/>
  <c r="V7" i="47"/>
  <c r="V35" i="41"/>
  <c r="V5" i="33" s="1"/>
  <c r="V36" i="41"/>
  <c r="V6" i="33" s="1"/>
  <c r="V37" i="41"/>
  <c r="V7" i="33" s="1"/>
  <c r="U38" i="41"/>
  <c r="W34" i="41"/>
  <c r="X33" i="41"/>
  <c r="X29" i="40"/>
  <c r="X23" i="40"/>
  <c r="Y33" i="41" l="1"/>
  <c r="X34" i="41"/>
  <c r="W13" i="47"/>
  <c r="W7" i="47"/>
  <c r="W35" i="41"/>
  <c r="W5" i="33" s="1"/>
  <c r="W37" i="41"/>
  <c r="W7" i="33" s="1"/>
  <c r="W36" i="41"/>
  <c r="W6" i="33" s="1"/>
  <c r="V38" i="41"/>
  <c r="Y29" i="40"/>
  <c r="Y23" i="40"/>
  <c r="W38" i="41" l="1"/>
  <c r="Z33" i="41"/>
  <c r="Y34" i="41"/>
  <c r="X13" i="47"/>
  <c r="X7" i="47"/>
  <c r="X36" i="41"/>
  <c r="X6" i="33" s="1"/>
  <c r="X35" i="41"/>
  <c r="X5" i="33" s="1"/>
  <c r="X37" i="41"/>
  <c r="X7" i="33" s="1"/>
  <c r="Z29" i="40"/>
  <c r="Z23" i="40"/>
  <c r="X38" i="41" l="1"/>
  <c r="Y13" i="47"/>
  <c r="Y7" i="47"/>
  <c r="Y36" i="41"/>
  <c r="Y6" i="33" s="1"/>
  <c r="Y37" i="41"/>
  <c r="Y7" i="33" s="1"/>
  <c r="Y35" i="41"/>
  <c r="Y5" i="33" s="1"/>
  <c r="Z34" i="41"/>
  <c r="AA33" i="41"/>
  <c r="AA29" i="40"/>
  <c r="AA23" i="40"/>
  <c r="Z13" i="47" l="1"/>
  <c r="Z7" i="47"/>
  <c r="Z35" i="41"/>
  <c r="Z5" i="33" s="1"/>
  <c r="Z36" i="41"/>
  <c r="Z6" i="33" s="1"/>
  <c r="Z37" i="41"/>
  <c r="Z7" i="33" s="1"/>
  <c r="AA34" i="41"/>
  <c r="AB33" i="41"/>
  <c r="Y38" i="41"/>
  <c r="AB29" i="40"/>
  <c r="AB23" i="40"/>
  <c r="AB34" i="41" l="1"/>
  <c r="AC33" i="41"/>
  <c r="AA13" i="47"/>
  <c r="AA7" i="47"/>
  <c r="AA37" i="41"/>
  <c r="AA7" i="33" s="1"/>
  <c r="AA35" i="41"/>
  <c r="AA5" i="33" s="1"/>
  <c r="AA36" i="41"/>
  <c r="AA6" i="33" s="1"/>
  <c r="Z38" i="41"/>
  <c r="AC29" i="40"/>
  <c r="AC23" i="40"/>
  <c r="AC34" i="41" l="1"/>
  <c r="AD33" i="41"/>
  <c r="AA38" i="41"/>
  <c r="AB13" i="47"/>
  <c r="AB7" i="47"/>
  <c r="AB37" i="41"/>
  <c r="AB7" i="33" s="1"/>
  <c r="AB35" i="41"/>
  <c r="AB5" i="33" s="1"/>
  <c r="AB36" i="41"/>
  <c r="AB6" i="33" s="1"/>
  <c r="AD29" i="40"/>
  <c r="AD23" i="40"/>
  <c r="AB38" i="41" l="1"/>
  <c r="AD34" i="41"/>
  <c r="AE33" i="41"/>
  <c r="AC13" i="47"/>
  <c r="AC7" i="47"/>
  <c r="AC35" i="41"/>
  <c r="AC5" i="33" s="1"/>
  <c r="AC37" i="41"/>
  <c r="AC7" i="33" s="1"/>
  <c r="AC36" i="41"/>
  <c r="AC6" i="33" s="1"/>
  <c r="AE29" i="40"/>
  <c r="AE23" i="40"/>
  <c r="AC38" i="41" l="1"/>
  <c r="AF33" i="41"/>
  <c r="AE34" i="41"/>
  <c r="AD13" i="47"/>
  <c r="AD7" i="47"/>
  <c r="AD37" i="41"/>
  <c r="AD7" i="33" s="1"/>
  <c r="AD36" i="41"/>
  <c r="AD6" i="33" s="1"/>
  <c r="AD35" i="41"/>
  <c r="AD5" i="33" s="1"/>
  <c r="AF29" i="40"/>
  <c r="AF23" i="40"/>
  <c r="AE7" i="47" l="1"/>
  <c r="AE13" i="47"/>
  <c r="AE35" i="41"/>
  <c r="AE5" i="33" s="1"/>
  <c r="AE37" i="41"/>
  <c r="AE7" i="33" s="1"/>
  <c r="AE36" i="41"/>
  <c r="AE6" i="33" s="1"/>
  <c r="AD38" i="41"/>
  <c r="AF34" i="41"/>
  <c r="AG33" i="41"/>
  <c r="AG29" i="40"/>
  <c r="AG23" i="40"/>
  <c r="AG34" i="41" l="1"/>
  <c r="AH33" i="41"/>
  <c r="AE38" i="41"/>
  <c r="AF7" i="47"/>
  <c r="AF13" i="47"/>
  <c r="AF36" i="41"/>
  <c r="AF6" i="33" s="1"/>
  <c r="AF35" i="41"/>
  <c r="AF5" i="33" s="1"/>
  <c r="AF37" i="41"/>
  <c r="AF7" i="33" s="1"/>
  <c r="AH29" i="40"/>
  <c r="AH23" i="40"/>
  <c r="AI33" i="41" l="1"/>
  <c r="AH34" i="41"/>
  <c r="AF38" i="41"/>
  <c r="AG13" i="47"/>
  <c r="AG7" i="47"/>
  <c r="AG35" i="41"/>
  <c r="AG5" i="33" s="1"/>
  <c r="AG37" i="41"/>
  <c r="AG7" i="33" s="1"/>
  <c r="AG36" i="41"/>
  <c r="AG6" i="33" s="1"/>
  <c r="AI29" i="40"/>
  <c r="AI23" i="40"/>
  <c r="AJ33" i="41" l="1"/>
  <c r="AI34" i="41"/>
  <c r="AH13" i="47"/>
  <c r="AH7" i="47"/>
  <c r="AH35" i="41"/>
  <c r="AH5" i="33" s="1"/>
  <c r="AH37" i="41"/>
  <c r="AH7" i="33" s="1"/>
  <c r="AH36" i="41"/>
  <c r="AH6" i="33" s="1"/>
  <c r="AG38" i="41"/>
  <c r="AJ29" i="40"/>
  <c r="AJ23" i="40"/>
  <c r="AK33" i="41" l="1"/>
  <c r="AJ34" i="41"/>
  <c r="AH38" i="41"/>
  <c r="AI13" i="47"/>
  <c r="AI7" i="47"/>
  <c r="AI37" i="41"/>
  <c r="AI7" i="33" s="1"/>
  <c r="AI35" i="41"/>
  <c r="AI5" i="33" s="1"/>
  <c r="AI36" i="41"/>
  <c r="AI6" i="33" s="1"/>
  <c r="AK29" i="40"/>
  <c r="AK23" i="40"/>
  <c r="AI38" i="41" l="1"/>
  <c r="AL33" i="41"/>
  <c r="AK34" i="41"/>
  <c r="AJ13" i="47"/>
  <c r="AJ7" i="47"/>
  <c r="AJ36" i="41"/>
  <c r="AJ6" i="33" s="1"/>
  <c r="AJ37" i="41"/>
  <c r="AJ7" i="33" s="1"/>
  <c r="AJ35" i="41"/>
  <c r="AJ5" i="33" s="1"/>
  <c r="AL29" i="40"/>
  <c r="AL23" i="40"/>
  <c r="AL34" i="41" l="1"/>
  <c r="AM33" i="41"/>
  <c r="AJ38" i="41"/>
  <c r="AK13" i="47"/>
  <c r="AK7" i="47"/>
  <c r="AK35" i="41"/>
  <c r="AK5" i="33" s="1"/>
  <c r="AK37" i="41"/>
  <c r="AK7" i="33" s="1"/>
  <c r="AK36" i="41"/>
  <c r="AK6" i="33" s="1"/>
  <c r="AM29" i="40"/>
  <c r="AM23" i="40"/>
  <c r="AO29" i="40" l="1"/>
  <c r="AO23" i="40"/>
  <c r="AO7" i="4"/>
  <c r="AL13" i="47"/>
  <c r="AL7" i="47"/>
  <c r="AL36" i="41"/>
  <c r="AL6" i="33" s="1"/>
  <c r="AL37" i="41"/>
  <c r="AL7" i="33" s="1"/>
  <c r="AL35" i="41"/>
  <c r="AL5" i="33" s="1"/>
  <c r="AM34" i="41"/>
  <c r="AN33" i="41"/>
  <c r="AK38" i="41"/>
  <c r="AN29" i="40"/>
  <c r="AN23" i="40"/>
  <c r="B11" i="40"/>
  <c r="AN34" i="41" l="1"/>
  <c r="AO33" i="41"/>
  <c r="AN37" i="41"/>
  <c r="AN7" i="33" s="1"/>
  <c r="AN35" i="41"/>
  <c r="AN5" i="33" s="1"/>
  <c r="AN7" i="47"/>
  <c r="AN13" i="47"/>
  <c r="AM7" i="47"/>
  <c r="AM13" i="47"/>
  <c r="AM35" i="41"/>
  <c r="AM5" i="33" s="1"/>
  <c r="AM37" i="41"/>
  <c r="AM7" i="33" s="1"/>
  <c r="AM36" i="41"/>
  <c r="AM6" i="33" s="1"/>
  <c r="AL38" i="41"/>
  <c r="AO34" i="41" l="1"/>
  <c r="AO45" i="41"/>
  <c r="AO47" i="41" s="1"/>
  <c r="AN36" i="41"/>
  <c r="AN6" i="33" s="1"/>
  <c r="B23" i="40"/>
  <c r="B17" i="40"/>
  <c r="AM38" i="41"/>
  <c r="B29" i="40"/>
  <c r="AN38" i="41" l="1"/>
  <c r="C33" i="41"/>
  <c r="AO25" i="47"/>
  <c r="AO19" i="36" s="1"/>
  <c r="AO19" i="47"/>
  <c r="AO18" i="36" s="1"/>
  <c r="AO49" i="41"/>
  <c r="AO15" i="33" s="1"/>
  <c r="AO48" i="41"/>
  <c r="AO14" i="33" s="1"/>
  <c r="AO50" i="41"/>
  <c r="AO16" i="33" s="1"/>
  <c r="AO7" i="47"/>
  <c r="AO13" i="47"/>
  <c r="AO35" i="41"/>
  <c r="AO5" i="33" s="1"/>
  <c r="AO37" i="41"/>
  <c r="AO7" i="33" s="1"/>
  <c r="AO36" i="41"/>
  <c r="AO6" i="33" s="1"/>
  <c r="B71" i="40"/>
  <c r="AO23" i="36" l="1"/>
  <c r="AO24" i="33"/>
  <c r="AO25" i="33"/>
  <c r="AO8" i="33"/>
  <c r="AO38" i="41"/>
  <c r="AO29" i="36"/>
  <c r="C34" i="41"/>
  <c r="AO11" i="36"/>
  <c r="AO31" i="36"/>
  <c r="AO43" i="36" s="1"/>
  <c r="AO30" i="36"/>
  <c r="AO42" i="36" s="1"/>
  <c r="AO51" i="41"/>
  <c r="AO23" i="33" l="1"/>
  <c r="AO26" i="33" s="1"/>
  <c r="AO14" i="19" s="1"/>
  <c r="C37" i="41"/>
  <c r="C35" i="41"/>
  <c r="C36" i="41"/>
  <c r="C7" i="47"/>
  <c r="AO41" i="36"/>
  <c r="AO47" i="36" s="1"/>
  <c r="AO23" i="19" s="1"/>
  <c r="AO21" i="19" s="1"/>
  <c r="AO35" i="36"/>
  <c r="C13" i="47"/>
  <c r="AO17" i="33"/>
  <c r="C5" i="36" l="1"/>
  <c r="C38" i="41"/>
  <c r="C5" i="33" l="1"/>
  <c r="C6" i="36"/>
  <c r="C6" i="33"/>
  <c r="C7" i="36"/>
  <c r="C7" i="33"/>
  <c r="G13" i="9"/>
  <c r="G17" i="9" l="1"/>
  <c r="D17" i="9" s="1"/>
  <c r="E9" i="2" s="1"/>
  <c r="C9" i="2" s="1"/>
  <c r="G14" i="9"/>
  <c r="D14" i="9" s="1"/>
  <c r="E6" i="2" s="1"/>
  <c r="C6" i="2" s="1"/>
  <c r="G18" i="9"/>
  <c r="D18" i="9" s="1"/>
  <c r="E10" i="2" s="1"/>
  <c r="C10" i="2" s="1"/>
  <c r="G16" i="9"/>
  <c r="D16" i="9" s="1"/>
  <c r="E8" i="2" s="1"/>
  <c r="C8" i="2" s="1"/>
  <c r="G15" i="9"/>
  <c r="D15" i="9" s="1"/>
  <c r="E7" i="2" s="1"/>
  <c r="C7" i="2" s="1"/>
  <c r="D55" i="2"/>
  <c r="E54" i="2"/>
  <c r="E55" i="2" s="1"/>
  <c r="C37" i="23" l="1"/>
  <c r="C7" i="24"/>
  <c r="C48" i="23"/>
  <c r="C16" i="24" l="1"/>
  <c r="C15" i="24"/>
  <c r="C6" i="24"/>
  <c r="D11" i="36" l="1"/>
  <c r="AH11" i="36"/>
  <c r="AI11" i="36"/>
  <c r="AJ11" i="36"/>
  <c r="AK11" i="36"/>
  <c r="AL11" i="36"/>
  <c r="AM11" i="36"/>
  <c r="AN11" i="36"/>
  <c r="AH32" i="36"/>
  <c r="AI32" i="36"/>
  <c r="AJ32" i="36"/>
  <c r="AK32" i="36"/>
  <c r="AL32" i="36"/>
  <c r="AM32" i="36"/>
  <c r="AN32" i="36"/>
  <c r="AH33" i="36"/>
  <c r="AI33" i="36"/>
  <c r="AJ33" i="36"/>
  <c r="AK33" i="36"/>
  <c r="AL33" i="36"/>
  <c r="AM33" i="36"/>
  <c r="AN33" i="36"/>
  <c r="AH34" i="36"/>
  <c r="AI34" i="36"/>
  <c r="AJ34" i="36"/>
  <c r="AK34" i="36"/>
  <c r="AL34" i="36"/>
  <c r="AM34" i="36"/>
  <c r="AN34" i="36"/>
  <c r="AH8" i="24"/>
  <c r="AI8" i="24"/>
  <c r="AJ8" i="24"/>
  <c r="AK8" i="24"/>
  <c r="AL8" i="24"/>
  <c r="AM8" i="24"/>
  <c r="AN8" i="24"/>
  <c r="D9" i="35"/>
  <c r="AH4" i="35"/>
  <c r="AH24" i="35" s="1"/>
  <c r="AI4" i="35"/>
  <c r="AI14" i="35" s="1"/>
  <c r="AJ4" i="35"/>
  <c r="AJ34" i="35" s="1"/>
  <c r="AK4" i="35"/>
  <c r="AL4" i="35"/>
  <c r="AL14" i="35" s="1"/>
  <c r="AM4" i="35"/>
  <c r="AM14" i="35" s="1"/>
  <c r="AN4" i="35"/>
  <c r="AN24" i="35" s="1"/>
  <c r="AH14" i="35"/>
  <c r="AH19" i="35"/>
  <c r="AI19" i="35"/>
  <c r="AJ19" i="35"/>
  <c r="AK19" i="35"/>
  <c r="AL19" i="35"/>
  <c r="AM19" i="35"/>
  <c r="AN19" i="35"/>
  <c r="AI24" i="35"/>
  <c r="AH34" i="35"/>
  <c r="AI34" i="35"/>
  <c r="AH8" i="23"/>
  <c r="AI8" i="23"/>
  <c r="AJ8" i="23"/>
  <c r="AK8" i="23"/>
  <c r="AL8" i="23"/>
  <c r="AM8" i="23"/>
  <c r="AN8" i="23"/>
  <c r="AH17" i="23"/>
  <c r="AI17" i="23"/>
  <c r="AJ17" i="23"/>
  <c r="AK17" i="23"/>
  <c r="AL17" i="23"/>
  <c r="AM17" i="23"/>
  <c r="AN17" i="23"/>
  <c r="AH23" i="23"/>
  <c r="AI23" i="23"/>
  <c r="AJ23" i="23"/>
  <c r="AK23" i="23"/>
  <c r="AL23" i="23"/>
  <c r="AM23" i="23"/>
  <c r="AN23" i="23"/>
  <c r="AH24" i="23"/>
  <c r="AI24" i="23"/>
  <c r="AJ24" i="23"/>
  <c r="AK24" i="23"/>
  <c r="AL24" i="23"/>
  <c r="AM24" i="23"/>
  <c r="AN24" i="23"/>
  <c r="AH25" i="23"/>
  <c r="AI25" i="23"/>
  <c r="AJ25" i="23"/>
  <c r="AK25" i="23"/>
  <c r="AL25" i="23"/>
  <c r="AM25" i="23"/>
  <c r="AN25" i="23"/>
  <c r="AH38" i="23"/>
  <c r="AI38" i="23"/>
  <c r="AJ38" i="23"/>
  <c r="AK38" i="23"/>
  <c r="AL38" i="23"/>
  <c r="AM38" i="23"/>
  <c r="AN38" i="23"/>
  <c r="AH49" i="23"/>
  <c r="AI49" i="23"/>
  <c r="AJ49" i="23"/>
  <c r="AK49" i="23"/>
  <c r="AL49" i="23"/>
  <c r="AM49" i="23"/>
  <c r="AN49" i="23"/>
  <c r="AH55" i="23"/>
  <c r="AI55" i="23"/>
  <c r="AJ55" i="23"/>
  <c r="AK55" i="23"/>
  <c r="AL55" i="23"/>
  <c r="AM55" i="23"/>
  <c r="AN55" i="23"/>
  <c r="AH56" i="23"/>
  <c r="AI56" i="23"/>
  <c r="AJ56" i="23"/>
  <c r="AK56" i="23"/>
  <c r="AL56" i="23"/>
  <c r="AM56" i="23"/>
  <c r="AN56" i="23"/>
  <c r="AH57" i="23"/>
  <c r="AI57" i="23"/>
  <c r="AJ57" i="23"/>
  <c r="AK57" i="23"/>
  <c r="AL57" i="23"/>
  <c r="AM57" i="23"/>
  <c r="AN57" i="23"/>
  <c r="AH58" i="23"/>
  <c r="AI58" i="23"/>
  <c r="AJ58" i="23"/>
  <c r="AK58" i="23"/>
  <c r="AL58" i="23"/>
  <c r="AM58" i="23"/>
  <c r="AN58" i="23"/>
  <c r="AH59" i="23"/>
  <c r="AI59" i="23"/>
  <c r="AJ59" i="23"/>
  <c r="AK59" i="23"/>
  <c r="AL59" i="23"/>
  <c r="AM59" i="23"/>
  <c r="AN59" i="23"/>
  <c r="D12" i="34"/>
  <c r="AH25" i="34"/>
  <c r="AI25" i="34"/>
  <c r="AJ25" i="34"/>
  <c r="AK25" i="34"/>
  <c r="AL25" i="34"/>
  <c r="AM25" i="34"/>
  <c r="AN25" i="34"/>
  <c r="AH31" i="34"/>
  <c r="AI31" i="34"/>
  <c r="AJ31" i="34"/>
  <c r="AK31" i="34"/>
  <c r="AL31" i="34"/>
  <c r="AM31" i="34"/>
  <c r="AN31" i="34"/>
  <c r="AH33" i="34"/>
  <c r="AI33" i="34"/>
  <c r="AJ33" i="34"/>
  <c r="AK33" i="34"/>
  <c r="AL33" i="34"/>
  <c r="AM33" i="34"/>
  <c r="AN33" i="34"/>
  <c r="AH7" i="18"/>
  <c r="AI7" i="18"/>
  <c r="AJ7" i="18"/>
  <c r="AK7" i="18"/>
  <c r="AL7" i="18"/>
  <c r="AM7" i="18"/>
  <c r="AN7" i="18"/>
  <c r="AH15" i="18"/>
  <c r="AI15" i="18"/>
  <c r="AJ15" i="18"/>
  <c r="AK15" i="18"/>
  <c r="AL15" i="18"/>
  <c r="AM15" i="18"/>
  <c r="AN15" i="18"/>
  <c r="AH21" i="18"/>
  <c r="AI21" i="18"/>
  <c r="AJ21" i="18"/>
  <c r="AK21" i="18"/>
  <c r="AL21" i="18"/>
  <c r="AM21" i="18"/>
  <c r="AN21" i="18"/>
  <c r="AH22" i="18"/>
  <c r="AI22" i="18"/>
  <c r="AJ22" i="18"/>
  <c r="AK22" i="18"/>
  <c r="AL22" i="18"/>
  <c r="AM22" i="18"/>
  <c r="AN22" i="18"/>
  <c r="AH36" i="18"/>
  <c r="AI36" i="18"/>
  <c r="AJ36" i="18"/>
  <c r="AK36" i="18"/>
  <c r="AL36" i="18"/>
  <c r="AM36" i="18"/>
  <c r="AN36" i="18"/>
  <c r="AH49" i="18"/>
  <c r="AI49" i="18"/>
  <c r="AJ49" i="18"/>
  <c r="AK49" i="18"/>
  <c r="AL49" i="18"/>
  <c r="AM49" i="18"/>
  <c r="AN49" i="18"/>
  <c r="AH55" i="18"/>
  <c r="AI55" i="18"/>
  <c r="AJ55" i="18"/>
  <c r="AK55" i="18"/>
  <c r="AL55" i="18"/>
  <c r="AM55" i="18"/>
  <c r="AN55" i="18"/>
  <c r="AH56" i="18"/>
  <c r="AI56" i="18"/>
  <c r="AJ56" i="18"/>
  <c r="AK56" i="18"/>
  <c r="AL56" i="18"/>
  <c r="AM56" i="18"/>
  <c r="AN56" i="18"/>
  <c r="AH57" i="18"/>
  <c r="AI57" i="18"/>
  <c r="AJ57" i="18"/>
  <c r="AK57" i="18"/>
  <c r="AL57" i="18"/>
  <c r="AM57" i="18"/>
  <c r="AN57" i="18"/>
  <c r="AH58" i="18"/>
  <c r="AI58" i="18"/>
  <c r="AJ58" i="18"/>
  <c r="AK58" i="18"/>
  <c r="AL58" i="18"/>
  <c r="AM58" i="18"/>
  <c r="AN58" i="18"/>
  <c r="AH59" i="18"/>
  <c r="AI59" i="18"/>
  <c r="AJ59" i="18"/>
  <c r="AK59" i="18"/>
  <c r="AL59" i="18"/>
  <c r="AM59" i="18"/>
  <c r="AN59" i="18"/>
  <c r="AH60" i="18"/>
  <c r="AI60" i="18"/>
  <c r="AJ60" i="18"/>
  <c r="AK60" i="18"/>
  <c r="AL60" i="18"/>
  <c r="AM60" i="18"/>
  <c r="AN60" i="18"/>
  <c r="AH61" i="18"/>
  <c r="AI61" i="18"/>
  <c r="AJ61" i="18"/>
  <c r="AK61" i="18"/>
  <c r="AL61" i="18"/>
  <c r="AM61" i="18"/>
  <c r="AN61" i="18"/>
  <c r="AH41" i="10"/>
  <c r="AH44" i="10" s="1"/>
  <c r="AI41" i="10"/>
  <c r="AI42" i="10" s="1"/>
  <c r="AJ41" i="10"/>
  <c r="AK41" i="10"/>
  <c r="AL41" i="10"/>
  <c r="AM41" i="10"/>
  <c r="AM42" i="10" s="1"/>
  <c r="AN41" i="10"/>
  <c r="AN43" i="10" s="1"/>
  <c r="AI43" i="10"/>
  <c r="AI44" i="10"/>
  <c r="AN44" i="10"/>
  <c r="C57" i="6"/>
  <c r="C41" i="6"/>
  <c r="C20" i="6"/>
  <c r="AL22" i="6"/>
  <c r="AM22" i="6"/>
  <c r="AH22" i="6"/>
  <c r="AI22" i="6"/>
  <c r="AJ22" i="6"/>
  <c r="AK22" i="6"/>
  <c r="AH37" i="6"/>
  <c r="AI37" i="6"/>
  <c r="AJ37" i="6"/>
  <c r="AK37" i="6"/>
  <c r="AL37" i="6"/>
  <c r="AM37" i="6"/>
  <c r="AN37" i="6"/>
  <c r="AH53" i="6"/>
  <c r="AI53" i="6"/>
  <c r="AJ53" i="6"/>
  <c r="AK53" i="6"/>
  <c r="AL53" i="6"/>
  <c r="AM53" i="6"/>
  <c r="AN53" i="6"/>
  <c r="AH7" i="4"/>
  <c r="AI7" i="4"/>
  <c r="AJ7" i="4"/>
  <c r="AK7" i="4"/>
  <c r="AL7" i="4"/>
  <c r="AM7" i="4"/>
  <c r="AN7" i="4"/>
  <c r="AH22" i="4"/>
  <c r="AI22" i="4"/>
  <c r="AJ22" i="4"/>
  <c r="AK22" i="4"/>
  <c r="AL22" i="4"/>
  <c r="AM22" i="4"/>
  <c r="AN22" i="4"/>
  <c r="AH20" i="3"/>
  <c r="AI20" i="3"/>
  <c r="AJ20" i="3"/>
  <c r="AK20" i="3"/>
  <c r="AL20" i="3"/>
  <c r="AM20" i="3"/>
  <c r="AN20" i="3"/>
  <c r="AH28" i="3"/>
  <c r="AH39" i="3" s="1"/>
  <c r="AI28" i="3"/>
  <c r="AI39" i="3" s="1"/>
  <c r="AK28" i="3"/>
  <c r="AK39" i="3" s="1"/>
  <c r="AL28" i="3"/>
  <c r="AL39" i="3" s="1"/>
  <c r="AM28" i="3"/>
  <c r="AM39" i="3" s="1"/>
  <c r="AN28" i="3"/>
  <c r="AN39" i="3" s="1"/>
  <c r="AH30" i="3"/>
  <c r="AH31" i="3" s="1"/>
  <c r="AI30" i="3"/>
  <c r="AI31" i="3" s="1"/>
  <c r="AJ30" i="3"/>
  <c r="AJ41" i="3" s="1"/>
  <c r="AJ42" i="3" s="1"/>
  <c r="AK30" i="3"/>
  <c r="AK31" i="3" s="1"/>
  <c r="AL30" i="3"/>
  <c r="AL41" i="3" s="1"/>
  <c r="AL42" i="3" s="1"/>
  <c r="AM30" i="3"/>
  <c r="AM31" i="3" s="1"/>
  <c r="AN30" i="3"/>
  <c r="AH7" i="3"/>
  <c r="AI7" i="3"/>
  <c r="AJ7" i="3"/>
  <c r="AK7" i="3"/>
  <c r="AL7" i="3"/>
  <c r="AM7" i="3"/>
  <c r="AN7" i="3"/>
  <c r="AH9" i="3"/>
  <c r="AI9" i="3"/>
  <c r="AJ9" i="3"/>
  <c r="AK9" i="3"/>
  <c r="AL9" i="3"/>
  <c r="AM9" i="3"/>
  <c r="AN9" i="3"/>
  <c r="AL34" i="35" l="1"/>
  <c r="AN10" i="3"/>
  <c r="AM10" i="3"/>
  <c r="AI23" i="18"/>
  <c r="AH23" i="18"/>
  <c r="AL31" i="3"/>
  <c r="AL10" i="3"/>
  <c r="AM41" i="3"/>
  <c r="AM42" i="3" s="1"/>
  <c r="AK26" i="23"/>
  <c r="AH27" i="23"/>
  <c r="AJ27" i="23"/>
  <c r="AM23" i="18"/>
  <c r="AJ26" i="23"/>
  <c r="AL27" i="23"/>
  <c r="AM27" i="23"/>
  <c r="AL23" i="18"/>
  <c r="AJ23" i="18"/>
  <c r="AN23" i="18"/>
  <c r="AJ60" i="23"/>
  <c r="AJ61" i="23" s="1"/>
  <c r="AH60" i="23"/>
  <c r="AH61" i="23" s="1"/>
  <c r="AL44" i="10"/>
  <c r="AL42" i="10"/>
  <c r="AL43" i="10"/>
  <c r="AI27" i="23"/>
  <c r="AI26" i="23"/>
  <c r="AK44" i="10"/>
  <c r="AK42" i="10"/>
  <c r="AK43" i="10"/>
  <c r="AJ44" i="10"/>
  <c r="AJ42" i="10"/>
  <c r="AJ43" i="10"/>
  <c r="AN31" i="3"/>
  <c r="AN41" i="3"/>
  <c r="AN42" i="3" s="1"/>
  <c r="AK62" i="18"/>
  <c r="AK27" i="23"/>
  <c r="AI10" i="3"/>
  <c r="AK10" i="3"/>
  <c r="AJ10" i="3"/>
  <c r="AH10" i="3"/>
  <c r="AN34" i="35"/>
  <c r="AN14" i="35"/>
  <c r="AI60" i="23"/>
  <c r="AI61" i="23" s="1"/>
  <c r="AK24" i="35"/>
  <c r="AK34" i="35"/>
  <c r="AK14" i="35"/>
  <c r="AM62" i="18"/>
  <c r="AK60" i="23"/>
  <c r="AK61" i="23" s="1"/>
  <c r="AH26" i="23"/>
  <c r="AN27" i="23"/>
  <c r="AM26" i="23"/>
  <c r="AM34" i="35"/>
  <c r="AN62" i="18"/>
  <c r="AN26" i="23"/>
  <c r="AL26" i="23"/>
  <c r="AL62" i="18"/>
  <c r="AM24" i="35"/>
  <c r="AK23" i="18"/>
  <c r="AM60" i="23"/>
  <c r="AM61" i="23" s="1"/>
  <c r="AL24" i="35"/>
  <c r="AN60" i="23"/>
  <c r="AN61" i="23" s="1"/>
  <c r="AL60" i="23"/>
  <c r="AL61" i="23" s="1"/>
  <c r="AJ14" i="35"/>
  <c r="AJ24" i="35"/>
  <c r="AJ62" i="18"/>
  <c r="AI62" i="18"/>
  <c r="AH62" i="18"/>
  <c r="AM43" i="10"/>
  <c r="AM44" i="10"/>
  <c r="AH42" i="10"/>
  <c r="AH43" i="10"/>
  <c r="AN42" i="10"/>
  <c r="AK41" i="3"/>
  <c r="AK42" i="3" s="1"/>
  <c r="AJ31" i="3"/>
  <c r="AI41" i="3"/>
  <c r="AI42" i="3" s="1"/>
  <c r="AH41" i="3"/>
  <c r="AH42" i="3" s="1"/>
  <c r="C15" i="9"/>
  <c r="C16" i="9"/>
  <c r="C17" i="9"/>
  <c r="C18" i="9"/>
  <c r="E27" i="2"/>
  <c r="F27" i="2"/>
  <c r="G27" i="2"/>
  <c r="H27" i="2"/>
  <c r="I27" i="2"/>
  <c r="E28" i="2"/>
  <c r="F28" i="2"/>
  <c r="G28" i="2"/>
  <c r="H28" i="2"/>
  <c r="I28" i="2"/>
  <c r="E29" i="2"/>
  <c r="F29" i="2"/>
  <c r="G29" i="2"/>
  <c r="H29" i="2"/>
  <c r="I29" i="2"/>
  <c r="E30" i="2"/>
  <c r="F30" i="2"/>
  <c r="G30" i="2"/>
  <c r="H30" i="2"/>
  <c r="I30" i="2"/>
  <c r="E31" i="2"/>
  <c r="F31" i="2"/>
  <c r="G31" i="2"/>
  <c r="H31" i="2"/>
  <c r="I31" i="2"/>
  <c r="D28" i="2"/>
  <c r="D29" i="2"/>
  <c r="D30" i="2"/>
  <c r="D31" i="2"/>
  <c r="D27" i="2"/>
  <c r="E5" i="2"/>
  <c r="D5" i="2"/>
  <c r="L8" i="9"/>
  <c r="C31" i="2" l="1"/>
  <c r="C29" i="2"/>
  <c r="C27" i="2"/>
  <c r="C28" i="2"/>
  <c r="C30" i="2"/>
  <c r="C5" i="2"/>
  <c r="AJ66" i="23"/>
  <c r="AH66" i="23"/>
  <c r="AL66" i="23"/>
  <c r="AM66" i="23"/>
  <c r="AK66" i="23"/>
  <c r="AN66" i="23"/>
  <c r="AI66" i="23"/>
  <c r="H26" i="2"/>
  <c r="F26" i="2"/>
  <c r="G26" i="2"/>
  <c r="I26" i="2"/>
  <c r="E26" i="2"/>
  <c r="D26" i="2"/>
  <c r="C26" i="2" l="1"/>
  <c r="AG34" i="36"/>
  <c r="AF34" i="36"/>
  <c r="AE34" i="36"/>
  <c r="AD34" i="36"/>
  <c r="AC34" i="36"/>
  <c r="AB34" i="36"/>
  <c r="AA34" i="36"/>
  <c r="Z34" i="36"/>
  <c r="Y34" i="36"/>
  <c r="X34" i="36"/>
  <c r="W34" i="36"/>
  <c r="V34" i="36"/>
  <c r="U34" i="36"/>
  <c r="T34" i="36"/>
  <c r="S34" i="36"/>
  <c r="R34" i="36"/>
  <c r="Q34" i="36"/>
  <c r="P34" i="36"/>
  <c r="O34" i="36"/>
  <c r="N34" i="36"/>
  <c r="M34" i="36"/>
  <c r="L34" i="36"/>
  <c r="K34" i="36"/>
  <c r="J34" i="36"/>
  <c r="I34" i="36"/>
  <c r="H34" i="36"/>
  <c r="G34" i="36"/>
  <c r="F34" i="36"/>
  <c r="E34" i="36"/>
  <c r="D34" i="36"/>
  <c r="AG33" i="36"/>
  <c r="AF33" i="36"/>
  <c r="AE33" i="36"/>
  <c r="AD33" i="36"/>
  <c r="AC33" i="36"/>
  <c r="AB33" i="36"/>
  <c r="AA33" i="36"/>
  <c r="Z33" i="36"/>
  <c r="Y33" i="36"/>
  <c r="X33" i="36"/>
  <c r="W33" i="36"/>
  <c r="V33" i="36"/>
  <c r="U33" i="36"/>
  <c r="T33" i="36"/>
  <c r="S33" i="36"/>
  <c r="R33" i="36"/>
  <c r="Q33" i="36"/>
  <c r="P33" i="36"/>
  <c r="O33" i="36"/>
  <c r="N33" i="36"/>
  <c r="M33" i="36"/>
  <c r="L33" i="36"/>
  <c r="K33" i="36"/>
  <c r="J33" i="36"/>
  <c r="I33" i="36"/>
  <c r="H33" i="36"/>
  <c r="G33" i="36"/>
  <c r="F33" i="36"/>
  <c r="E33" i="36"/>
  <c r="D33" i="36"/>
  <c r="AG32" i="36"/>
  <c r="AF32" i="36"/>
  <c r="AE32" i="36"/>
  <c r="AD32" i="36"/>
  <c r="AC32" i="36"/>
  <c r="AB32" i="36"/>
  <c r="AA32" i="36"/>
  <c r="Z32" i="36"/>
  <c r="Y32" i="36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F32" i="36"/>
  <c r="E32" i="36"/>
  <c r="D32" i="36"/>
  <c r="F31" i="36"/>
  <c r="E31" i="36"/>
  <c r="D31" i="36"/>
  <c r="F30" i="36"/>
  <c r="E30" i="36"/>
  <c r="D30" i="36"/>
  <c r="F29" i="36"/>
  <c r="E29" i="36"/>
  <c r="D29" i="36"/>
  <c r="F23" i="36"/>
  <c r="E23" i="36"/>
  <c r="D23" i="36"/>
  <c r="AG11" i="36"/>
  <c r="AF11" i="36"/>
  <c r="AE11" i="36"/>
  <c r="AD11" i="36"/>
  <c r="AC11" i="36"/>
  <c r="AB11" i="36"/>
  <c r="AA11" i="36"/>
  <c r="Z11" i="36"/>
  <c r="Y11" i="36"/>
  <c r="X11" i="36"/>
  <c r="W11" i="36"/>
  <c r="V11" i="36"/>
  <c r="U11" i="36"/>
  <c r="T11" i="36"/>
  <c r="S11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E4" i="36"/>
  <c r="F28" i="35"/>
  <c r="E28" i="35"/>
  <c r="D28" i="35"/>
  <c r="F27" i="35"/>
  <c r="E27" i="35"/>
  <c r="D27" i="35"/>
  <c r="F26" i="35"/>
  <c r="E26" i="35"/>
  <c r="D26" i="35"/>
  <c r="F25" i="35"/>
  <c r="E25" i="35"/>
  <c r="D25" i="35"/>
  <c r="AG19" i="35"/>
  <c r="AF19" i="35"/>
  <c r="AE19" i="35"/>
  <c r="AD19" i="35"/>
  <c r="AC19" i="35"/>
  <c r="AB19" i="35"/>
  <c r="AA19" i="35"/>
  <c r="Z19" i="35"/>
  <c r="Y19" i="35"/>
  <c r="X19" i="35"/>
  <c r="W19" i="35"/>
  <c r="V19" i="35"/>
  <c r="U19" i="35"/>
  <c r="T19" i="35"/>
  <c r="S19" i="35"/>
  <c r="R19" i="35"/>
  <c r="Q19" i="35"/>
  <c r="P19" i="35"/>
  <c r="O19" i="35"/>
  <c r="N19" i="35"/>
  <c r="M19" i="35"/>
  <c r="L19" i="35"/>
  <c r="K19" i="35"/>
  <c r="J19" i="35"/>
  <c r="I19" i="35"/>
  <c r="H19" i="35"/>
  <c r="G19" i="35"/>
  <c r="F19" i="35"/>
  <c r="E19" i="35"/>
  <c r="D19" i="35"/>
  <c r="F9" i="35"/>
  <c r="E9" i="35"/>
  <c r="R4" i="35"/>
  <c r="C32" i="36" l="1"/>
  <c r="C33" i="36"/>
  <c r="C34" i="36"/>
  <c r="C19" i="35"/>
  <c r="C11" i="36"/>
  <c r="E30" i="35"/>
  <c r="E35" i="35" s="1"/>
  <c r="E20" i="19" s="1"/>
  <c r="F30" i="35"/>
  <c r="D30" i="35"/>
  <c r="F29" i="35"/>
  <c r="T4" i="35"/>
  <c r="T14" i="35" s="1"/>
  <c r="S4" i="35"/>
  <c r="S34" i="35" s="1"/>
  <c r="U4" i="35"/>
  <c r="U34" i="35" s="1"/>
  <c r="E35" i="36"/>
  <c r="F35" i="36"/>
  <c r="E28" i="36"/>
  <c r="F4" i="36"/>
  <c r="E16" i="36"/>
  <c r="E40" i="36"/>
  <c r="D16" i="36"/>
  <c r="D28" i="36"/>
  <c r="D40" i="36"/>
  <c r="D35" i="36"/>
  <c r="R34" i="35"/>
  <c r="R24" i="35"/>
  <c r="R14" i="35"/>
  <c r="D29" i="35"/>
  <c r="AC4" i="35"/>
  <c r="E29" i="35"/>
  <c r="V4" i="35"/>
  <c r="V24" i="35" s="1"/>
  <c r="AE4" i="35"/>
  <c r="AE24" i="35" s="1"/>
  <c r="E4" i="35"/>
  <c r="AD4" i="35"/>
  <c r="G4" i="35"/>
  <c r="G34" i="35" s="1"/>
  <c r="H4" i="35"/>
  <c r="H34" i="35" s="1"/>
  <c r="AF4" i="35"/>
  <c r="AF34" i="35" s="1"/>
  <c r="D14" i="35"/>
  <c r="J4" i="35"/>
  <c r="J24" i="35" s="1"/>
  <c r="D24" i="35"/>
  <c r="F4" i="35"/>
  <c r="I4" i="35"/>
  <c r="I24" i="35" s="1"/>
  <c r="AG4" i="35"/>
  <c r="AG24" i="35" s="1"/>
  <c r="Q4" i="35"/>
  <c r="M4" i="35"/>
  <c r="Y4" i="35"/>
  <c r="N4" i="35"/>
  <c r="Z4" i="35"/>
  <c r="O4" i="35"/>
  <c r="AA4" i="35"/>
  <c r="P4" i="35"/>
  <c r="AB4" i="35"/>
  <c r="D34" i="35"/>
  <c r="AG14" i="35"/>
  <c r="W4" i="35"/>
  <c r="K4" i="35"/>
  <c r="L4" i="35"/>
  <c r="X4" i="35"/>
  <c r="F37" i="34"/>
  <c r="E37" i="34"/>
  <c r="D37" i="34"/>
  <c r="F36" i="34"/>
  <c r="E36" i="34"/>
  <c r="D36" i="34"/>
  <c r="F35" i="34"/>
  <c r="E35" i="34"/>
  <c r="D35" i="34"/>
  <c r="F34" i="34"/>
  <c r="E34" i="34"/>
  <c r="D34" i="34"/>
  <c r="AG33" i="34"/>
  <c r="AF33" i="34"/>
  <c r="AE33" i="34"/>
  <c r="AD33" i="34"/>
  <c r="AC33" i="34"/>
  <c r="AB33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D33" i="34"/>
  <c r="F32" i="34"/>
  <c r="E32" i="34"/>
  <c r="D32" i="34"/>
  <c r="AG31" i="34"/>
  <c r="AF31" i="34"/>
  <c r="AE31" i="34"/>
  <c r="AD31" i="34"/>
  <c r="AC31" i="34"/>
  <c r="AB31" i="34"/>
  <c r="AA31" i="34"/>
  <c r="Z31" i="34"/>
  <c r="Y31" i="34"/>
  <c r="X31" i="34"/>
  <c r="W31" i="34"/>
  <c r="V31" i="34"/>
  <c r="U31" i="34"/>
  <c r="T31" i="34"/>
  <c r="S31" i="34"/>
  <c r="R31" i="34"/>
  <c r="Q31" i="34"/>
  <c r="P31" i="34"/>
  <c r="O31" i="34"/>
  <c r="N31" i="34"/>
  <c r="M31" i="34"/>
  <c r="L31" i="34"/>
  <c r="K31" i="34"/>
  <c r="J31" i="34"/>
  <c r="I31" i="34"/>
  <c r="H31" i="34"/>
  <c r="G31" i="34"/>
  <c r="F31" i="34"/>
  <c r="E31" i="34"/>
  <c r="D31" i="34"/>
  <c r="AG25" i="34"/>
  <c r="AF25" i="34"/>
  <c r="AE25" i="34"/>
  <c r="AD25" i="34"/>
  <c r="AC25" i="34"/>
  <c r="AB25" i="34"/>
  <c r="AA25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C25" i="34" s="1"/>
  <c r="F12" i="34"/>
  <c r="E12" i="34"/>
  <c r="E4" i="34"/>
  <c r="D4" i="33"/>
  <c r="F25" i="33"/>
  <c r="E25" i="33"/>
  <c r="D25" i="33"/>
  <c r="F24" i="33"/>
  <c r="E24" i="33"/>
  <c r="D24" i="33"/>
  <c r="F23" i="33"/>
  <c r="E23" i="33"/>
  <c r="D23" i="33"/>
  <c r="F17" i="33"/>
  <c r="E17" i="33"/>
  <c r="D17" i="33"/>
  <c r="AN8" i="33"/>
  <c r="AM8" i="33"/>
  <c r="AL8" i="33"/>
  <c r="AK8" i="33"/>
  <c r="AJ8" i="33"/>
  <c r="AI8" i="33"/>
  <c r="AH8" i="33"/>
  <c r="AG8" i="33"/>
  <c r="AF8" i="33"/>
  <c r="AE8" i="33"/>
  <c r="AD8" i="33"/>
  <c r="AC8" i="33"/>
  <c r="AB8" i="33"/>
  <c r="AA8" i="33"/>
  <c r="Z8" i="33"/>
  <c r="Y8" i="33"/>
  <c r="X8" i="33"/>
  <c r="W8" i="33"/>
  <c r="V8" i="33"/>
  <c r="U8" i="33"/>
  <c r="T8" i="33"/>
  <c r="S8" i="33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C31" i="34" l="1"/>
  <c r="C33" i="34"/>
  <c r="AM4" i="33"/>
  <c r="AO4" i="33"/>
  <c r="C8" i="33"/>
  <c r="E26" i="33"/>
  <c r="E14" i="19" s="1"/>
  <c r="D26" i="33"/>
  <c r="T24" i="35"/>
  <c r="I14" i="35"/>
  <c r="U14" i="35"/>
  <c r="I34" i="35"/>
  <c r="V14" i="35"/>
  <c r="G24" i="35"/>
  <c r="U24" i="35"/>
  <c r="T34" i="35"/>
  <c r="S24" i="35"/>
  <c r="F26" i="33"/>
  <c r="F14" i="19" s="1"/>
  <c r="D38" i="34"/>
  <c r="D44" i="34"/>
  <c r="D50" i="34"/>
  <c r="S14" i="35"/>
  <c r="D46" i="34"/>
  <c r="D48" i="34"/>
  <c r="D45" i="34"/>
  <c r="D47" i="34"/>
  <c r="D49" i="34"/>
  <c r="D35" i="35"/>
  <c r="J34" i="35"/>
  <c r="D43" i="34"/>
  <c r="AF14" i="35"/>
  <c r="H14" i="35"/>
  <c r="G14" i="35"/>
  <c r="J14" i="35"/>
  <c r="F16" i="36"/>
  <c r="G4" i="36"/>
  <c r="F40" i="36"/>
  <c r="F28" i="36"/>
  <c r="F34" i="35"/>
  <c r="F24" i="35"/>
  <c r="F14" i="35"/>
  <c r="Q14" i="35"/>
  <c r="Q24" i="35"/>
  <c r="AC14" i="35"/>
  <c r="AC24" i="35"/>
  <c r="AE34" i="35"/>
  <c r="AG34" i="35"/>
  <c r="AD34" i="35"/>
  <c r="AD14" i="35"/>
  <c r="AD24" i="35"/>
  <c r="E14" i="35"/>
  <c r="E24" i="35"/>
  <c r="AC34" i="35"/>
  <c r="V34" i="35"/>
  <c r="Q34" i="35"/>
  <c r="AE14" i="35"/>
  <c r="E34" i="35"/>
  <c r="AF24" i="35"/>
  <c r="H24" i="35"/>
  <c r="Y24" i="35"/>
  <c r="Y14" i="35"/>
  <c r="Y34" i="35"/>
  <c r="M24" i="35"/>
  <c r="M14" i="35"/>
  <c r="M34" i="35"/>
  <c r="N24" i="35"/>
  <c r="N14" i="35"/>
  <c r="N34" i="35"/>
  <c r="X34" i="35"/>
  <c r="X24" i="35"/>
  <c r="X14" i="35"/>
  <c r="L34" i="35"/>
  <c r="L24" i="35"/>
  <c r="L14" i="35"/>
  <c r="K14" i="35"/>
  <c r="K34" i="35"/>
  <c r="K24" i="35"/>
  <c r="AB24" i="35"/>
  <c r="AB14" i="35"/>
  <c r="AB34" i="35"/>
  <c r="P24" i="35"/>
  <c r="P14" i="35"/>
  <c r="P34" i="35"/>
  <c r="AA24" i="35"/>
  <c r="AA14" i="35"/>
  <c r="AA34" i="35"/>
  <c r="W14" i="35"/>
  <c r="W34" i="35"/>
  <c r="W24" i="35"/>
  <c r="O24" i="35"/>
  <c r="O14" i="35"/>
  <c r="O34" i="35"/>
  <c r="Z24" i="35"/>
  <c r="Z14" i="35"/>
  <c r="Z34" i="35"/>
  <c r="D17" i="34"/>
  <c r="D30" i="34"/>
  <c r="E43" i="34"/>
  <c r="E17" i="34"/>
  <c r="F4" i="34"/>
  <c r="E30" i="34"/>
  <c r="E38" i="34"/>
  <c r="F38" i="34"/>
  <c r="AM22" i="33"/>
  <c r="AM13" i="33"/>
  <c r="AB4" i="33"/>
  <c r="AN4" i="33"/>
  <c r="D13" i="33"/>
  <c r="D22" i="33"/>
  <c r="S4" i="33"/>
  <c r="Q4" i="33"/>
  <c r="AE4" i="33"/>
  <c r="H4" i="33"/>
  <c r="E4" i="33"/>
  <c r="R4" i="33"/>
  <c r="T4" i="33"/>
  <c r="AF4" i="33"/>
  <c r="I4" i="33"/>
  <c r="AH4" i="33"/>
  <c r="K4" i="33"/>
  <c r="W4" i="33"/>
  <c r="AI4" i="33"/>
  <c r="F4" i="33"/>
  <c r="L4" i="33"/>
  <c r="AJ4" i="33"/>
  <c r="AK4" i="33"/>
  <c r="AG4" i="33"/>
  <c r="J4" i="33"/>
  <c r="M4" i="33"/>
  <c r="AL4" i="33"/>
  <c r="P4" i="33"/>
  <c r="AC4" i="33"/>
  <c r="AD4" i="33"/>
  <c r="G4" i="33"/>
  <c r="U4" i="33"/>
  <c r="V4" i="33"/>
  <c r="X4" i="33"/>
  <c r="Y4" i="33"/>
  <c r="N4" i="33"/>
  <c r="Z4" i="33"/>
  <c r="O4" i="33"/>
  <c r="AA4" i="33"/>
  <c r="AO13" i="33" l="1"/>
  <c r="AO22" i="33"/>
  <c r="D14" i="19"/>
  <c r="D20" i="19"/>
  <c r="H4" i="36"/>
  <c r="G40" i="36"/>
  <c r="G28" i="36"/>
  <c r="G16" i="36"/>
  <c r="D51" i="34"/>
  <c r="F30" i="34"/>
  <c r="F43" i="34"/>
  <c r="F17" i="34"/>
  <c r="G4" i="34"/>
  <c r="F13" i="33"/>
  <c r="F22" i="33"/>
  <c r="AC22" i="33"/>
  <c r="AC13" i="33"/>
  <c r="G13" i="33"/>
  <c r="G22" i="33"/>
  <c r="Q22" i="33"/>
  <c r="Q13" i="33"/>
  <c r="P22" i="33"/>
  <c r="P13" i="33"/>
  <c r="AL22" i="33"/>
  <c r="AL13" i="33"/>
  <c r="AH22" i="33"/>
  <c r="AH13" i="33"/>
  <c r="O22" i="33"/>
  <c r="O13" i="33"/>
  <c r="Z22" i="33"/>
  <c r="Z13" i="33"/>
  <c r="J22" i="33"/>
  <c r="J13" i="33"/>
  <c r="AF22" i="33"/>
  <c r="AF13" i="33"/>
  <c r="AE13" i="33"/>
  <c r="AE22" i="33"/>
  <c r="AI22" i="33"/>
  <c r="AI13" i="33"/>
  <c r="K22" i="33"/>
  <c r="K13" i="33"/>
  <c r="M22" i="33"/>
  <c r="M13" i="33"/>
  <c r="AG13" i="33"/>
  <c r="AG22" i="33"/>
  <c r="AN22" i="33"/>
  <c r="AN13" i="33"/>
  <c r="AK22" i="33"/>
  <c r="AK13" i="33"/>
  <c r="T22" i="33"/>
  <c r="T13" i="33"/>
  <c r="AB22" i="33"/>
  <c r="AB13" i="33"/>
  <c r="AJ22" i="33"/>
  <c r="AJ13" i="33"/>
  <c r="AD22" i="33"/>
  <c r="AD13" i="33"/>
  <c r="S22" i="33"/>
  <c r="S13" i="33"/>
  <c r="Y13" i="33"/>
  <c r="Y22" i="33"/>
  <c r="L13" i="33"/>
  <c r="L22" i="33"/>
  <c r="E22" i="33"/>
  <c r="E13" i="33"/>
  <c r="W22" i="33"/>
  <c r="W13" i="33"/>
  <c r="AA22" i="33"/>
  <c r="AA13" i="33"/>
  <c r="I13" i="33"/>
  <c r="I22" i="33"/>
  <c r="N22" i="33"/>
  <c r="N13" i="33"/>
  <c r="X22" i="33"/>
  <c r="X13" i="33"/>
  <c r="R13" i="33"/>
  <c r="R22" i="33"/>
  <c r="V13" i="33"/>
  <c r="V22" i="33"/>
  <c r="U13" i="33"/>
  <c r="U22" i="33"/>
  <c r="H22" i="33"/>
  <c r="H13" i="33"/>
  <c r="D17" i="19" l="1"/>
  <c r="H28" i="36"/>
  <c r="I4" i="36"/>
  <c r="H16" i="36"/>
  <c r="H40" i="36"/>
  <c r="G30" i="34"/>
  <c r="G17" i="34"/>
  <c r="H4" i="34"/>
  <c r="G43" i="34"/>
  <c r="J4" i="36" l="1"/>
  <c r="I40" i="36"/>
  <c r="I28" i="36"/>
  <c r="I16" i="36"/>
  <c r="H43" i="34"/>
  <c r="H17" i="34"/>
  <c r="I4" i="34"/>
  <c r="H30" i="34"/>
  <c r="K4" i="36" l="1"/>
  <c r="J40" i="36"/>
  <c r="J28" i="36"/>
  <c r="J16" i="36"/>
  <c r="J4" i="34"/>
  <c r="I30" i="34"/>
  <c r="I43" i="34"/>
  <c r="I17" i="34"/>
  <c r="L4" i="36" l="1"/>
  <c r="K40" i="36"/>
  <c r="K28" i="36"/>
  <c r="K16" i="36"/>
  <c r="J17" i="34"/>
  <c r="K4" i="34"/>
  <c r="J43" i="34"/>
  <c r="J30" i="34"/>
  <c r="L28" i="36" l="1"/>
  <c r="M4" i="36"/>
  <c r="L16" i="36"/>
  <c r="L40" i="36"/>
  <c r="K43" i="34"/>
  <c r="K17" i="34"/>
  <c r="K30" i="34"/>
  <c r="L4" i="34"/>
  <c r="N4" i="36" l="1"/>
  <c r="M40" i="36"/>
  <c r="M28" i="36"/>
  <c r="M16" i="36"/>
  <c r="M4" i="34"/>
  <c r="L30" i="34"/>
  <c r="L17" i="34"/>
  <c r="L43" i="34"/>
  <c r="O4" i="36" l="1"/>
  <c r="N28" i="36"/>
  <c r="N16" i="36"/>
  <c r="N40" i="36"/>
  <c r="N4" i="34"/>
  <c r="M30" i="34"/>
  <c r="M43" i="34"/>
  <c r="M17" i="34"/>
  <c r="O40" i="36" l="1"/>
  <c r="O28" i="36"/>
  <c r="O16" i="36"/>
  <c r="P4" i="36"/>
  <c r="O4" i="34"/>
  <c r="N30" i="34"/>
  <c r="N43" i="34"/>
  <c r="N17" i="34"/>
  <c r="Q4" i="36" l="1"/>
  <c r="P40" i="36"/>
  <c r="P28" i="36"/>
  <c r="P16" i="36"/>
  <c r="O30" i="34"/>
  <c r="O43" i="34"/>
  <c r="O17" i="34"/>
  <c r="P4" i="34"/>
  <c r="R4" i="36" l="1"/>
  <c r="Q16" i="36"/>
  <c r="Q28" i="36"/>
  <c r="Q40" i="36"/>
  <c r="P17" i="34"/>
  <c r="P43" i="34"/>
  <c r="Q4" i="34"/>
  <c r="P30" i="34"/>
  <c r="R28" i="36" l="1"/>
  <c r="R16" i="36"/>
  <c r="S4" i="36"/>
  <c r="R40" i="36"/>
  <c r="Q30" i="34"/>
  <c r="Q43" i="34"/>
  <c r="Q17" i="34"/>
  <c r="R4" i="34"/>
  <c r="T4" i="36" l="1"/>
  <c r="S40" i="36"/>
  <c r="S28" i="36"/>
  <c r="S16" i="36"/>
  <c r="R30" i="34"/>
  <c r="R43" i="34"/>
  <c r="R17" i="34"/>
  <c r="S4" i="34"/>
  <c r="T28" i="36" l="1"/>
  <c r="T16" i="36"/>
  <c r="U4" i="36"/>
  <c r="T40" i="36"/>
  <c r="S30" i="34"/>
  <c r="T4" i="34"/>
  <c r="S17" i="34"/>
  <c r="S43" i="34"/>
  <c r="V4" i="36" l="1"/>
  <c r="U40" i="36"/>
  <c r="U28" i="36"/>
  <c r="U16" i="36"/>
  <c r="U4" i="34"/>
  <c r="T17" i="34"/>
  <c r="T30" i="34"/>
  <c r="T43" i="34"/>
  <c r="W4" i="36" l="1"/>
  <c r="V40" i="36"/>
  <c r="V28" i="36"/>
  <c r="V16" i="36"/>
  <c r="U43" i="34"/>
  <c r="U17" i="34"/>
  <c r="V4" i="34"/>
  <c r="U30" i="34"/>
  <c r="X4" i="36" l="1"/>
  <c r="W40" i="36"/>
  <c r="W28" i="36"/>
  <c r="W16" i="36"/>
  <c r="V17" i="34"/>
  <c r="V43" i="34"/>
  <c r="W4" i="34"/>
  <c r="V30" i="34"/>
  <c r="Y4" i="36" l="1"/>
  <c r="X28" i="36"/>
  <c r="X40" i="36"/>
  <c r="X16" i="36"/>
  <c r="W43" i="34"/>
  <c r="W17" i="34"/>
  <c r="X4" i="34"/>
  <c r="W30" i="34"/>
  <c r="Z4" i="36" l="1"/>
  <c r="Y40" i="36"/>
  <c r="Y28" i="36"/>
  <c r="Y16" i="36"/>
  <c r="X30" i="34"/>
  <c r="X17" i="34"/>
  <c r="X43" i="34"/>
  <c r="Y4" i="34"/>
  <c r="AA4" i="36" l="1"/>
  <c r="Z28" i="36"/>
  <c r="Z16" i="36"/>
  <c r="Z40" i="36"/>
  <c r="Z4" i="34"/>
  <c r="Y30" i="34"/>
  <c r="Y43" i="34"/>
  <c r="Y17" i="34"/>
  <c r="AA40" i="36" l="1"/>
  <c r="AA28" i="36"/>
  <c r="AA16" i="36"/>
  <c r="AB4" i="36"/>
  <c r="AA4" i="34"/>
  <c r="Z30" i="34"/>
  <c r="Z43" i="34"/>
  <c r="Z17" i="34"/>
  <c r="AC4" i="36" l="1"/>
  <c r="AB40" i="36"/>
  <c r="AB28" i="36"/>
  <c r="AB16" i="36"/>
  <c r="AA43" i="34"/>
  <c r="AA17" i="34"/>
  <c r="AA30" i="34"/>
  <c r="AB4" i="34"/>
  <c r="AD4" i="36" l="1"/>
  <c r="AC28" i="36"/>
  <c r="AC16" i="36"/>
  <c r="AC40" i="36"/>
  <c r="AB43" i="34"/>
  <c r="AB17" i="34"/>
  <c r="AB30" i="34"/>
  <c r="AC4" i="34"/>
  <c r="AE4" i="36" l="1"/>
  <c r="AD16" i="36"/>
  <c r="AD28" i="36"/>
  <c r="AD40" i="36"/>
  <c r="AC30" i="34"/>
  <c r="AC43" i="34"/>
  <c r="AC17" i="34"/>
  <c r="AD4" i="34"/>
  <c r="AF4" i="36" l="1"/>
  <c r="AE40" i="36"/>
  <c r="AE28" i="36"/>
  <c r="AE16" i="36"/>
  <c r="AD30" i="34"/>
  <c r="AD43" i="34"/>
  <c r="AD17" i="34"/>
  <c r="AE4" i="34"/>
  <c r="AG4" i="36" l="1"/>
  <c r="AH4" i="36" s="1"/>
  <c r="AF16" i="36"/>
  <c r="AF40" i="36"/>
  <c r="AF28" i="36"/>
  <c r="AE30" i="34"/>
  <c r="AE17" i="34"/>
  <c r="AF4" i="34"/>
  <c r="AE43" i="34"/>
  <c r="AI4" i="36" l="1"/>
  <c r="AH28" i="36"/>
  <c r="AH40" i="36"/>
  <c r="AH16" i="36"/>
  <c r="AG40" i="36"/>
  <c r="AG28" i="36"/>
  <c r="AG16" i="36"/>
  <c r="AF17" i="34"/>
  <c r="AF43" i="34"/>
  <c r="AG4" i="34"/>
  <c r="AH4" i="34" s="1"/>
  <c r="AF30" i="34"/>
  <c r="AJ4" i="36" l="1"/>
  <c r="AI28" i="36"/>
  <c r="AI16" i="36"/>
  <c r="AI40" i="36"/>
  <c r="AH43" i="34"/>
  <c r="AH17" i="34"/>
  <c r="AH30" i="34"/>
  <c r="AI4" i="34"/>
  <c r="AG43" i="34"/>
  <c r="AG17" i="34"/>
  <c r="AG30" i="34"/>
  <c r="AJ4" i="34" l="1"/>
  <c r="AI43" i="34"/>
  <c r="AI17" i="34"/>
  <c r="AI30" i="34"/>
  <c r="AJ40" i="36"/>
  <c r="AK4" i="36"/>
  <c r="AJ16" i="36"/>
  <c r="AJ28" i="36"/>
  <c r="AK40" i="36" l="1"/>
  <c r="AL4" i="36"/>
  <c r="AK28" i="36"/>
  <c r="AK16" i="36"/>
  <c r="AJ17" i="34"/>
  <c r="AJ43" i="34"/>
  <c r="AJ30" i="34"/>
  <c r="AK4" i="34"/>
  <c r="AK43" i="34" l="1"/>
  <c r="AK17" i="34"/>
  <c r="AL4" i="34"/>
  <c r="AK30" i="34"/>
  <c r="AL28" i="36"/>
  <c r="AL16" i="36"/>
  <c r="AL40" i="36"/>
  <c r="AM4" i="36"/>
  <c r="AN4" i="36" l="1"/>
  <c r="AO4" i="36" s="1"/>
  <c r="AM28" i="36"/>
  <c r="AM16" i="36"/>
  <c r="AM40" i="36"/>
  <c r="AL17" i="34"/>
  <c r="AM4" i="34"/>
  <c r="AL30" i="34"/>
  <c r="AL43" i="34"/>
  <c r="AO28" i="36" l="1"/>
  <c r="AO40" i="36"/>
  <c r="AO16" i="36"/>
  <c r="AM17" i="34"/>
  <c r="AM43" i="34"/>
  <c r="AM30" i="34"/>
  <c r="AN4" i="34"/>
  <c r="AO4" i="34" s="1"/>
  <c r="AN40" i="36"/>
  <c r="AN28" i="36"/>
  <c r="AN16" i="36"/>
  <c r="D24" i="10"/>
  <c r="AG41" i="10"/>
  <c r="AG44" i="10" s="1"/>
  <c r="AF41" i="10"/>
  <c r="AF43" i="10" s="1"/>
  <c r="AE41" i="10"/>
  <c r="AE43" i="10" s="1"/>
  <c r="AD41" i="10"/>
  <c r="AD44" i="10" s="1"/>
  <c r="AC41" i="10"/>
  <c r="AC44" i="10" s="1"/>
  <c r="AB41" i="10"/>
  <c r="AB43" i="10" s="1"/>
  <c r="AA41" i="10"/>
  <c r="AA42" i="10" s="1"/>
  <c r="Z41" i="10"/>
  <c r="Z42" i="10" s="1"/>
  <c r="Y41" i="10"/>
  <c r="Y44" i="10" s="1"/>
  <c r="X41" i="10"/>
  <c r="X44" i="10" s="1"/>
  <c r="W41" i="10"/>
  <c r="W44" i="10" s="1"/>
  <c r="V41" i="10"/>
  <c r="V42" i="10" s="1"/>
  <c r="U41" i="10"/>
  <c r="U44" i="10" s="1"/>
  <c r="T41" i="10"/>
  <c r="T43" i="10" s="1"/>
  <c r="S41" i="10"/>
  <c r="S43" i="10" s="1"/>
  <c r="R41" i="10"/>
  <c r="R44" i="10" s="1"/>
  <c r="Q41" i="10"/>
  <c r="Q44" i="10" s="1"/>
  <c r="P41" i="10"/>
  <c r="P43" i="10" s="1"/>
  <c r="O41" i="10"/>
  <c r="O42" i="10" s="1"/>
  <c r="N41" i="10"/>
  <c r="N42" i="10" s="1"/>
  <c r="M41" i="10"/>
  <c r="M44" i="10" s="1"/>
  <c r="L41" i="10"/>
  <c r="L44" i="10" s="1"/>
  <c r="K41" i="10"/>
  <c r="K44" i="10" s="1"/>
  <c r="J41" i="10"/>
  <c r="J42" i="10" s="1"/>
  <c r="I41" i="10"/>
  <c r="I44" i="10" s="1"/>
  <c r="H41" i="10"/>
  <c r="H43" i="10" s="1"/>
  <c r="G41" i="10"/>
  <c r="G43" i="10" s="1"/>
  <c r="F41" i="10"/>
  <c r="F44" i="10" s="1"/>
  <c r="E41" i="10"/>
  <c r="E44" i="10" s="1"/>
  <c r="D41" i="10"/>
  <c r="F24" i="10"/>
  <c r="F26" i="10" s="1"/>
  <c r="E24" i="10"/>
  <c r="E26" i="10" s="1"/>
  <c r="D24" i="7"/>
  <c r="I24" i="7" s="1"/>
  <c r="C14" i="9"/>
  <c r="AO30" i="34" l="1"/>
  <c r="AO17" i="34"/>
  <c r="AO43" i="34"/>
  <c r="C41" i="10"/>
  <c r="AN17" i="34"/>
  <c r="AN43" i="34"/>
  <c r="AN30" i="34"/>
  <c r="D43" i="10"/>
  <c r="D25" i="10"/>
  <c r="D26" i="10"/>
  <c r="J44" i="10"/>
  <c r="Q42" i="10"/>
  <c r="P42" i="10"/>
  <c r="R42" i="10"/>
  <c r="E43" i="10"/>
  <c r="F43" i="10"/>
  <c r="R43" i="10"/>
  <c r="X42" i="10"/>
  <c r="L43" i="10"/>
  <c r="Q43" i="10"/>
  <c r="X43" i="10"/>
  <c r="L42" i="10"/>
  <c r="N44" i="10"/>
  <c r="F27" i="10"/>
  <c r="U43" i="10"/>
  <c r="AC42" i="10"/>
  <c r="AC43" i="10"/>
  <c r="V44" i="10"/>
  <c r="P44" i="10"/>
  <c r="V43" i="10"/>
  <c r="AB42" i="10"/>
  <c r="AD42" i="10"/>
  <c r="AD43" i="10"/>
  <c r="Z44" i="10"/>
  <c r="D44" i="10"/>
  <c r="D42" i="10"/>
  <c r="AB44" i="10"/>
  <c r="E42" i="10"/>
  <c r="I43" i="10"/>
  <c r="AG43" i="10"/>
  <c r="F42" i="10"/>
  <c r="J43" i="10"/>
  <c r="O44" i="10"/>
  <c r="AA44" i="10"/>
  <c r="K43" i="10"/>
  <c r="S42" i="10"/>
  <c r="W43" i="10"/>
  <c r="H42" i="10"/>
  <c r="I42" i="10"/>
  <c r="U42" i="10"/>
  <c r="AG42" i="10"/>
  <c r="N43" i="10"/>
  <c r="Z43" i="10"/>
  <c r="G44" i="10"/>
  <c r="S44" i="10"/>
  <c r="AE44" i="10"/>
  <c r="T42" i="10"/>
  <c r="AF42" i="10"/>
  <c r="Y43" i="10"/>
  <c r="E25" i="10"/>
  <c r="D27" i="10"/>
  <c r="O43" i="10"/>
  <c r="AA43" i="10"/>
  <c r="H44" i="10"/>
  <c r="T44" i="10"/>
  <c r="AF44" i="10"/>
  <c r="G42" i="10"/>
  <c r="AE42" i="10"/>
  <c r="M43" i="10"/>
  <c r="F25" i="10"/>
  <c r="E27" i="10"/>
  <c r="K42" i="10"/>
  <c r="W42" i="10"/>
  <c r="M42" i="10"/>
  <c r="Y42" i="10"/>
  <c r="D217" i="1"/>
  <c r="E217" i="1" s="1"/>
  <c r="F217" i="1" s="1"/>
  <c r="G217" i="1" s="1"/>
  <c r="H217" i="1" s="1"/>
  <c r="I217" i="1" s="1"/>
  <c r="J217" i="1" s="1"/>
  <c r="K217" i="1" s="1"/>
  <c r="L217" i="1" s="1"/>
  <c r="M217" i="1" s="1"/>
  <c r="N217" i="1" s="1"/>
  <c r="O217" i="1" s="1"/>
  <c r="P217" i="1" s="1"/>
  <c r="Q217" i="1" s="1"/>
  <c r="R217" i="1" s="1"/>
  <c r="S217" i="1" s="1"/>
  <c r="T217" i="1" s="1"/>
  <c r="U217" i="1" s="1"/>
  <c r="V217" i="1" s="1"/>
  <c r="W217" i="1" s="1"/>
  <c r="X217" i="1" s="1"/>
  <c r="Y217" i="1" s="1"/>
  <c r="Z217" i="1" s="1"/>
  <c r="AA217" i="1" s="1"/>
  <c r="AB217" i="1" s="1"/>
  <c r="AC217" i="1" s="1"/>
  <c r="AD217" i="1" s="1"/>
  <c r="AE217" i="1" s="1"/>
  <c r="AF217" i="1" s="1"/>
  <c r="AG217" i="1" s="1"/>
  <c r="AH217" i="1" s="1"/>
  <c r="AI217" i="1" s="1"/>
  <c r="AJ217" i="1" s="1"/>
  <c r="AK217" i="1" s="1"/>
  <c r="AL217" i="1" s="1"/>
  <c r="AM217" i="1" s="1"/>
  <c r="AN217" i="1" s="1"/>
  <c r="AO217" i="1" s="1"/>
  <c r="AP217" i="1" s="1"/>
  <c r="AQ217" i="1" s="1"/>
  <c r="AR217" i="1" s="1"/>
  <c r="AS217" i="1" s="1"/>
  <c r="AT217" i="1" s="1"/>
  <c r="AU217" i="1" s="1"/>
  <c r="AV217" i="1" s="1"/>
  <c r="AW217" i="1" s="1"/>
  <c r="AX217" i="1" s="1"/>
  <c r="AY217" i="1" s="1"/>
  <c r="AZ217" i="1" s="1"/>
  <c r="BA217" i="1" s="1"/>
  <c r="BB217" i="1" s="1"/>
  <c r="D216" i="1"/>
  <c r="E216" i="1" s="1"/>
  <c r="F216" i="1" s="1"/>
  <c r="G216" i="1" s="1"/>
  <c r="H216" i="1" s="1"/>
  <c r="I216" i="1" s="1"/>
  <c r="J216" i="1" s="1"/>
  <c r="K216" i="1" s="1"/>
  <c r="L216" i="1" s="1"/>
  <c r="M216" i="1" s="1"/>
  <c r="N216" i="1" s="1"/>
  <c r="O216" i="1" s="1"/>
  <c r="P216" i="1" s="1"/>
  <c r="Q216" i="1" s="1"/>
  <c r="R216" i="1" s="1"/>
  <c r="S216" i="1" s="1"/>
  <c r="T216" i="1" s="1"/>
  <c r="U216" i="1" s="1"/>
  <c r="V216" i="1" s="1"/>
  <c r="W216" i="1" s="1"/>
  <c r="X216" i="1" s="1"/>
  <c r="Y216" i="1" s="1"/>
  <c r="Z216" i="1" s="1"/>
  <c r="AA216" i="1" s="1"/>
  <c r="AB216" i="1" s="1"/>
  <c r="AC216" i="1" s="1"/>
  <c r="AD216" i="1" s="1"/>
  <c r="AE216" i="1" s="1"/>
  <c r="AF216" i="1" s="1"/>
  <c r="AG216" i="1" s="1"/>
  <c r="AH216" i="1" s="1"/>
  <c r="AI216" i="1" s="1"/>
  <c r="AJ216" i="1" s="1"/>
  <c r="AK216" i="1" s="1"/>
  <c r="AL216" i="1" s="1"/>
  <c r="AM216" i="1" s="1"/>
  <c r="AN216" i="1" s="1"/>
  <c r="AO216" i="1" s="1"/>
  <c r="AP216" i="1" s="1"/>
  <c r="AQ216" i="1" s="1"/>
  <c r="AR216" i="1" s="1"/>
  <c r="AS216" i="1" s="1"/>
  <c r="AT216" i="1" s="1"/>
  <c r="AU216" i="1" s="1"/>
  <c r="AV216" i="1" s="1"/>
  <c r="AW216" i="1" s="1"/>
  <c r="AX216" i="1" s="1"/>
  <c r="AY216" i="1" s="1"/>
  <c r="AZ216" i="1" s="1"/>
  <c r="BA216" i="1" s="1"/>
  <c r="BB216" i="1" s="1"/>
  <c r="D215" i="1"/>
  <c r="E215" i="1" s="1"/>
  <c r="F215" i="1" s="1"/>
  <c r="G215" i="1" s="1"/>
  <c r="H215" i="1" s="1"/>
  <c r="I215" i="1" s="1"/>
  <c r="J215" i="1" s="1"/>
  <c r="K215" i="1" s="1"/>
  <c r="L215" i="1" s="1"/>
  <c r="M215" i="1" s="1"/>
  <c r="N215" i="1" s="1"/>
  <c r="O215" i="1" s="1"/>
  <c r="P215" i="1" s="1"/>
  <c r="Q215" i="1" s="1"/>
  <c r="R215" i="1" s="1"/>
  <c r="S215" i="1" s="1"/>
  <c r="T215" i="1" s="1"/>
  <c r="U215" i="1" s="1"/>
  <c r="V215" i="1" s="1"/>
  <c r="W215" i="1" s="1"/>
  <c r="X215" i="1" s="1"/>
  <c r="Y215" i="1" s="1"/>
  <c r="Z215" i="1" s="1"/>
  <c r="AA215" i="1" s="1"/>
  <c r="AB215" i="1" s="1"/>
  <c r="AC215" i="1" s="1"/>
  <c r="AD215" i="1" s="1"/>
  <c r="AE215" i="1" s="1"/>
  <c r="AF215" i="1" s="1"/>
  <c r="AG215" i="1" s="1"/>
  <c r="AH215" i="1" s="1"/>
  <c r="AI215" i="1" s="1"/>
  <c r="AJ215" i="1" s="1"/>
  <c r="AK215" i="1" s="1"/>
  <c r="AL215" i="1" s="1"/>
  <c r="AM215" i="1" s="1"/>
  <c r="AN215" i="1" s="1"/>
  <c r="AO215" i="1" s="1"/>
  <c r="AP215" i="1" s="1"/>
  <c r="AQ215" i="1" s="1"/>
  <c r="AR215" i="1" s="1"/>
  <c r="AS215" i="1" s="1"/>
  <c r="AT215" i="1" s="1"/>
  <c r="AU215" i="1" s="1"/>
  <c r="AV215" i="1" s="1"/>
  <c r="AW215" i="1" s="1"/>
  <c r="AX215" i="1" s="1"/>
  <c r="AY215" i="1" s="1"/>
  <c r="AZ215" i="1" s="1"/>
  <c r="BA215" i="1" s="1"/>
  <c r="BB215" i="1" s="1"/>
  <c r="C42" i="10" l="1"/>
  <c r="D48" i="10"/>
  <c r="C43" i="10"/>
  <c r="C44" i="10"/>
  <c r="D47" i="10"/>
  <c r="D31" i="10"/>
  <c r="D49" i="10"/>
  <c r="D32" i="10"/>
  <c r="D30" i="10"/>
  <c r="D50" i="10"/>
  <c r="C240" i="1"/>
  <c r="D46" i="36" s="1"/>
  <c r="C239" i="1"/>
  <c r="D45" i="36" s="1"/>
  <c r="C238" i="1"/>
  <c r="D44" i="36" s="1"/>
  <c r="C237" i="1"/>
  <c r="D43" i="36" s="1"/>
  <c r="C236" i="1"/>
  <c r="D42" i="36" s="1"/>
  <c r="C235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C127" i="1"/>
  <c r="D127" i="1" s="1"/>
  <c r="E127" i="1" s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R127" i="1" s="1"/>
  <c r="S127" i="1" s="1"/>
  <c r="T127" i="1" s="1"/>
  <c r="U127" i="1" s="1"/>
  <c r="V127" i="1" s="1"/>
  <c r="W127" i="1" s="1"/>
  <c r="X127" i="1" s="1"/>
  <c r="Y127" i="1" s="1"/>
  <c r="Z127" i="1" s="1"/>
  <c r="AA127" i="1" s="1"/>
  <c r="AB127" i="1" s="1"/>
  <c r="AC127" i="1" s="1"/>
  <c r="AD127" i="1" s="1"/>
  <c r="AE127" i="1" s="1"/>
  <c r="AF127" i="1" s="1"/>
  <c r="AG127" i="1" s="1"/>
  <c r="C126" i="1"/>
  <c r="D126" i="1" s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R126" i="1" s="1"/>
  <c r="S126" i="1" s="1"/>
  <c r="T126" i="1" s="1"/>
  <c r="U126" i="1" s="1"/>
  <c r="V126" i="1" s="1"/>
  <c r="W126" i="1" s="1"/>
  <c r="X126" i="1" s="1"/>
  <c r="Y126" i="1" s="1"/>
  <c r="Z126" i="1" s="1"/>
  <c r="AA126" i="1" s="1"/>
  <c r="AB126" i="1" s="1"/>
  <c r="AC126" i="1" s="1"/>
  <c r="AD126" i="1" s="1"/>
  <c r="AE126" i="1" s="1"/>
  <c r="AF126" i="1" s="1"/>
  <c r="AG126" i="1" s="1"/>
  <c r="C125" i="1"/>
  <c r="D125" i="1" s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R125" i="1" s="1"/>
  <c r="S125" i="1" s="1"/>
  <c r="T125" i="1" s="1"/>
  <c r="U125" i="1" s="1"/>
  <c r="V125" i="1" s="1"/>
  <c r="W125" i="1" s="1"/>
  <c r="X125" i="1" s="1"/>
  <c r="Y125" i="1" s="1"/>
  <c r="Z125" i="1" s="1"/>
  <c r="AA125" i="1" s="1"/>
  <c r="AB125" i="1" s="1"/>
  <c r="AC125" i="1" s="1"/>
  <c r="AD125" i="1" s="1"/>
  <c r="AE125" i="1" s="1"/>
  <c r="AF125" i="1" s="1"/>
  <c r="AG125" i="1" s="1"/>
  <c r="AD121" i="1"/>
  <c r="Y121" i="1"/>
  <c r="T121" i="1"/>
  <c r="O121" i="1"/>
  <c r="J121" i="1"/>
  <c r="E121" i="1"/>
  <c r="AH127" i="1" l="1"/>
  <c r="AH125" i="1"/>
  <c r="D10" i="19"/>
  <c r="AH126" i="1"/>
  <c r="D235" i="1"/>
  <c r="D41" i="36"/>
  <c r="F121" i="1"/>
  <c r="F35" i="35"/>
  <c r="U121" i="1"/>
  <c r="Z121" i="1"/>
  <c r="K121" i="1"/>
  <c r="P121" i="1"/>
  <c r="AE121" i="1"/>
  <c r="F11" i="19"/>
  <c r="E11" i="19"/>
  <c r="D33" i="10"/>
  <c r="D238" i="1"/>
  <c r="D236" i="1"/>
  <c r="D239" i="1"/>
  <c r="D237" i="1"/>
  <c r="D240" i="1"/>
  <c r="D94" i="1"/>
  <c r="D93" i="1"/>
  <c r="D92" i="1"/>
  <c r="D91" i="1"/>
  <c r="E47" i="34" s="1"/>
  <c r="D90" i="1"/>
  <c r="E46" i="34" s="1"/>
  <c r="D89" i="1"/>
  <c r="E45" i="34" s="1"/>
  <c r="D88" i="1"/>
  <c r="E44" i="34" s="1"/>
  <c r="D60" i="1"/>
  <c r="D59" i="1"/>
  <c r="D58" i="1"/>
  <c r="C15" i="1"/>
  <c r="C16" i="1" s="1"/>
  <c r="F20" i="19" l="1"/>
  <c r="E50" i="34"/>
  <c r="E49" i="34"/>
  <c r="AI127" i="1"/>
  <c r="D9" i="19"/>
  <c r="E48" i="34"/>
  <c r="AI125" i="1"/>
  <c r="AI126" i="1"/>
  <c r="E240" i="1"/>
  <c r="E46" i="36"/>
  <c r="E237" i="1"/>
  <c r="E43" i="36"/>
  <c r="E236" i="1"/>
  <c r="E42" i="36"/>
  <c r="D47" i="36"/>
  <c r="E235" i="1"/>
  <c r="E41" i="36"/>
  <c r="E239" i="1"/>
  <c r="E45" i="36"/>
  <c r="E238" i="1"/>
  <c r="E44" i="36"/>
  <c r="AF121" i="1"/>
  <c r="Q121" i="1"/>
  <c r="L121" i="1"/>
  <c r="E89" i="1"/>
  <c r="F45" i="34" s="1"/>
  <c r="E88" i="1"/>
  <c r="F44" i="34" s="1"/>
  <c r="E90" i="1"/>
  <c r="F46" i="34" s="1"/>
  <c r="AA121" i="1"/>
  <c r="V121" i="1"/>
  <c r="E91" i="1"/>
  <c r="F47" i="34" s="1"/>
  <c r="G121" i="1"/>
  <c r="E60" i="1"/>
  <c r="E32" i="10"/>
  <c r="E59" i="1"/>
  <c r="E31" i="10"/>
  <c r="E58" i="1"/>
  <c r="E30" i="10"/>
  <c r="E93" i="1"/>
  <c r="E48" i="10"/>
  <c r="E92" i="1"/>
  <c r="E47" i="10"/>
  <c r="E94" i="1"/>
  <c r="E49" i="10"/>
  <c r="D23" i="19" l="1"/>
  <c r="E51" i="34"/>
  <c r="AJ125" i="1"/>
  <c r="F49" i="34"/>
  <c r="AJ127" i="1"/>
  <c r="F50" i="34"/>
  <c r="F48" i="34"/>
  <c r="AJ126" i="1"/>
  <c r="E47" i="36"/>
  <c r="E23" i="19" s="1"/>
  <c r="F235" i="1"/>
  <c r="F41" i="36"/>
  <c r="F236" i="1"/>
  <c r="F42" i="36"/>
  <c r="F239" i="1"/>
  <c r="F45" i="36"/>
  <c r="F237" i="1"/>
  <c r="F43" i="36"/>
  <c r="F238" i="1"/>
  <c r="F44" i="36"/>
  <c r="F240" i="1"/>
  <c r="F46" i="36"/>
  <c r="F89" i="1"/>
  <c r="F90" i="1"/>
  <c r="G46" i="34" s="1"/>
  <c r="H121" i="1"/>
  <c r="F91" i="1"/>
  <c r="F88" i="1"/>
  <c r="G44" i="34" s="1"/>
  <c r="M121" i="1"/>
  <c r="W121" i="1"/>
  <c r="R121" i="1"/>
  <c r="AB121" i="1"/>
  <c r="AG121" i="1"/>
  <c r="E33" i="10"/>
  <c r="F58" i="1"/>
  <c r="F30" i="10"/>
  <c r="F59" i="1"/>
  <c r="F31" i="10"/>
  <c r="F60" i="1"/>
  <c r="F32" i="10"/>
  <c r="E50" i="10"/>
  <c r="F92" i="1"/>
  <c r="F47" i="10"/>
  <c r="F94" i="1"/>
  <c r="F49" i="10"/>
  <c r="F93" i="1"/>
  <c r="F48" i="10"/>
  <c r="E14" i="1"/>
  <c r="E17" i="19" l="1"/>
  <c r="E10" i="19"/>
  <c r="AK127" i="1"/>
  <c r="F51" i="34"/>
  <c r="F17" i="19" s="1"/>
  <c r="AK125" i="1"/>
  <c r="AH121" i="1"/>
  <c r="AH72" i="23"/>
  <c r="AH19" i="19" s="1"/>
  <c r="AK126" i="1"/>
  <c r="E9" i="19"/>
  <c r="G236" i="1"/>
  <c r="G238" i="1"/>
  <c r="G44" i="36"/>
  <c r="G240" i="1"/>
  <c r="G46" i="36"/>
  <c r="G237" i="1"/>
  <c r="F47" i="36"/>
  <c r="G239" i="1"/>
  <c r="G45" i="36"/>
  <c r="D11" i="19"/>
  <c r="G235" i="1"/>
  <c r="G88" i="1"/>
  <c r="H44" i="34" s="1"/>
  <c r="G90" i="1"/>
  <c r="H46" i="34" s="1"/>
  <c r="G91" i="1"/>
  <c r="G89" i="1"/>
  <c r="G60" i="1"/>
  <c r="G59" i="1"/>
  <c r="F33" i="10"/>
  <c r="F9" i="19" s="1"/>
  <c r="G58" i="1"/>
  <c r="F50" i="10"/>
  <c r="F10" i="19" s="1"/>
  <c r="G93" i="1"/>
  <c r="G48" i="10"/>
  <c r="G94" i="1"/>
  <c r="G49" i="10"/>
  <c r="G92" i="1"/>
  <c r="G47" i="10"/>
  <c r="E58" i="23"/>
  <c r="F58" i="23"/>
  <c r="G58" i="23"/>
  <c r="H58" i="23"/>
  <c r="I58" i="23"/>
  <c r="J58" i="23"/>
  <c r="K58" i="23"/>
  <c r="L58" i="23"/>
  <c r="M58" i="23"/>
  <c r="N58" i="23"/>
  <c r="O58" i="23"/>
  <c r="P58" i="23"/>
  <c r="Q58" i="23"/>
  <c r="R58" i="23"/>
  <c r="S58" i="23"/>
  <c r="T58" i="23"/>
  <c r="U58" i="23"/>
  <c r="V58" i="23"/>
  <c r="W58" i="23"/>
  <c r="X58" i="23"/>
  <c r="Y58" i="23"/>
  <c r="Z58" i="23"/>
  <c r="AA58" i="23"/>
  <c r="AB58" i="23"/>
  <c r="AC58" i="23"/>
  <c r="AD58" i="23"/>
  <c r="AE58" i="23"/>
  <c r="AF58" i="23"/>
  <c r="AG58" i="23"/>
  <c r="D58" i="23"/>
  <c r="D55" i="18"/>
  <c r="D21" i="18"/>
  <c r="C58" i="23" l="1"/>
  <c r="F23" i="19"/>
  <c r="D68" i="18"/>
  <c r="AI121" i="1"/>
  <c r="AI72" i="23"/>
  <c r="AI19" i="19" s="1"/>
  <c r="AL127" i="1"/>
  <c r="AL126" i="1"/>
  <c r="AL125" i="1"/>
  <c r="H240" i="1"/>
  <c r="H46" i="36"/>
  <c r="H238" i="1"/>
  <c r="H44" i="36"/>
  <c r="H236" i="1"/>
  <c r="H239" i="1"/>
  <c r="H45" i="36"/>
  <c r="H235" i="1"/>
  <c r="H237" i="1"/>
  <c r="H91" i="1"/>
  <c r="H90" i="1"/>
  <c r="I46" i="34" s="1"/>
  <c r="H89" i="1"/>
  <c r="H88" i="1"/>
  <c r="I44" i="34" s="1"/>
  <c r="H59" i="1"/>
  <c r="H58" i="1"/>
  <c r="H60" i="1"/>
  <c r="G50" i="10"/>
  <c r="G10" i="19" s="1"/>
  <c r="H92" i="1"/>
  <c r="H47" i="10"/>
  <c r="H94" i="1"/>
  <c r="H49" i="10"/>
  <c r="H93" i="1"/>
  <c r="H48" i="10"/>
  <c r="AM125" i="1" l="1"/>
  <c r="AJ121" i="1"/>
  <c r="AJ72" i="23"/>
  <c r="AJ19" i="19" s="1"/>
  <c r="AM126" i="1"/>
  <c r="AM127" i="1"/>
  <c r="I236" i="1"/>
  <c r="I237" i="1"/>
  <c r="I238" i="1"/>
  <c r="I44" i="36"/>
  <c r="I239" i="1"/>
  <c r="I45" i="36"/>
  <c r="I240" i="1"/>
  <c r="I46" i="36"/>
  <c r="I235" i="1"/>
  <c r="I89" i="1"/>
  <c r="I90" i="1"/>
  <c r="J46" i="34" s="1"/>
  <c r="I88" i="1"/>
  <c r="J44" i="34" s="1"/>
  <c r="I91" i="1"/>
  <c r="I60" i="1"/>
  <c r="I58" i="1"/>
  <c r="I59" i="1"/>
  <c r="I94" i="1"/>
  <c r="I49" i="10"/>
  <c r="I93" i="1"/>
  <c r="I48" i="10"/>
  <c r="H50" i="10"/>
  <c r="I92" i="1"/>
  <c r="I47" i="10"/>
  <c r="H55" i="23"/>
  <c r="L55" i="23"/>
  <c r="P55" i="23"/>
  <c r="T55" i="23"/>
  <c r="X55" i="23"/>
  <c r="AB55" i="23"/>
  <c r="AF55" i="23"/>
  <c r="G56" i="23"/>
  <c r="K56" i="23"/>
  <c r="O56" i="23"/>
  <c r="S56" i="23"/>
  <c r="W56" i="23"/>
  <c r="AA56" i="23"/>
  <c r="AE56" i="23"/>
  <c r="F57" i="23"/>
  <c r="J57" i="23"/>
  <c r="N57" i="23"/>
  <c r="R57" i="23"/>
  <c r="V57" i="23"/>
  <c r="Z57" i="23"/>
  <c r="AD57" i="23"/>
  <c r="E59" i="23"/>
  <c r="I59" i="23"/>
  <c r="M59" i="23"/>
  <c r="Q59" i="23"/>
  <c r="U59" i="23"/>
  <c r="Y59" i="23"/>
  <c r="AC59" i="23"/>
  <c r="AG59" i="23"/>
  <c r="D55" i="23"/>
  <c r="E55" i="18"/>
  <c r="F55" i="18"/>
  <c r="F68" i="18" s="1"/>
  <c r="G55" i="18"/>
  <c r="G68" i="18" s="1"/>
  <c r="H55" i="18"/>
  <c r="H68" i="18" s="1"/>
  <c r="I55" i="18"/>
  <c r="I68" i="18" s="1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AD55" i="18"/>
  <c r="AE55" i="18"/>
  <c r="AF55" i="18"/>
  <c r="AG55" i="18"/>
  <c r="E56" i="18"/>
  <c r="E69" i="18" s="1"/>
  <c r="F56" i="18"/>
  <c r="F69" i="18" s="1"/>
  <c r="G56" i="18"/>
  <c r="G69" i="18" s="1"/>
  <c r="H56" i="18"/>
  <c r="H69" i="18" s="1"/>
  <c r="I56" i="18"/>
  <c r="I69" i="18" s="1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AD56" i="18"/>
  <c r="AE56" i="18"/>
  <c r="AF56" i="18"/>
  <c r="AG56" i="18"/>
  <c r="E57" i="18"/>
  <c r="E70" i="18" s="1"/>
  <c r="F57" i="18"/>
  <c r="F70" i="18" s="1"/>
  <c r="G57" i="18"/>
  <c r="G70" i="18" s="1"/>
  <c r="H57" i="18"/>
  <c r="H70" i="18" s="1"/>
  <c r="I57" i="18"/>
  <c r="I70" i="18" s="1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E58" i="18"/>
  <c r="E71" i="18" s="1"/>
  <c r="F58" i="18"/>
  <c r="F71" i="18" s="1"/>
  <c r="G58" i="18"/>
  <c r="G71" i="18" s="1"/>
  <c r="H58" i="18"/>
  <c r="H71" i="18" s="1"/>
  <c r="I58" i="18"/>
  <c r="I71" i="18" s="1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AG58" i="18"/>
  <c r="D56" i="18"/>
  <c r="D57" i="18"/>
  <c r="D58" i="18"/>
  <c r="C55" i="23" l="1"/>
  <c r="H10" i="19"/>
  <c r="AN127" i="1"/>
  <c r="AK121" i="1"/>
  <c r="AK72" i="23"/>
  <c r="AK19" i="19" s="1"/>
  <c r="D71" i="18"/>
  <c r="AN125" i="1"/>
  <c r="D69" i="18"/>
  <c r="D70" i="18"/>
  <c r="E68" i="18"/>
  <c r="AN126" i="1"/>
  <c r="J240" i="1"/>
  <c r="J46" i="36"/>
  <c r="J239" i="1"/>
  <c r="J45" i="36"/>
  <c r="J238" i="1"/>
  <c r="J44" i="36"/>
  <c r="J237" i="1"/>
  <c r="J235" i="1"/>
  <c r="J236" i="1"/>
  <c r="J91" i="1"/>
  <c r="J71" i="18"/>
  <c r="J88" i="1"/>
  <c r="K44" i="34" s="1"/>
  <c r="J68" i="18"/>
  <c r="J90" i="1"/>
  <c r="K46" i="34" s="1"/>
  <c r="J70" i="18"/>
  <c r="J89" i="1"/>
  <c r="J69" i="18"/>
  <c r="J59" i="1"/>
  <c r="J58" i="1"/>
  <c r="I50" i="10"/>
  <c r="I10" i="19" s="1"/>
  <c r="J60" i="1"/>
  <c r="J92" i="1"/>
  <c r="J47" i="10"/>
  <c r="J93" i="1"/>
  <c r="J48" i="10"/>
  <c r="J94" i="1"/>
  <c r="J49" i="10"/>
  <c r="D56" i="23"/>
  <c r="AF59" i="23"/>
  <c r="AB59" i="23"/>
  <c r="X59" i="23"/>
  <c r="T59" i="23"/>
  <c r="P59" i="23"/>
  <c r="L59" i="23"/>
  <c r="H59" i="23"/>
  <c r="AG57" i="23"/>
  <c r="AC57" i="23"/>
  <c r="Y57" i="23"/>
  <c r="U57" i="23"/>
  <c r="Q57" i="23"/>
  <c r="M57" i="23"/>
  <c r="I57" i="23"/>
  <c r="E57" i="23"/>
  <c r="Z56" i="23"/>
  <c r="V56" i="23"/>
  <c r="R56" i="23"/>
  <c r="J56" i="23"/>
  <c r="F56" i="23"/>
  <c r="AE55" i="23"/>
  <c r="W55" i="23"/>
  <c r="S55" i="23"/>
  <c r="O55" i="23"/>
  <c r="G55" i="23"/>
  <c r="D57" i="23"/>
  <c r="AE59" i="23"/>
  <c r="AA59" i="23"/>
  <c r="W59" i="23"/>
  <c r="S59" i="23"/>
  <c r="O59" i="23"/>
  <c r="K59" i="23"/>
  <c r="G59" i="23"/>
  <c r="AF57" i="23"/>
  <c r="AB57" i="23"/>
  <c r="X57" i="23"/>
  <c r="T57" i="23"/>
  <c r="P57" i="23"/>
  <c r="L57" i="23"/>
  <c r="H57" i="23"/>
  <c r="AG56" i="23"/>
  <c r="AC56" i="23"/>
  <c r="Y56" i="23"/>
  <c r="U56" i="23"/>
  <c r="Q56" i="23"/>
  <c r="M56" i="23"/>
  <c r="I56" i="23"/>
  <c r="E56" i="23"/>
  <c r="AD55" i="23"/>
  <c r="Z55" i="23"/>
  <c r="V55" i="23"/>
  <c r="R55" i="23"/>
  <c r="N55" i="23"/>
  <c r="J55" i="23"/>
  <c r="F55" i="23"/>
  <c r="D59" i="23"/>
  <c r="AD59" i="23"/>
  <c r="Z59" i="23"/>
  <c r="V59" i="23"/>
  <c r="R59" i="23"/>
  <c r="N59" i="23"/>
  <c r="J59" i="23"/>
  <c r="F59" i="23"/>
  <c r="AE57" i="23"/>
  <c r="AA57" i="23"/>
  <c r="W57" i="23"/>
  <c r="S57" i="23"/>
  <c r="O57" i="23"/>
  <c r="K57" i="23"/>
  <c r="G57" i="23"/>
  <c r="AF56" i="23"/>
  <c r="AB56" i="23"/>
  <c r="X56" i="23"/>
  <c r="T56" i="23"/>
  <c r="P56" i="23"/>
  <c r="L56" i="23"/>
  <c r="H56" i="23"/>
  <c r="AG55" i="23"/>
  <c r="AC55" i="23"/>
  <c r="Y55" i="23"/>
  <c r="U55" i="23"/>
  <c r="Q55" i="23"/>
  <c r="M55" i="23"/>
  <c r="I55" i="23"/>
  <c r="E55" i="23"/>
  <c r="AD22" i="18"/>
  <c r="Z22" i="18"/>
  <c r="R22" i="18"/>
  <c r="N22" i="18"/>
  <c r="J22" i="18"/>
  <c r="G15" i="18"/>
  <c r="AG21" i="18"/>
  <c r="AC21" i="18"/>
  <c r="Y21" i="18"/>
  <c r="U21" i="18"/>
  <c r="Q21" i="18"/>
  <c r="M21" i="18"/>
  <c r="I21" i="18"/>
  <c r="E21" i="18"/>
  <c r="S22" i="18"/>
  <c r="AE7" i="18"/>
  <c r="W21" i="18"/>
  <c r="S21" i="18"/>
  <c r="K7" i="18"/>
  <c r="G21" i="18"/>
  <c r="AA15" i="18"/>
  <c r="W15" i="18"/>
  <c r="K15" i="18"/>
  <c r="AA7" i="18"/>
  <c r="AA21" i="18"/>
  <c r="K21" i="18"/>
  <c r="Y22" i="18"/>
  <c r="AG15" i="18"/>
  <c r="AC15" i="18"/>
  <c r="Y15" i="18"/>
  <c r="U15" i="18"/>
  <c r="Q15" i="18"/>
  <c r="M15" i="18"/>
  <c r="I15" i="18"/>
  <c r="E15" i="18"/>
  <c r="AD56" i="23"/>
  <c r="N56" i="23"/>
  <c r="AA55" i="23"/>
  <c r="K55" i="23"/>
  <c r="AF21" i="18"/>
  <c r="AB21" i="18"/>
  <c r="X21" i="18"/>
  <c r="T21" i="18"/>
  <c r="P21" i="18"/>
  <c r="L21" i="18"/>
  <c r="H21" i="18"/>
  <c r="Z21" i="18"/>
  <c r="V7" i="18"/>
  <c r="J21" i="18"/>
  <c r="F7" i="18"/>
  <c r="Y7" i="18"/>
  <c r="I7" i="18"/>
  <c r="AE21" i="18"/>
  <c r="S15" i="18"/>
  <c r="O21" i="18"/>
  <c r="N21" i="18"/>
  <c r="N7" i="18"/>
  <c r="F21" i="18"/>
  <c r="V21" i="18"/>
  <c r="Z7" i="18"/>
  <c r="AF7" i="18"/>
  <c r="AB7" i="18"/>
  <c r="X7" i="18"/>
  <c r="T7" i="18"/>
  <c r="P7" i="18"/>
  <c r="L7" i="18"/>
  <c r="H7" i="18"/>
  <c r="AC22" i="18"/>
  <c r="M22" i="18"/>
  <c r="I22" i="18"/>
  <c r="O7" i="18"/>
  <c r="D15" i="18"/>
  <c r="AD15" i="18"/>
  <c r="Z15" i="18"/>
  <c r="V15" i="18"/>
  <c r="R15" i="18"/>
  <c r="N15" i="18"/>
  <c r="J15" i="18"/>
  <c r="AE15" i="18"/>
  <c r="O15" i="18"/>
  <c r="AD21" i="18"/>
  <c r="AD7" i="18"/>
  <c r="R7" i="18"/>
  <c r="R21" i="18"/>
  <c r="J7" i="18"/>
  <c r="W22" i="18"/>
  <c r="G22" i="18"/>
  <c r="W7" i="18"/>
  <c r="G7" i="18"/>
  <c r="AF22" i="18"/>
  <c r="AB22" i="18"/>
  <c r="X22" i="18"/>
  <c r="T22" i="18"/>
  <c r="P22" i="18"/>
  <c r="L22" i="18"/>
  <c r="H22" i="18"/>
  <c r="F15" i="18"/>
  <c r="D22" i="18"/>
  <c r="AG22" i="18"/>
  <c r="AA22" i="18"/>
  <c r="V22" i="18"/>
  <c r="Q22" i="18"/>
  <c r="K22" i="18"/>
  <c r="F22" i="18"/>
  <c r="AC7" i="18"/>
  <c r="M7" i="18"/>
  <c r="S7" i="18"/>
  <c r="AE22" i="18"/>
  <c r="U22" i="18"/>
  <c r="O22" i="18"/>
  <c r="E22" i="18"/>
  <c r="AF15" i="18"/>
  <c r="AB15" i="18"/>
  <c r="X15" i="18"/>
  <c r="T15" i="18"/>
  <c r="P15" i="18"/>
  <c r="L15" i="18"/>
  <c r="H15" i="18"/>
  <c r="U49" i="23"/>
  <c r="E49" i="23"/>
  <c r="AG49" i="23"/>
  <c r="AC49" i="23"/>
  <c r="Y49" i="23"/>
  <c r="Q49" i="23"/>
  <c r="M49" i="23"/>
  <c r="I49" i="23"/>
  <c r="AD49" i="23"/>
  <c r="Z49" i="23"/>
  <c r="V49" i="23"/>
  <c r="R49" i="23"/>
  <c r="N49" i="23"/>
  <c r="J49" i="23"/>
  <c r="AE49" i="23"/>
  <c r="AA49" i="23"/>
  <c r="W49" i="23"/>
  <c r="S49" i="23"/>
  <c r="O49" i="23"/>
  <c r="K49" i="23"/>
  <c r="G49" i="23"/>
  <c r="AF49" i="23"/>
  <c r="AB49" i="23"/>
  <c r="X49" i="23"/>
  <c r="T49" i="23"/>
  <c r="P49" i="23"/>
  <c r="L49" i="23"/>
  <c r="H49" i="23"/>
  <c r="AE38" i="23"/>
  <c r="AA38" i="23"/>
  <c r="W38" i="23"/>
  <c r="S38" i="23"/>
  <c r="O38" i="23"/>
  <c r="K38" i="23"/>
  <c r="G38" i="23"/>
  <c r="AB38" i="23"/>
  <c r="T38" i="23"/>
  <c r="L38" i="23"/>
  <c r="D49" i="23"/>
  <c r="F49" i="23"/>
  <c r="AG38" i="23"/>
  <c r="AC38" i="23"/>
  <c r="Y38" i="23"/>
  <c r="U38" i="23"/>
  <c r="Q38" i="23"/>
  <c r="M38" i="23"/>
  <c r="I38" i="23"/>
  <c r="E38" i="23"/>
  <c r="AF38" i="23"/>
  <c r="X38" i="23"/>
  <c r="P38" i="23"/>
  <c r="H38" i="23"/>
  <c r="AD38" i="23"/>
  <c r="Z38" i="23"/>
  <c r="V38" i="23"/>
  <c r="R38" i="23"/>
  <c r="N38" i="23"/>
  <c r="J38" i="23"/>
  <c r="F38" i="23"/>
  <c r="D38" i="23"/>
  <c r="AG7" i="18"/>
  <c r="Q7" i="18"/>
  <c r="U7" i="18"/>
  <c r="E7" i="18"/>
  <c r="D7" i="18"/>
  <c r="C56" i="23" l="1"/>
  <c r="C49" i="23"/>
  <c r="C57" i="23"/>
  <c r="C59" i="23"/>
  <c r="C38" i="23"/>
  <c r="AL121" i="1"/>
  <c r="AL72" i="23"/>
  <c r="AL19" i="19" s="1"/>
  <c r="AO127" i="1"/>
  <c r="AO126" i="1"/>
  <c r="AO125" i="1"/>
  <c r="K237" i="1"/>
  <c r="K238" i="1"/>
  <c r="K44" i="36"/>
  <c r="K236" i="1"/>
  <c r="K239" i="1"/>
  <c r="K45" i="36"/>
  <c r="K235" i="1"/>
  <c r="K240" i="1"/>
  <c r="K46" i="36"/>
  <c r="K89" i="1"/>
  <c r="K69" i="18"/>
  <c r="K90" i="1"/>
  <c r="L46" i="34" s="1"/>
  <c r="K70" i="18"/>
  <c r="K88" i="1"/>
  <c r="L44" i="34" s="1"/>
  <c r="K68" i="18"/>
  <c r="K91" i="1"/>
  <c r="K71" i="18"/>
  <c r="K60" i="1"/>
  <c r="K58" i="1"/>
  <c r="K59" i="1"/>
  <c r="K94" i="1"/>
  <c r="K49" i="10"/>
  <c r="K93" i="1"/>
  <c r="K48" i="10"/>
  <c r="J50" i="10"/>
  <c r="J10" i="19" s="1"/>
  <c r="K92" i="1"/>
  <c r="K47" i="10"/>
  <c r="AA60" i="23"/>
  <c r="AA61" i="23" s="1"/>
  <c r="AE60" i="23"/>
  <c r="AE61" i="23" s="1"/>
  <c r="J60" i="23"/>
  <c r="J61" i="23" s="1"/>
  <c r="O60" i="23"/>
  <c r="O61" i="23" s="1"/>
  <c r="Q60" i="23"/>
  <c r="Q61" i="23" s="1"/>
  <c r="AG60" i="23"/>
  <c r="AG61" i="23" s="1"/>
  <c r="T60" i="23"/>
  <c r="T61" i="23" s="1"/>
  <c r="D60" i="23"/>
  <c r="W60" i="23"/>
  <c r="W61" i="23" s="1"/>
  <c r="R60" i="23"/>
  <c r="R61" i="23" s="1"/>
  <c r="Z60" i="23"/>
  <c r="Z61" i="23" s="1"/>
  <c r="M60" i="23"/>
  <c r="M61" i="23" s="1"/>
  <c r="AC60" i="23"/>
  <c r="AC61" i="23" s="1"/>
  <c r="P60" i="23"/>
  <c r="P61" i="23" s="1"/>
  <c r="AF60" i="23"/>
  <c r="AF61" i="23" s="1"/>
  <c r="I60" i="23"/>
  <c r="I61" i="23" s="1"/>
  <c r="Y60" i="23"/>
  <c r="Y61" i="23" s="1"/>
  <c r="L60" i="23"/>
  <c r="L61" i="23" s="1"/>
  <c r="AB60" i="23"/>
  <c r="AB61" i="23" s="1"/>
  <c r="E60" i="23"/>
  <c r="E61" i="23" s="1"/>
  <c r="U60" i="23"/>
  <c r="U61" i="23" s="1"/>
  <c r="H60" i="23"/>
  <c r="H61" i="23" s="1"/>
  <c r="X60" i="23"/>
  <c r="X61" i="23" s="1"/>
  <c r="F60" i="23"/>
  <c r="F61" i="23" s="1"/>
  <c r="V60" i="23"/>
  <c r="V61" i="23" s="1"/>
  <c r="S60" i="23"/>
  <c r="S61" i="23" s="1"/>
  <c r="AD60" i="23"/>
  <c r="AD61" i="23" s="1"/>
  <c r="G60" i="23"/>
  <c r="G61" i="23" s="1"/>
  <c r="K60" i="23"/>
  <c r="K61" i="23" s="1"/>
  <c r="M60" i="18"/>
  <c r="R23" i="18"/>
  <c r="AG23" i="18"/>
  <c r="G59" i="18"/>
  <c r="G72" i="18" s="1"/>
  <c r="AA60" i="18"/>
  <c r="J60" i="18"/>
  <c r="J73" i="18" s="1"/>
  <c r="K60" i="18"/>
  <c r="K73" i="18" s="1"/>
  <c r="Q23" i="18"/>
  <c r="U23" i="18"/>
  <c r="O23" i="18"/>
  <c r="W61" i="18"/>
  <c r="J23" i="18"/>
  <c r="F23" i="18"/>
  <c r="AC23" i="18"/>
  <c r="Z23" i="18"/>
  <c r="T23" i="18"/>
  <c r="K23" i="18"/>
  <c r="AF61" i="18"/>
  <c r="AD23" i="18"/>
  <c r="S23" i="18"/>
  <c r="AA23" i="18"/>
  <c r="H23" i="18"/>
  <c r="N23" i="18"/>
  <c r="V61" i="18"/>
  <c r="V23" i="18"/>
  <c r="W23" i="18"/>
  <c r="P61" i="18"/>
  <c r="AB23" i="18"/>
  <c r="Y61" i="18"/>
  <c r="G23" i="18"/>
  <c r="E23" i="18"/>
  <c r="P23" i="18"/>
  <c r="Y23" i="18"/>
  <c r="N60" i="23"/>
  <c r="N61" i="23" s="1"/>
  <c r="AB61" i="18"/>
  <c r="M23" i="18"/>
  <c r="H60" i="18"/>
  <c r="H73" i="18" s="1"/>
  <c r="X23" i="18"/>
  <c r="U61" i="18"/>
  <c r="V59" i="18"/>
  <c r="AE23" i="18"/>
  <c r="AA61" i="18"/>
  <c r="AF23" i="18"/>
  <c r="R60" i="18"/>
  <c r="Z60" i="18"/>
  <c r="X60" i="18"/>
  <c r="S59" i="18"/>
  <c r="F59" i="18"/>
  <c r="F72" i="18" s="1"/>
  <c r="AC60" i="18"/>
  <c r="G61" i="18"/>
  <c r="G74" i="18" s="1"/>
  <c r="I23" i="18"/>
  <c r="L23" i="18"/>
  <c r="D23" i="18"/>
  <c r="C60" i="23" l="1"/>
  <c r="AP126" i="1"/>
  <c r="AP127" i="1"/>
  <c r="AM121" i="1"/>
  <c r="AM72" i="23"/>
  <c r="AM19" i="19" s="1"/>
  <c r="D61" i="23"/>
  <c r="C61" i="23" s="1"/>
  <c r="AP125" i="1"/>
  <c r="L235" i="1"/>
  <c r="L239" i="1"/>
  <c r="L45" i="36"/>
  <c r="L236" i="1"/>
  <c r="L238" i="1"/>
  <c r="L44" i="36"/>
  <c r="L237" i="1"/>
  <c r="L240" i="1"/>
  <c r="L46" i="36"/>
  <c r="L91" i="1"/>
  <c r="L71" i="18"/>
  <c r="L88" i="1"/>
  <c r="M44" i="34" s="1"/>
  <c r="L68" i="18"/>
  <c r="L90" i="1"/>
  <c r="M46" i="34" s="1"/>
  <c r="L70" i="18"/>
  <c r="L89" i="1"/>
  <c r="L69" i="18"/>
  <c r="L59" i="1"/>
  <c r="L58" i="1"/>
  <c r="L60" i="1"/>
  <c r="K50" i="10"/>
  <c r="K10" i="19" s="1"/>
  <c r="L92" i="1"/>
  <c r="L47" i="10"/>
  <c r="L93" i="1"/>
  <c r="L48" i="10"/>
  <c r="L94" i="1"/>
  <c r="L49" i="10"/>
  <c r="Y60" i="18"/>
  <c r="T60" i="18"/>
  <c r="L61" i="18"/>
  <c r="L74" i="18" s="1"/>
  <c r="Q61" i="18"/>
  <c r="AE59" i="18"/>
  <c r="AE36" i="18"/>
  <c r="AE61" i="18"/>
  <c r="AD61" i="18"/>
  <c r="V36" i="18"/>
  <c r="AG61" i="18"/>
  <c r="N60" i="18"/>
  <c r="E60" i="18"/>
  <c r="E73" i="18" s="1"/>
  <c r="F61" i="18"/>
  <c r="F74" i="18" s="1"/>
  <c r="G60" i="18"/>
  <c r="G73" i="18" s="1"/>
  <c r="Q60" i="18"/>
  <c r="U60" i="18"/>
  <c r="AB36" i="18"/>
  <c r="Y36" i="18"/>
  <c r="L36" i="18"/>
  <c r="AE60" i="18"/>
  <c r="I60" i="18"/>
  <c r="I73" i="18" s="1"/>
  <c r="AB60" i="18"/>
  <c r="H61" i="18"/>
  <c r="H74" i="18" s="1"/>
  <c r="F36" i="18"/>
  <c r="D61" i="18"/>
  <c r="P36" i="18"/>
  <c r="V60" i="18"/>
  <c r="AA59" i="18"/>
  <c r="W59" i="18"/>
  <c r="M61" i="18"/>
  <c r="K59" i="18"/>
  <c r="K72" i="18" s="1"/>
  <c r="X61" i="18"/>
  <c r="T61" i="18"/>
  <c r="K36" i="18"/>
  <c r="AG60" i="18"/>
  <c r="F60" i="18"/>
  <c r="F73" i="18" s="1"/>
  <c r="Z61" i="18"/>
  <c r="H36" i="18"/>
  <c r="AF59" i="18"/>
  <c r="AC61" i="18"/>
  <c r="AA36" i="18"/>
  <c r="K61" i="18"/>
  <c r="K74" i="18" s="1"/>
  <c r="L59" i="18"/>
  <c r="L72" i="18" s="1"/>
  <c r="W60" i="18"/>
  <c r="J61" i="18"/>
  <c r="J74" i="18" s="1"/>
  <c r="P60" i="18"/>
  <c r="I59" i="18"/>
  <c r="I72" i="18" s="1"/>
  <c r="H59" i="18"/>
  <c r="H72" i="18" s="1"/>
  <c r="T59" i="18"/>
  <c r="I61" i="18"/>
  <c r="I74" i="18" s="1"/>
  <c r="Y59" i="18"/>
  <c r="S61" i="18"/>
  <c r="X59" i="18"/>
  <c r="S60" i="18"/>
  <c r="L60" i="18"/>
  <c r="L73" i="18" s="1"/>
  <c r="I36" i="18"/>
  <c r="N59" i="18"/>
  <c r="N36" i="18"/>
  <c r="AD36" i="18"/>
  <c r="AD59" i="18"/>
  <c r="J36" i="18"/>
  <c r="E61" i="18"/>
  <c r="E74" i="18" s="1"/>
  <c r="X36" i="18"/>
  <c r="R61" i="18"/>
  <c r="D59" i="18"/>
  <c r="AF60" i="18"/>
  <c r="AF36" i="18"/>
  <c r="Z59" i="18"/>
  <c r="O60" i="18"/>
  <c r="Q36" i="18"/>
  <c r="Q59" i="18"/>
  <c r="AC36" i="18"/>
  <c r="AC59" i="18"/>
  <c r="W36" i="18"/>
  <c r="R36" i="18"/>
  <c r="R59" i="18"/>
  <c r="M36" i="18"/>
  <c r="M59" i="18"/>
  <c r="U36" i="18"/>
  <c r="U59" i="18"/>
  <c r="N61" i="18"/>
  <c r="P59" i="18"/>
  <c r="E36" i="18"/>
  <c r="E59" i="18"/>
  <c r="E72" i="18" s="1"/>
  <c r="AG36" i="18"/>
  <c r="AG59" i="18"/>
  <c r="O59" i="18"/>
  <c r="O36" i="18"/>
  <c r="O61" i="18"/>
  <c r="D36" i="18"/>
  <c r="D60" i="18"/>
  <c r="S36" i="18"/>
  <c r="T36" i="18"/>
  <c r="AB59" i="18"/>
  <c r="AD60" i="18"/>
  <c r="J59" i="18"/>
  <c r="J72" i="18" s="1"/>
  <c r="Z36" i="18"/>
  <c r="G36" i="18"/>
  <c r="D4" i="19"/>
  <c r="AO4" i="19" s="1"/>
  <c r="D4" i="24"/>
  <c r="D4" i="23"/>
  <c r="AO4" i="23" s="1"/>
  <c r="D4" i="18"/>
  <c r="D4" i="10"/>
  <c r="D4" i="6"/>
  <c r="D4" i="4"/>
  <c r="AO4" i="4" s="1"/>
  <c r="D4" i="3"/>
  <c r="D4" i="2"/>
  <c r="AO71" i="23" l="1"/>
  <c r="AO13" i="23"/>
  <c r="AO22" i="23"/>
  <c r="AO32" i="23"/>
  <c r="AO43" i="23"/>
  <c r="AO54" i="23"/>
  <c r="AO38" i="10"/>
  <c r="AO4" i="10"/>
  <c r="AO21" i="10"/>
  <c r="AO20" i="4"/>
  <c r="AO12" i="4"/>
  <c r="AO15" i="3"/>
  <c r="AO4" i="3"/>
  <c r="I4" i="2"/>
  <c r="I25" i="2" s="1"/>
  <c r="AO4" i="6"/>
  <c r="D74" i="18"/>
  <c r="AQ125" i="1"/>
  <c r="AR125" i="1" s="1"/>
  <c r="AS125" i="1" s="1"/>
  <c r="AT125" i="1" s="1"/>
  <c r="AU125" i="1" s="1"/>
  <c r="AV125" i="1" s="1"/>
  <c r="AW125" i="1" s="1"/>
  <c r="AX125" i="1" s="1"/>
  <c r="AY125" i="1" s="1"/>
  <c r="AZ125" i="1" s="1"/>
  <c r="BA125" i="1" s="1"/>
  <c r="BB125" i="1" s="1"/>
  <c r="D47" i="6"/>
  <c r="AK4" i="6"/>
  <c r="AL4" i="6"/>
  <c r="AM4" i="6"/>
  <c r="AN4" i="6"/>
  <c r="AH4" i="6"/>
  <c r="AI4" i="6"/>
  <c r="AJ4" i="6"/>
  <c r="M72" i="18"/>
  <c r="AQ127" i="1"/>
  <c r="AR127" i="1" s="1"/>
  <c r="AS127" i="1" s="1"/>
  <c r="AT127" i="1" s="1"/>
  <c r="AU127" i="1" s="1"/>
  <c r="AV127" i="1" s="1"/>
  <c r="AW127" i="1" s="1"/>
  <c r="AX127" i="1" s="1"/>
  <c r="AY127" i="1" s="1"/>
  <c r="AZ127" i="1" s="1"/>
  <c r="BA127" i="1" s="1"/>
  <c r="BB127" i="1" s="1"/>
  <c r="AN121" i="1"/>
  <c r="AN72" i="23"/>
  <c r="AN19" i="19" s="1"/>
  <c r="D73" i="18"/>
  <c r="M74" i="18"/>
  <c r="D26" i="3"/>
  <c r="AH15" i="3"/>
  <c r="AJ4" i="3"/>
  <c r="AL4" i="3"/>
  <c r="AI15" i="3"/>
  <c r="AK4" i="3"/>
  <c r="AJ15" i="3"/>
  <c r="AK15" i="3"/>
  <c r="AM4" i="3"/>
  <c r="AN4" i="3"/>
  <c r="AH4" i="3"/>
  <c r="AL15" i="3"/>
  <c r="AM15" i="3"/>
  <c r="AN15" i="3"/>
  <c r="AI4" i="3"/>
  <c r="AQ126" i="1"/>
  <c r="AR126" i="1" s="1"/>
  <c r="AS126" i="1" s="1"/>
  <c r="AT126" i="1" s="1"/>
  <c r="AU126" i="1" s="1"/>
  <c r="AV126" i="1" s="1"/>
  <c r="AW126" i="1" s="1"/>
  <c r="AX126" i="1" s="1"/>
  <c r="AY126" i="1" s="1"/>
  <c r="AZ126" i="1" s="1"/>
  <c r="BA126" i="1" s="1"/>
  <c r="BB126" i="1" s="1"/>
  <c r="D20" i="4"/>
  <c r="AH4" i="4"/>
  <c r="AJ4" i="4"/>
  <c r="AL4" i="4"/>
  <c r="AI4" i="4"/>
  <c r="AK4" i="4"/>
  <c r="AM4" i="4"/>
  <c r="AN4" i="4"/>
  <c r="M73" i="18"/>
  <c r="E38" i="10"/>
  <c r="AN38" i="10"/>
  <c r="AH4" i="10"/>
  <c r="AI4" i="10"/>
  <c r="AJ4" i="10"/>
  <c r="AH21" i="10"/>
  <c r="AK4" i="10"/>
  <c r="AI21" i="10"/>
  <c r="AM21" i="10"/>
  <c r="AK38" i="10"/>
  <c r="AN21" i="10"/>
  <c r="AL38" i="10"/>
  <c r="AH38" i="10"/>
  <c r="AN4" i="10"/>
  <c r="AL4" i="10"/>
  <c r="AI38" i="10"/>
  <c r="AJ21" i="10"/>
  <c r="AJ38" i="10"/>
  <c r="AK21" i="10"/>
  <c r="AM38" i="10"/>
  <c r="AM4" i="10"/>
  <c r="AL21" i="10"/>
  <c r="AK4" i="23"/>
  <c r="AL4" i="23"/>
  <c r="AM4" i="23"/>
  <c r="AI4" i="23"/>
  <c r="AJ4" i="23"/>
  <c r="AH4" i="23"/>
  <c r="AN4" i="23"/>
  <c r="D72" i="18"/>
  <c r="AG4" i="19"/>
  <c r="AH4" i="19"/>
  <c r="AI4" i="19"/>
  <c r="AJ4" i="19"/>
  <c r="AK4" i="19"/>
  <c r="AL4" i="19"/>
  <c r="AM4" i="19"/>
  <c r="AN4" i="19"/>
  <c r="M237" i="1"/>
  <c r="M238" i="1"/>
  <c r="M44" i="36"/>
  <c r="M236" i="1"/>
  <c r="M240" i="1"/>
  <c r="M46" i="36"/>
  <c r="M239" i="1"/>
  <c r="M45" i="36"/>
  <c r="M235" i="1"/>
  <c r="M89" i="1"/>
  <c r="M69" i="18"/>
  <c r="M90" i="1"/>
  <c r="N46" i="34" s="1"/>
  <c r="M70" i="18"/>
  <c r="M88" i="1"/>
  <c r="N44" i="34" s="1"/>
  <c r="M68" i="18"/>
  <c r="M91" i="1"/>
  <c r="M71" i="18"/>
  <c r="D21" i="10"/>
  <c r="D38" i="10"/>
  <c r="M60" i="1"/>
  <c r="M58" i="1"/>
  <c r="M59" i="1"/>
  <c r="AE38" i="10"/>
  <c r="S38" i="10"/>
  <c r="G38" i="10"/>
  <c r="R38" i="10"/>
  <c r="F38" i="10"/>
  <c r="AD38" i="10"/>
  <c r="AC38" i="10"/>
  <c r="Q38" i="10"/>
  <c r="AB38" i="10"/>
  <c r="P38" i="10"/>
  <c r="AA38" i="10"/>
  <c r="O38" i="10"/>
  <c r="L38" i="10"/>
  <c r="Z38" i="10"/>
  <c r="N38" i="10"/>
  <c r="K38" i="10"/>
  <c r="V38" i="10"/>
  <c r="AF38" i="10"/>
  <c r="H38" i="10"/>
  <c r="Y38" i="10"/>
  <c r="M38" i="10"/>
  <c r="X38" i="10"/>
  <c r="W38" i="10"/>
  <c r="J38" i="10"/>
  <c r="AG38" i="10"/>
  <c r="U38" i="10"/>
  <c r="I38" i="10"/>
  <c r="T38" i="10"/>
  <c r="M94" i="1"/>
  <c r="M49" i="10"/>
  <c r="M93" i="1"/>
  <c r="M48" i="10"/>
  <c r="L50" i="10"/>
  <c r="L10" i="19" s="1"/>
  <c r="M92" i="1"/>
  <c r="M47" i="10"/>
  <c r="AE21" i="10"/>
  <c r="S21" i="10"/>
  <c r="G21" i="10"/>
  <c r="Y21" i="10"/>
  <c r="X21" i="10"/>
  <c r="AD21" i="10"/>
  <c r="R21" i="10"/>
  <c r="F21" i="10"/>
  <c r="W21" i="10"/>
  <c r="I21" i="10"/>
  <c r="AC21" i="10"/>
  <c r="Q21" i="10"/>
  <c r="E21" i="10"/>
  <c r="AB21" i="10"/>
  <c r="P21" i="10"/>
  <c r="K21" i="10"/>
  <c r="V21" i="10"/>
  <c r="U21" i="10"/>
  <c r="H21" i="10"/>
  <c r="Z21" i="10"/>
  <c r="T21" i="10"/>
  <c r="AA21" i="10"/>
  <c r="O21" i="10"/>
  <c r="N21" i="10"/>
  <c r="M21" i="10"/>
  <c r="J21" i="10"/>
  <c r="AG21" i="10"/>
  <c r="L21" i="10"/>
  <c r="AF21" i="10"/>
  <c r="E4" i="2"/>
  <c r="H4" i="2"/>
  <c r="H25" i="2" s="1"/>
  <c r="D22" i="23"/>
  <c r="D32" i="23"/>
  <c r="D54" i="23"/>
  <c r="D43" i="23"/>
  <c r="D28" i="18"/>
  <c r="E28" i="18" s="1"/>
  <c r="F28" i="18" s="1"/>
  <c r="G28" i="18" s="1"/>
  <c r="H28" i="18" s="1"/>
  <c r="I28" i="18" s="1"/>
  <c r="J28" i="18" s="1"/>
  <c r="K28" i="18" s="1"/>
  <c r="L28" i="18" s="1"/>
  <c r="M28" i="18" s="1"/>
  <c r="N28" i="18" s="1"/>
  <c r="O28" i="18" s="1"/>
  <c r="P28" i="18" s="1"/>
  <c r="Q28" i="18" s="1"/>
  <c r="R28" i="18" s="1"/>
  <c r="S28" i="18" s="1"/>
  <c r="T28" i="18" s="1"/>
  <c r="U28" i="18" s="1"/>
  <c r="V28" i="18" s="1"/>
  <c r="W28" i="18" s="1"/>
  <c r="X28" i="18" s="1"/>
  <c r="Y28" i="18" s="1"/>
  <c r="Z28" i="18" s="1"/>
  <c r="AA28" i="18" s="1"/>
  <c r="AB28" i="18" s="1"/>
  <c r="AC28" i="18" s="1"/>
  <c r="AD28" i="18" s="1"/>
  <c r="AE28" i="18" s="1"/>
  <c r="AF28" i="18" s="1"/>
  <c r="AG28" i="18" s="1"/>
  <c r="AH28" i="18" s="1"/>
  <c r="AI28" i="18" s="1"/>
  <c r="AJ28" i="18" s="1"/>
  <c r="AK28" i="18" s="1"/>
  <c r="AL28" i="18" s="1"/>
  <c r="AM28" i="18" s="1"/>
  <c r="AN28" i="18" s="1"/>
  <c r="D12" i="18"/>
  <c r="D71" i="23"/>
  <c r="D37" i="3"/>
  <c r="E4" i="18"/>
  <c r="D67" i="18"/>
  <c r="D54" i="18"/>
  <c r="D41" i="18"/>
  <c r="E15" i="3"/>
  <c r="D13" i="24"/>
  <c r="E4" i="24"/>
  <c r="D31" i="6"/>
  <c r="D22" i="24"/>
  <c r="D31" i="24"/>
  <c r="D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E8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D13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C8" i="24" l="1"/>
  <c r="C17" i="23"/>
  <c r="C23" i="23"/>
  <c r="C24" i="23"/>
  <c r="C25" i="23"/>
  <c r="C8" i="23"/>
  <c r="AO26" i="3"/>
  <c r="AO37" i="3"/>
  <c r="AO31" i="6"/>
  <c r="AO17" i="6"/>
  <c r="AO47" i="6"/>
  <c r="AH71" i="23"/>
  <c r="AH54" i="23"/>
  <c r="AH13" i="23"/>
  <c r="AH32" i="23"/>
  <c r="AH43" i="23"/>
  <c r="AH22" i="23"/>
  <c r="AI20" i="4"/>
  <c r="AI12" i="4"/>
  <c r="AO121" i="1"/>
  <c r="AN17" i="6"/>
  <c r="AN31" i="6"/>
  <c r="AN47" i="6"/>
  <c r="AJ22" i="23"/>
  <c r="AJ54" i="23"/>
  <c r="AJ13" i="23"/>
  <c r="AJ43" i="23"/>
  <c r="AJ71" i="23"/>
  <c r="AJ32" i="23"/>
  <c r="AL12" i="4"/>
  <c r="AL20" i="4"/>
  <c r="AL26" i="3"/>
  <c r="AL37" i="3"/>
  <c r="AM47" i="6"/>
  <c r="AM17" i="6"/>
  <c r="AM31" i="6"/>
  <c r="AI71" i="23"/>
  <c r="AI32" i="23"/>
  <c r="AI43" i="23"/>
  <c r="AI22" i="23"/>
  <c r="AI54" i="23"/>
  <c r="AI13" i="23"/>
  <c r="AJ20" i="4"/>
  <c r="AJ12" i="4"/>
  <c r="AJ26" i="3"/>
  <c r="AJ37" i="3"/>
  <c r="AL47" i="6"/>
  <c r="AL17" i="6"/>
  <c r="AL31" i="6"/>
  <c r="AK47" i="6"/>
  <c r="AK31" i="6"/>
  <c r="AK17" i="6"/>
  <c r="AL13" i="23"/>
  <c r="AL43" i="23"/>
  <c r="AL54" i="23"/>
  <c r="AL32" i="23"/>
  <c r="AL22" i="23"/>
  <c r="AL71" i="23"/>
  <c r="AH26" i="3"/>
  <c r="AH37" i="3"/>
  <c r="N72" i="18"/>
  <c r="AK71" i="23"/>
  <c r="AK43" i="23"/>
  <c r="AK32" i="23"/>
  <c r="AK22" i="23"/>
  <c r="AK54" i="23"/>
  <c r="AK13" i="23"/>
  <c r="AN12" i="4"/>
  <c r="AN20" i="4"/>
  <c r="AJ17" i="6"/>
  <c r="AJ31" i="6"/>
  <c r="AJ47" i="6"/>
  <c r="AH20" i="4"/>
  <c r="AH12" i="4"/>
  <c r="N73" i="18"/>
  <c r="AM12" i="4"/>
  <c r="AM20" i="4"/>
  <c r="AI26" i="3"/>
  <c r="AI37" i="3"/>
  <c r="AM26" i="3"/>
  <c r="AM37" i="3"/>
  <c r="AI47" i="6"/>
  <c r="AI31" i="6"/>
  <c r="AI17" i="6"/>
  <c r="AM13" i="23"/>
  <c r="AM71" i="23"/>
  <c r="AM32" i="23"/>
  <c r="AM22" i="23"/>
  <c r="AM43" i="23"/>
  <c r="AM54" i="23"/>
  <c r="AH47" i="6"/>
  <c r="AH31" i="6"/>
  <c r="AH17" i="6"/>
  <c r="AN26" i="3"/>
  <c r="AN37" i="3"/>
  <c r="N74" i="18"/>
  <c r="AN22" i="23"/>
  <c r="AN43" i="23"/>
  <c r="AN54" i="23"/>
  <c r="AN71" i="23"/>
  <c r="AN13" i="23"/>
  <c r="AN32" i="23"/>
  <c r="AK12" i="4"/>
  <c r="AK20" i="4"/>
  <c r="AK26" i="3"/>
  <c r="AK37" i="3"/>
  <c r="N235" i="1"/>
  <c r="N239" i="1"/>
  <c r="N45" i="36"/>
  <c r="N240" i="1"/>
  <c r="N46" i="36"/>
  <c r="N236" i="1"/>
  <c r="N238" i="1"/>
  <c r="N44" i="36"/>
  <c r="N237" i="1"/>
  <c r="N91" i="1"/>
  <c r="N71" i="18"/>
  <c r="N88" i="1"/>
  <c r="O44" i="34" s="1"/>
  <c r="N68" i="18"/>
  <c r="N90" i="1"/>
  <c r="O46" i="34" s="1"/>
  <c r="N70" i="18"/>
  <c r="N89" i="1"/>
  <c r="N69" i="18"/>
  <c r="N59" i="1"/>
  <c r="N58" i="1"/>
  <c r="N60" i="1"/>
  <c r="M50" i="10"/>
  <c r="M10" i="19" s="1"/>
  <c r="N93" i="1"/>
  <c r="N48" i="10"/>
  <c r="N94" i="1"/>
  <c r="N49" i="10"/>
  <c r="N92" i="1"/>
  <c r="N47" i="10"/>
  <c r="I43" i="23"/>
  <c r="I54" i="23"/>
  <c r="I32" i="23"/>
  <c r="M43" i="23"/>
  <c r="M32" i="23"/>
  <c r="M54" i="23"/>
  <c r="U43" i="23"/>
  <c r="U54" i="23"/>
  <c r="U32" i="23"/>
  <c r="Y43" i="23"/>
  <c r="Y54" i="23"/>
  <c r="Y32" i="23"/>
  <c r="AC43" i="23"/>
  <c r="AC32" i="23"/>
  <c r="AC54" i="23"/>
  <c r="F54" i="23"/>
  <c r="F32" i="23"/>
  <c r="F43" i="23"/>
  <c r="J54" i="23"/>
  <c r="J32" i="23"/>
  <c r="J43" i="23"/>
  <c r="N54" i="23"/>
  <c r="N43" i="23"/>
  <c r="N32" i="23"/>
  <c r="R54" i="23"/>
  <c r="R43" i="23"/>
  <c r="R32" i="23"/>
  <c r="V54" i="23"/>
  <c r="V32" i="23"/>
  <c r="V43" i="23"/>
  <c r="Z54" i="23"/>
  <c r="Z32" i="23"/>
  <c r="Z43" i="23"/>
  <c r="AD54" i="23"/>
  <c r="AD43" i="23"/>
  <c r="AD32" i="23"/>
  <c r="G43" i="23"/>
  <c r="G54" i="23"/>
  <c r="G32" i="23"/>
  <c r="K54" i="23"/>
  <c r="K32" i="23"/>
  <c r="K43" i="23"/>
  <c r="O54" i="23"/>
  <c r="O32" i="23"/>
  <c r="O43" i="23"/>
  <c r="S43" i="23"/>
  <c r="S54" i="23"/>
  <c r="S32" i="23"/>
  <c r="W43" i="23"/>
  <c r="W32" i="23"/>
  <c r="W54" i="23"/>
  <c r="AA54" i="23"/>
  <c r="AA32" i="23"/>
  <c r="AA43" i="23"/>
  <c r="AE54" i="23"/>
  <c r="AE43" i="23"/>
  <c r="AE32" i="23"/>
  <c r="H32" i="23"/>
  <c r="H43" i="23"/>
  <c r="H54" i="23"/>
  <c r="L32" i="23"/>
  <c r="L43" i="23"/>
  <c r="L54" i="23"/>
  <c r="P32" i="23"/>
  <c r="P54" i="23"/>
  <c r="P43" i="23"/>
  <c r="T54" i="23"/>
  <c r="T32" i="23"/>
  <c r="T43" i="23"/>
  <c r="X32" i="23"/>
  <c r="X43" i="23"/>
  <c r="X54" i="23"/>
  <c r="AB43" i="23"/>
  <c r="AB32" i="23"/>
  <c r="AB54" i="23"/>
  <c r="AF32" i="23"/>
  <c r="AF54" i="23"/>
  <c r="AF43" i="23"/>
  <c r="E43" i="23"/>
  <c r="E32" i="23"/>
  <c r="E54" i="23"/>
  <c r="Q43" i="23"/>
  <c r="Q32" i="23"/>
  <c r="Q54" i="23"/>
  <c r="AG43" i="23"/>
  <c r="AG32" i="23"/>
  <c r="AG54" i="23"/>
  <c r="E27" i="23"/>
  <c r="E66" i="23" s="1"/>
  <c r="I27" i="23"/>
  <c r="I66" i="23" s="1"/>
  <c r="M27" i="23"/>
  <c r="Q27" i="23"/>
  <c r="Q66" i="23" s="1"/>
  <c r="U27" i="23"/>
  <c r="U66" i="23" s="1"/>
  <c r="Y27" i="23"/>
  <c r="Y66" i="23" s="1"/>
  <c r="AC27" i="23"/>
  <c r="AC66" i="23" s="1"/>
  <c r="AG27" i="23"/>
  <c r="F27" i="23"/>
  <c r="F66" i="23" s="1"/>
  <c r="J27" i="23"/>
  <c r="J66" i="23" s="1"/>
  <c r="N27" i="23"/>
  <c r="N66" i="23" s="1"/>
  <c r="R27" i="23"/>
  <c r="V27" i="23"/>
  <c r="V66" i="23" s="1"/>
  <c r="Z27" i="23"/>
  <c r="Z66" i="23" s="1"/>
  <c r="AD27" i="23"/>
  <c r="AD66" i="23" s="1"/>
  <c r="G27" i="23"/>
  <c r="G66" i="23" s="1"/>
  <c r="K27" i="23"/>
  <c r="K66" i="23" s="1"/>
  <c r="O27" i="23"/>
  <c r="O66" i="23" s="1"/>
  <c r="S27" i="23"/>
  <c r="S66" i="23" s="1"/>
  <c r="W27" i="23"/>
  <c r="AA27" i="23"/>
  <c r="AA66" i="23" s="1"/>
  <c r="AE27" i="23"/>
  <c r="AE66" i="23" s="1"/>
  <c r="H27" i="23"/>
  <c r="L27" i="23"/>
  <c r="L66" i="23" s="1"/>
  <c r="P27" i="23"/>
  <c r="P66" i="23" s="1"/>
  <c r="T27" i="23"/>
  <c r="T66" i="23" s="1"/>
  <c r="X27" i="23"/>
  <c r="X66" i="23" s="1"/>
  <c r="AB27" i="23"/>
  <c r="AF27" i="23"/>
  <c r="AF66" i="23" s="1"/>
  <c r="D27" i="23"/>
  <c r="E12" i="18"/>
  <c r="F12" i="18" s="1"/>
  <c r="G12" i="18" s="1"/>
  <c r="H12" i="18" s="1"/>
  <c r="I12" i="18" s="1"/>
  <c r="J12" i="18" s="1"/>
  <c r="K12" i="18" s="1"/>
  <c r="L12" i="18" s="1"/>
  <c r="M12" i="18" s="1"/>
  <c r="N12" i="18" s="1"/>
  <c r="O12" i="18" s="1"/>
  <c r="P12" i="18" s="1"/>
  <c r="Q12" i="18" s="1"/>
  <c r="R12" i="18" s="1"/>
  <c r="S12" i="18" s="1"/>
  <c r="T12" i="18" s="1"/>
  <c r="U12" i="18" s="1"/>
  <c r="V12" i="18" s="1"/>
  <c r="W12" i="18" s="1"/>
  <c r="X12" i="18" s="1"/>
  <c r="Y12" i="18" s="1"/>
  <c r="Z12" i="18" s="1"/>
  <c r="AA12" i="18" s="1"/>
  <c r="AB12" i="18" s="1"/>
  <c r="AC12" i="18" s="1"/>
  <c r="AD12" i="18" s="1"/>
  <c r="AE12" i="18" s="1"/>
  <c r="AF12" i="18" s="1"/>
  <c r="AG12" i="18" s="1"/>
  <c r="AH12" i="18" s="1"/>
  <c r="AI12" i="18" s="1"/>
  <c r="AJ12" i="18" s="1"/>
  <c r="AK12" i="18" s="1"/>
  <c r="AL12" i="18" s="1"/>
  <c r="AM12" i="18" s="1"/>
  <c r="AN12" i="18" s="1"/>
  <c r="D20" i="18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AE20" i="18" s="1"/>
  <c r="AF20" i="18" s="1"/>
  <c r="AG20" i="18" s="1"/>
  <c r="AH20" i="18" s="1"/>
  <c r="AI20" i="18" s="1"/>
  <c r="AJ20" i="18" s="1"/>
  <c r="AK20" i="18" s="1"/>
  <c r="AL20" i="18" s="1"/>
  <c r="AM20" i="18" s="1"/>
  <c r="AN20" i="18" s="1"/>
  <c r="H22" i="23"/>
  <c r="H71" i="23"/>
  <c r="H13" i="23"/>
  <c r="L13" i="23"/>
  <c r="L71" i="23"/>
  <c r="L22" i="23"/>
  <c r="P71" i="23"/>
  <c r="P22" i="23"/>
  <c r="P13" i="23"/>
  <c r="T13" i="23"/>
  <c r="T71" i="23"/>
  <c r="T22" i="23"/>
  <c r="X22" i="23"/>
  <c r="X71" i="23"/>
  <c r="X13" i="23"/>
  <c r="AB22" i="23"/>
  <c r="AB13" i="23"/>
  <c r="AB71" i="23"/>
  <c r="AF71" i="23"/>
  <c r="AF22" i="23"/>
  <c r="AF13" i="23"/>
  <c r="E71" i="23"/>
  <c r="E13" i="23"/>
  <c r="E22" i="23"/>
  <c r="I71" i="23"/>
  <c r="I13" i="23"/>
  <c r="I22" i="23"/>
  <c r="M71" i="23"/>
  <c r="M13" i="23"/>
  <c r="M22" i="23"/>
  <c r="Q71" i="23"/>
  <c r="Q13" i="23"/>
  <c r="Q22" i="23"/>
  <c r="U71" i="23"/>
  <c r="U13" i="23"/>
  <c r="U22" i="23"/>
  <c r="Y71" i="23"/>
  <c r="Y13" i="23"/>
  <c r="Y22" i="23"/>
  <c r="AC71" i="23"/>
  <c r="AC13" i="23"/>
  <c r="AC22" i="23"/>
  <c r="AG71" i="23"/>
  <c r="AG13" i="23"/>
  <c r="AG22" i="23"/>
  <c r="F71" i="23"/>
  <c r="F22" i="23"/>
  <c r="F13" i="23"/>
  <c r="J13" i="23"/>
  <c r="J71" i="23"/>
  <c r="J22" i="23"/>
  <c r="N22" i="23"/>
  <c r="N71" i="23"/>
  <c r="N13" i="23"/>
  <c r="R22" i="23"/>
  <c r="R13" i="23"/>
  <c r="R71" i="23"/>
  <c r="V71" i="23"/>
  <c r="V22" i="23"/>
  <c r="V13" i="23"/>
  <c r="Z13" i="23"/>
  <c r="Z71" i="23"/>
  <c r="Z22" i="23"/>
  <c r="AD71" i="23"/>
  <c r="AD22" i="23"/>
  <c r="AD13" i="23"/>
  <c r="E54" i="18"/>
  <c r="F4" i="18"/>
  <c r="E41" i="18"/>
  <c r="E67" i="18"/>
  <c r="G22" i="23"/>
  <c r="G13" i="23"/>
  <c r="G71" i="23"/>
  <c r="K22" i="23"/>
  <c r="K71" i="23"/>
  <c r="K13" i="23"/>
  <c r="O22" i="23"/>
  <c r="O13" i="23"/>
  <c r="O71" i="23"/>
  <c r="S22" i="23"/>
  <c r="S13" i="23"/>
  <c r="S71" i="23"/>
  <c r="W22" i="23"/>
  <c r="W71" i="23"/>
  <c r="W13" i="23"/>
  <c r="AA22" i="23"/>
  <c r="AA71" i="23"/>
  <c r="AA13" i="23"/>
  <c r="AE22" i="23"/>
  <c r="AE13" i="23"/>
  <c r="AE71" i="23"/>
  <c r="E22" i="24"/>
  <c r="F4" i="24"/>
  <c r="E31" i="24"/>
  <c r="E13" i="24"/>
  <c r="J26" i="23"/>
  <c r="R26" i="23"/>
  <c r="Z26" i="23"/>
  <c r="E26" i="23"/>
  <c r="I26" i="23"/>
  <c r="M26" i="23"/>
  <c r="Q26" i="23"/>
  <c r="U26" i="23"/>
  <c r="Y26" i="23"/>
  <c r="AC26" i="23"/>
  <c r="AG26" i="23"/>
  <c r="F26" i="23"/>
  <c r="V26" i="23"/>
  <c r="L26" i="23"/>
  <c r="T26" i="23"/>
  <c r="H26" i="23"/>
  <c r="P26" i="23"/>
  <c r="X26" i="23"/>
  <c r="AF26" i="23"/>
  <c r="AB26" i="23"/>
  <c r="D26" i="23"/>
  <c r="N26" i="23"/>
  <c r="AD26" i="23"/>
  <c r="G26" i="23"/>
  <c r="K26" i="23"/>
  <c r="O26" i="23"/>
  <c r="S26" i="23"/>
  <c r="W26" i="23"/>
  <c r="AA26" i="23"/>
  <c r="AE26" i="23"/>
  <c r="D75" i="18"/>
  <c r="D16" i="19" s="1"/>
  <c r="C27" i="23" l="1"/>
  <c r="C26" i="23"/>
  <c r="AP121" i="1"/>
  <c r="O72" i="18"/>
  <c r="O73" i="18"/>
  <c r="D15" i="19"/>
  <c r="D66" i="23"/>
  <c r="O74" i="18"/>
  <c r="O238" i="1"/>
  <c r="O44" i="36"/>
  <c r="O236" i="1"/>
  <c r="O240" i="1"/>
  <c r="O46" i="36"/>
  <c r="O239" i="1"/>
  <c r="O45" i="36"/>
  <c r="O235" i="1"/>
  <c r="O237" i="1"/>
  <c r="O89" i="1"/>
  <c r="O69" i="18"/>
  <c r="O90" i="1"/>
  <c r="P46" i="34" s="1"/>
  <c r="O70" i="18"/>
  <c r="O88" i="1"/>
  <c r="P44" i="34" s="1"/>
  <c r="O68" i="18"/>
  <c r="O91" i="1"/>
  <c r="O71" i="18"/>
  <c r="O60" i="1"/>
  <c r="O58" i="1"/>
  <c r="O59" i="1"/>
  <c r="N50" i="10"/>
  <c r="N10" i="19" s="1"/>
  <c r="O92" i="1"/>
  <c r="O47" i="10"/>
  <c r="O94" i="1"/>
  <c r="O49" i="10"/>
  <c r="O93" i="1"/>
  <c r="O48" i="10"/>
  <c r="AB66" i="23"/>
  <c r="AB72" i="23" s="1"/>
  <c r="W66" i="23"/>
  <c r="W72" i="23" s="1"/>
  <c r="R66" i="23"/>
  <c r="R72" i="23" s="1"/>
  <c r="AG66" i="23"/>
  <c r="AG72" i="23" s="1"/>
  <c r="H66" i="23"/>
  <c r="H72" i="23" s="1"/>
  <c r="M66" i="23"/>
  <c r="M72" i="23" s="1"/>
  <c r="F22" i="24"/>
  <c r="F13" i="24"/>
  <c r="G4" i="24"/>
  <c r="F31" i="24"/>
  <c r="F67" i="18"/>
  <c r="G4" i="18"/>
  <c r="F54" i="18"/>
  <c r="F41" i="18"/>
  <c r="AB19" i="19" l="1"/>
  <c r="M19" i="19"/>
  <c r="H19" i="19"/>
  <c r="W19" i="19"/>
  <c r="AG19" i="19"/>
  <c r="R19" i="19"/>
  <c r="C66" i="23"/>
  <c r="P74" i="18"/>
  <c r="P72" i="18"/>
  <c r="AQ121" i="1"/>
  <c r="AR121" i="1" s="1"/>
  <c r="AS121" i="1" s="1"/>
  <c r="AT121" i="1" s="1"/>
  <c r="AU121" i="1" s="1"/>
  <c r="AV121" i="1" s="1"/>
  <c r="AW121" i="1" s="1"/>
  <c r="AX121" i="1" s="1"/>
  <c r="AY121" i="1" s="1"/>
  <c r="AZ121" i="1" s="1"/>
  <c r="BA121" i="1" s="1"/>
  <c r="BB121" i="1" s="1"/>
  <c r="P73" i="18"/>
  <c r="P239" i="1"/>
  <c r="P45" i="36"/>
  <c r="P240" i="1"/>
  <c r="P46" i="36"/>
  <c r="P236" i="1"/>
  <c r="P237" i="1"/>
  <c r="P235" i="1"/>
  <c r="P238" i="1"/>
  <c r="P44" i="36"/>
  <c r="P88" i="1"/>
  <c r="Q44" i="34" s="1"/>
  <c r="P68" i="18"/>
  <c r="P91" i="1"/>
  <c r="P71" i="18"/>
  <c r="P90" i="1"/>
  <c r="Q46" i="34" s="1"/>
  <c r="P70" i="18"/>
  <c r="P89" i="1"/>
  <c r="P69" i="18"/>
  <c r="P59" i="1"/>
  <c r="P58" i="1"/>
  <c r="P60" i="1"/>
  <c r="P93" i="1"/>
  <c r="P48" i="10"/>
  <c r="P92" i="1"/>
  <c r="P47" i="10"/>
  <c r="P94" i="1"/>
  <c r="P49" i="10"/>
  <c r="O50" i="10"/>
  <c r="O10" i="19" s="1"/>
  <c r="H4" i="24"/>
  <c r="G31" i="24"/>
  <c r="G13" i="24"/>
  <c r="G22" i="24"/>
  <c r="H4" i="18"/>
  <c r="G67" i="18"/>
  <c r="G41" i="18"/>
  <c r="G54" i="18"/>
  <c r="D7" i="10"/>
  <c r="Q72" i="18" l="1"/>
  <c r="Q73" i="18"/>
  <c r="Q74" i="18"/>
  <c r="Q235" i="1"/>
  <c r="Q236" i="1"/>
  <c r="Q237" i="1"/>
  <c r="Q240" i="1"/>
  <c r="Q46" i="36"/>
  <c r="Q238" i="1"/>
  <c r="Q44" i="36"/>
  <c r="Q239" i="1"/>
  <c r="Q45" i="36"/>
  <c r="Q90" i="1"/>
  <c r="R46" i="34" s="1"/>
  <c r="Q70" i="18"/>
  <c r="Q89" i="1"/>
  <c r="Q69" i="18"/>
  <c r="Q91" i="1"/>
  <c r="Q71" i="18"/>
  <c r="Q88" i="1"/>
  <c r="R44" i="34" s="1"/>
  <c r="Q68" i="18"/>
  <c r="Q58" i="1"/>
  <c r="Q60" i="1"/>
  <c r="Q59" i="1"/>
  <c r="Q94" i="1"/>
  <c r="Q49" i="10"/>
  <c r="P50" i="10"/>
  <c r="P10" i="19" s="1"/>
  <c r="Q92" i="1"/>
  <c r="Q47" i="10"/>
  <c r="Q93" i="1"/>
  <c r="Q48" i="10"/>
  <c r="D8" i="10"/>
  <c r="D10" i="10"/>
  <c r="D9" i="10"/>
  <c r="I4" i="18"/>
  <c r="H54" i="18"/>
  <c r="H41" i="18"/>
  <c r="H67" i="18"/>
  <c r="I4" i="24"/>
  <c r="H13" i="24"/>
  <c r="H22" i="24"/>
  <c r="H31" i="24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D53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D37" i="6"/>
  <c r="H32" i="2"/>
  <c r="H33" i="2" s="1"/>
  <c r="H5" i="19" s="1"/>
  <c r="H12" i="2"/>
  <c r="H5" i="6" s="1"/>
  <c r="H51" i="6" s="1"/>
  <c r="C37" i="6" l="1"/>
  <c r="R72" i="18"/>
  <c r="R74" i="18"/>
  <c r="C53" i="6"/>
  <c r="D14" i="10"/>
  <c r="R73" i="18"/>
  <c r="D15" i="10"/>
  <c r="D13" i="10"/>
  <c r="R238" i="1"/>
  <c r="R44" i="36"/>
  <c r="R239" i="1"/>
  <c r="R45" i="36"/>
  <c r="R240" i="1"/>
  <c r="R46" i="36"/>
  <c r="R237" i="1"/>
  <c r="R236" i="1"/>
  <c r="R235" i="1"/>
  <c r="R88" i="1"/>
  <c r="S44" i="34" s="1"/>
  <c r="R68" i="18"/>
  <c r="R91" i="1"/>
  <c r="R71" i="18"/>
  <c r="R89" i="1"/>
  <c r="R69" i="18"/>
  <c r="R90" i="1"/>
  <c r="S46" i="34" s="1"/>
  <c r="R70" i="18"/>
  <c r="R59" i="1"/>
  <c r="R60" i="1"/>
  <c r="R58" i="1"/>
  <c r="R93" i="1"/>
  <c r="R48" i="10"/>
  <c r="Q50" i="10"/>
  <c r="Q10" i="19" s="1"/>
  <c r="R92" i="1"/>
  <c r="R47" i="10"/>
  <c r="R94" i="1"/>
  <c r="R49" i="10"/>
  <c r="H15" i="2"/>
  <c r="J4" i="24"/>
  <c r="I22" i="24"/>
  <c r="I31" i="24"/>
  <c r="I13" i="24"/>
  <c r="J4" i="18"/>
  <c r="I54" i="18"/>
  <c r="I67" i="18"/>
  <c r="I41" i="18"/>
  <c r="H17" i="2" l="1"/>
  <c r="H25" i="7" s="1"/>
  <c r="H19" i="2"/>
  <c r="S74" i="18"/>
  <c r="S73" i="18"/>
  <c r="S72" i="18"/>
  <c r="S237" i="1"/>
  <c r="S240" i="1"/>
  <c r="S46" i="36"/>
  <c r="S239" i="1"/>
  <c r="S45" i="36"/>
  <c r="S236" i="1"/>
  <c r="S235" i="1"/>
  <c r="S238" i="1"/>
  <c r="S44" i="36"/>
  <c r="S89" i="1"/>
  <c r="S69" i="18"/>
  <c r="S91" i="1"/>
  <c r="S71" i="18"/>
  <c r="S90" i="1"/>
  <c r="T46" i="34" s="1"/>
  <c r="S70" i="18"/>
  <c r="S88" i="1"/>
  <c r="T44" i="34" s="1"/>
  <c r="S68" i="18"/>
  <c r="S58" i="1"/>
  <c r="S60" i="1"/>
  <c r="S59" i="1"/>
  <c r="R50" i="10"/>
  <c r="R10" i="19" s="1"/>
  <c r="S94" i="1"/>
  <c r="S49" i="10"/>
  <c r="S92" i="1"/>
  <c r="S47" i="10"/>
  <c r="S93" i="1"/>
  <c r="S48" i="10"/>
  <c r="H35" i="6"/>
  <c r="K4" i="18"/>
  <c r="J41" i="18"/>
  <c r="J67" i="18"/>
  <c r="J54" i="18"/>
  <c r="K4" i="24"/>
  <c r="J31" i="24"/>
  <c r="J22" i="24"/>
  <c r="J13" i="24"/>
  <c r="H20" i="2" l="1"/>
  <c r="T73" i="18"/>
  <c r="T72" i="18"/>
  <c r="T74" i="18"/>
  <c r="H48" i="6"/>
  <c r="H32" i="6"/>
  <c r="T238" i="1"/>
  <c r="T44" i="36"/>
  <c r="T235" i="1"/>
  <c r="T239" i="1"/>
  <c r="T45" i="36"/>
  <c r="T240" i="1"/>
  <c r="T46" i="36"/>
  <c r="T236" i="1"/>
  <c r="T237" i="1"/>
  <c r="T90" i="1"/>
  <c r="U46" i="34" s="1"/>
  <c r="T70" i="18"/>
  <c r="T88" i="1"/>
  <c r="U44" i="34" s="1"/>
  <c r="T68" i="18"/>
  <c r="T91" i="1"/>
  <c r="T71" i="18"/>
  <c r="T89" i="1"/>
  <c r="T69" i="18"/>
  <c r="T59" i="1"/>
  <c r="T60" i="1"/>
  <c r="T58" i="1"/>
  <c r="T92" i="1"/>
  <c r="T47" i="10"/>
  <c r="T93" i="1"/>
  <c r="T48" i="10"/>
  <c r="S50" i="10"/>
  <c r="S10" i="19" s="1"/>
  <c r="T94" i="1"/>
  <c r="T49" i="10"/>
  <c r="L4" i="24"/>
  <c r="K31" i="24"/>
  <c r="K13" i="24"/>
  <c r="K22" i="24"/>
  <c r="L4" i="18"/>
  <c r="K67" i="18"/>
  <c r="K41" i="18"/>
  <c r="K54" i="18"/>
  <c r="U74" i="18" l="1"/>
  <c r="U73" i="18"/>
  <c r="U72" i="18"/>
  <c r="U237" i="1"/>
  <c r="U240" i="1"/>
  <c r="U46" i="36"/>
  <c r="U239" i="1"/>
  <c r="U45" i="36"/>
  <c r="U235" i="1"/>
  <c r="U236" i="1"/>
  <c r="U238" i="1"/>
  <c r="U44" i="36"/>
  <c r="U91" i="1"/>
  <c r="U71" i="18"/>
  <c r="U89" i="1"/>
  <c r="U69" i="18"/>
  <c r="U88" i="1"/>
  <c r="V44" i="34" s="1"/>
  <c r="U68" i="18"/>
  <c r="U90" i="1"/>
  <c r="V46" i="34" s="1"/>
  <c r="U70" i="18"/>
  <c r="U58" i="1"/>
  <c r="U59" i="1"/>
  <c r="U60" i="1"/>
  <c r="U94" i="1"/>
  <c r="U49" i="10"/>
  <c r="T50" i="10"/>
  <c r="T10" i="19" s="1"/>
  <c r="U93" i="1"/>
  <c r="U48" i="10"/>
  <c r="U92" i="1"/>
  <c r="U47" i="10"/>
  <c r="M4" i="18"/>
  <c r="L67" i="18"/>
  <c r="L54" i="18"/>
  <c r="L41" i="18"/>
  <c r="M4" i="24"/>
  <c r="L31" i="24"/>
  <c r="L22" i="24"/>
  <c r="L13" i="24"/>
  <c r="V74" i="18" l="1"/>
  <c r="V72" i="18"/>
  <c r="V73" i="18"/>
  <c r="V238" i="1"/>
  <c r="V44" i="36"/>
  <c r="V235" i="1"/>
  <c r="V236" i="1"/>
  <c r="V239" i="1"/>
  <c r="V45" i="36"/>
  <c r="V240" i="1"/>
  <c r="V46" i="36"/>
  <c r="V237" i="1"/>
  <c r="V88" i="1"/>
  <c r="W44" i="34" s="1"/>
  <c r="V68" i="18"/>
  <c r="V89" i="1"/>
  <c r="V69" i="18"/>
  <c r="V90" i="1"/>
  <c r="W46" i="34" s="1"/>
  <c r="V70" i="18"/>
  <c r="V91" i="1"/>
  <c r="V71" i="18"/>
  <c r="V60" i="1"/>
  <c r="V59" i="1"/>
  <c r="U50" i="10"/>
  <c r="U10" i="19" s="1"/>
  <c r="V58" i="1"/>
  <c r="V92" i="1"/>
  <c r="V47" i="10"/>
  <c r="V93" i="1"/>
  <c r="V48" i="10"/>
  <c r="V94" i="1"/>
  <c r="V49" i="10"/>
  <c r="N4" i="24"/>
  <c r="M22" i="24"/>
  <c r="M13" i="24"/>
  <c r="M31" i="24"/>
  <c r="N4" i="18"/>
  <c r="M54" i="18"/>
  <c r="M41" i="18"/>
  <c r="M67" i="18"/>
  <c r="W74" i="18" l="1"/>
  <c r="W73" i="18"/>
  <c r="W72" i="18"/>
  <c r="W237" i="1"/>
  <c r="W239" i="1"/>
  <c r="W45" i="36"/>
  <c r="W240" i="1"/>
  <c r="W46" i="36"/>
  <c r="W235" i="1"/>
  <c r="W236" i="1"/>
  <c r="W238" i="1"/>
  <c r="W44" i="36"/>
  <c r="W91" i="1"/>
  <c r="W71" i="18"/>
  <c r="W89" i="1"/>
  <c r="W69" i="18"/>
  <c r="W90" i="1"/>
  <c r="X46" i="34" s="1"/>
  <c r="W70" i="18"/>
  <c r="W88" i="1"/>
  <c r="X44" i="34" s="1"/>
  <c r="W68" i="18"/>
  <c r="W58" i="1"/>
  <c r="W59" i="1"/>
  <c r="W60" i="1"/>
  <c r="W94" i="1"/>
  <c r="W49" i="10"/>
  <c r="W93" i="1"/>
  <c r="W48" i="10"/>
  <c r="V50" i="10"/>
  <c r="V10" i="19" s="1"/>
  <c r="W92" i="1"/>
  <c r="W47" i="10"/>
  <c r="O4" i="18"/>
  <c r="N54" i="18"/>
  <c r="N41" i="18"/>
  <c r="N67" i="18"/>
  <c r="O4" i="24"/>
  <c r="N31" i="24"/>
  <c r="N13" i="24"/>
  <c r="N22" i="24"/>
  <c r="E32" i="2"/>
  <c r="E33" i="2" s="1"/>
  <c r="E5" i="19" s="1"/>
  <c r="F32" i="2"/>
  <c r="F33" i="2" s="1"/>
  <c r="F5" i="19" s="1"/>
  <c r="G32" i="2"/>
  <c r="G33" i="2" s="1"/>
  <c r="G5" i="19" s="1"/>
  <c r="I32" i="2"/>
  <c r="I33" i="2" s="1"/>
  <c r="I5" i="19" s="1"/>
  <c r="D32" i="2"/>
  <c r="C32" i="2" l="1"/>
  <c r="X74" i="18"/>
  <c r="X72" i="18"/>
  <c r="X73" i="18"/>
  <c r="X240" i="1"/>
  <c r="X46" i="36"/>
  <c r="X236" i="1"/>
  <c r="X235" i="1"/>
  <c r="X239" i="1"/>
  <c r="X45" i="36"/>
  <c r="X238" i="1"/>
  <c r="X44" i="36"/>
  <c r="X237" i="1"/>
  <c r="X90" i="1"/>
  <c r="Y46" i="34" s="1"/>
  <c r="X70" i="18"/>
  <c r="X88" i="1"/>
  <c r="Y44" i="34" s="1"/>
  <c r="X68" i="18"/>
  <c r="X89" i="1"/>
  <c r="X69" i="18"/>
  <c r="X91" i="1"/>
  <c r="X71" i="18"/>
  <c r="X60" i="1"/>
  <c r="X59" i="1"/>
  <c r="W50" i="10"/>
  <c r="W10" i="19" s="1"/>
  <c r="X58" i="1"/>
  <c r="X92" i="1"/>
  <c r="X47" i="10"/>
  <c r="X93" i="1"/>
  <c r="X48" i="10"/>
  <c r="X94" i="1"/>
  <c r="X49" i="10"/>
  <c r="D33" i="2"/>
  <c r="C33" i="2" s="1"/>
  <c r="P4" i="24"/>
  <c r="O31" i="24"/>
  <c r="O13" i="24"/>
  <c r="O22" i="24"/>
  <c r="P4" i="18"/>
  <c r="O67" i="18"/>
  <c r="O41" i="18"/>
  <c r="O54" i="18"/>
  <c r="Y74" i="18" l="1"/>
  <c r="Y73" i="18"/>
  <c r="Y72" i="18"/>
  <c r="Y236" i="1"/>
  <c r="Y239" i="1"/>
  <c r="Y45" i="36"/>
  <c r="Y237" i="1"/>
  <c r="Y240" i="1"/>
  <c r="Y46" i="36"/>
  <c r="Y238" i="1"/>
  <c r="Y44" i="36"/>
  <c r="Y235" i="1"/>
  <c r="Y91" i="1"/>
  <c r="Y71" i="18"/>
  <c r="Y88" i="1"/>
  <c r="Z44" i="34" s="1"/>
  <c r="Y68" i="18"/>
  <c r="Y89" i="1"/>
  <c r="Y69" i="18"/>
  <c r="Y90" i="1"/>
  <c r="Z46" i="34" s="1"/>
  <c r="Y70" i="18"/>
  <c r="Y59" i="1"/>
  <c r="Y58" i="1"/>
  <c r="Y60" i="1"/>
  <c r="Y94" i="1"/>
  <c r="Y49" i="10"/>
  <c r="Y93" i="1"/>
  <c r="Y48" i="10"/>
  <c r="X50" i="10"/>
  <c r="X10" i="19" s="1"/>
  <c r="Y92" i="1"/>
  <c r="Y47" i="10"/>
  <c r="Q4" i="18"/>
  <c r="P41" i="18"/>
  <c r="P54" i="18"/>
  <c r="P67" i="18"/>
  <c r="Q4" i="24"/>
  <c r="P22" i="24"/>
  <c r="P13" i="24"/>
  <c r="P31" i="24"/>
  <c r="Z72" i="18" l="1"/>
  <c r="Z74" i="18"/>
  <c r="Z73" i="18"/>
  <c r="Z237" i="1"/>
  <c r="Z235" i="1"/>
  <c r="Z240" i="1"/>
  <c r="Z46" i="36"/>
  <c r="Z239" i="1"/>
  <c r="Z45" i="36"/>
  <c r="Z238" i="1"/>
  <c r="Z44" i="36"/>
  <c r="Z236" i="1"/>
  <c r="Z89" i="1"/>
  <c r="Z69" i="18"/>
  <c r="Z88" i="1"/>
  <c r="AA44" i="34" s="1"/>
  <c r="Z68" i="18"/>
  <c r="Z90" i="1"/>
  <c r="AA46" i="34" s="1"/>
  <c r="Z70" i="18"/>
  <c r="Z91" i="1"/>
  <c r="Z71" i="18"/>
  <c r="Z60" i="1"/>
  <c r="Z58" i="1"/>
  <c r="Y50" i="10"/>
  <c r="Y10" i="19" s="1"/>
  <c r="Z59" i="1"/>
  <c r="Z92" i="1"/>
  <c r="Z47" i="10"/>
  <c r="Z93" i="1"/>
  <c r="Z48" i="10"/>
  <c r="Z94" i="1"/>
  <c r="Z49" i="10"/>
  <c r="R4" i="24"/>
  <c r="Q22" i="24"/>
  <c r="Q31" i="24"/>
  <c r="Q13" i="24"/>
  <c r="R4" i="18"/>
  <c r="Q54" i="18"/>
  <c r="Q67" i="18"/>
  <c r="Q41" i="18"/>
  <c r="AC72" i="23"/>
  <c r="X72" i="23"/>
  <c r="S72" i="23"/>
  <c r="N72" i="23"/>
  <c r="I72" i="23"/>
  <c r="D72" i="23"/>
  <c r="D19" i="19" l="1"/>
  <c r="I19" i="19"/>
  <c r="S19" i="19"/>
  <c r="N19" i="19"/>
  <c r="X19" i="19"/>
  <c r="AC19" i="19"/>
  <c r="AA74" i="18"/>
  <c r="AA73" i="18"/>
  <c r="AA72" i="18"/>
  <c r="AA238" i="1"/>
  <c r="AA44" i="36"/>
  <c r="AA239" i="1"/>
  <c r="AA45" i="36"/>
  <c r="AA240" i="1"/>
  <c r="AA46" i="36"/>
  <c r="AA236" i="1"/>
  <c r="AA235" i="1"/>
  <c r="AA237" i="1"/>
  <c r="AA91" i="1"/>
  <c r="AA71" i="18"/>
  <c r="AA90" i="1"/>
  <c r="AB46" i="34" s="1"/>
  <c r="AA70" i="18"/>
  <c r="AA88" i="1"/>
  <c r="AB44" i="34" s="1"/>
  <c r="AA68" i="18"/>
  <c r="AA89" i="1"/>
  <c r="AA69" i="18"/>
  <c r="AA58" i="1"/>
  <c r="AA59" i="1"/>
  <c r="AA60" i="1"/>
  <c r="AA93" i="1"/>
  <c r="AA48" i="10"/>
  <c r="Z50" i="10"/>
  <c r="Z10" i="19" s="1"/>
  <c r="AA94" i="1"/>
  <c r="AA49" i="10"/>
  <c r="AA92" i="1"/>
  <c r="AA47" i="10"/>
  <c r="S4" i="18"/>
  <c r="R67" i="18"/>
  <c r="R54" i="18"/>
  <c r="R41" i="18"/>
  <c r="S4" i="24"/>
  <c r="R13" i="24"/>
  <c r="R31" i="24"/>
  <c r="R22" i="24"/>
  <c r="J72" i="23"/>
  <c r="AD72" i="23"/>
  <c r="O72" i="23"/>
  <c r="T72" i="23"/>
  <c r="Y72" i="23"/>
  <c r="E72" i="23"/>
  <c r="Y19" i="19" l="1"/>
  <c r="T19" i="19"/>
  <c r="AD19" i="19"/>
  <c r="O19" i="19"/>
  <c r="J19" i="19"/>
  <c r="E19" i="19"/>
  <c r="E18" i="19" s="1"/>
  <c r="AB73" i="18"/>
  <c r="AB72" i="18"/>
  <c r="AB74" i="18"/>
  <c r="D18" i="19"/>
  <c r="AB236" i="1"/>
  <c r="AB240" i="1"/>
  <c r="AB46" i="36"/>
  <c r="AB235" i="1"/>
  <c r="AB239" i="1"/>
  <c r="AB45" i="36"/>
  <c r="AB237" i="1"/>
  <c r="AB238" i="1"/>
  <c r="AB44" i="36"/>
  <c r="AB88" i="1"/>
  <c r="AC44" i="34" s="1"/>
  <c r="AB68" i="18"/>
  <c r="AB90" i="1"/>
  <c r="AC46" i="34" s="1"/>
  <c r="AB70" i="18"/>
  <c r="AB89" i="1"/>
  <c r="AB69" i="18"/>
  <c r="AB91" i="1"/>
  <c r="AB71" i="18"/>
  <c r="AB60" i="1"/>
  <c r="AB59" i="1"/>
  <c r="AB58" i="1"/>
  <c r="AA50" i="10"/>
  <c r="AA10" i="19" s="1"/>
  <c r="AB92" i="1"/>
  <c r="AB47" i="10"/>
  <c r="AB94" i="1"/>
  <c r="AB49" i="10"/>
  <c r="AB93" i="1"/>
  <c r="AB48" i="10"/>
  <c r="T4" i="24"/>
  <c r="S31" i="24"/>
  <c r="S13" i="24"/>
  <c r="S22" i="24"/>
  <c r="T4" i="18"/>
  <c r="S67" i="18"/>
  <c r="S41" i="18"/>
  <c r="S54" i="18"/>
  <c r="F72" i="23"/>
  <c r="F19" i="19" s="1"/>
  <c r="Z72" i="23"/>
  <c r="AE72" i="23"/>
  <c r="U72" i="23"/>
  <c r="E75" i="18"/>
  <c r="E16" i="19" s="1"/>
  <c r="K72" i="23"/>
  <c r="P72" i="23"/>
  <c r="F52" i="1"/>
  <c r="F53" i="1"/>
  <c r="F54" i="1"/>
  <c r="F51" i="1"/>
  <c r="Z19" i="19" l="1"/>
  <c r="P19" i="19"/>
  <c r="K19" i="19"/>
  <c r="U19" i="19"/>
  <c r="AE19" i="19"/>
  <c r="AC73" i="18"/>
  <c r="AC74" i="18"/>
  <c r="AC72" i="18"/>
  <c r="E15" i="19"/>
  <c r="AC237" i="1"/>
  <c r="AC239" i="1"/>
  <c r="AC45" i="36"/>
  <c r="AC235" i="1"/>
  <c r="AC240" i="1"/>
  <c r="AC46" i="36"/>
  <c r="AC238" i="1"/>
  <c r="AC44" i="36"/>
  <c r="AC236" i="1"/>
  <c r="AC91" i="1"/>
  <c r="AC71" i="18"/>
  <c r="AC89" i="1"/>
  <c r="AC69" i="18"/>
  <c r="AC90" i="1"/>
  <c r="AD46" i="34" s="1"/>
  <c r="AC70" i="18"/>
  <c r="AC88" i="1"/>
  <c r="AD44" i="34" s="1"/>
  <c r="AC68" i="18"/>
  <c r="AC58" i="1"/>
  <c r="AC59" i="1"/>
  <c r="AC60" i="1"/>
  <c r="AC93" i="1"/>
  <c r="AC48" i="10"/>
  <c r="AC94" i="1"/>
  <c r="AC49" i="10"/>
  <c r="AB50" i="10"/>
  <c r="AB10" i="19" s="1"/>
  <c r="AC92" i="1"/>
  <c r="AC47" i="10"/>
  <c r="U4" i="18"/>
  <c r="T41" i="18"/>
  <c r="T67" i="18"/>
  <c r="T54" i="18"/>
  <c r="U4" i="24"/>
  <c r="T31" i="24"/>
  <c r="T22" i="24"/>
  <c r="T13" i="24"/>
  <c r="F75" i="18"/>
  <c r="G72" i="23"/>
  <c r="F16" i="19" l="1"/>
  <c r="F15" i="19" s="1"/>
  <c r="G19" i="19"/>
  <c r="AD72" i="18"/>
  <c r="F18" i="19"/>
  <c r="AD74" i="18"/>
  <c r="AD73" i="18"/>
  <c r="AD240" i="1"/>
  <c r="AD46" i="36"/>
  <c r="AD238" i="1"/>
  <c r="AD44" i="36"/>
  <c r="AD235" i="1"/>
  <c r="AD236" i="1"/>
  <c r="AD239" i="1"/>
  <c r="AD45" i="36"/>
  <c r="AD237" i="1"/>
  <c r="AD88" i="1"/>
  <c r="AE44" i="34" s="1"/>
  <c r="AD68" i="18"/>
  <c r="AD90" i="1"/>
  <c r="AE46" i="34" s="1"/>
  <c r="AD70" i="18"/>
  <c r="AD89" i="1"/>
  <c r="AD69" i="18"/>
  <c r="AD91" i="1"/>
  <c r="AD71" i="18"/>
  <c r="AD60" i="1"/>
  <c r="AD59" i="1"/>
  <c r="AC50" i="10"/>
  <c r="AC10" i="19" s="1"/>
  <c r="AD58" i="1"/>
  <c r="AD92" i="1"/>
  <c r="AD47" i="10"/>
  <c r="AD94" i="1"/>
  <c r="AD49" i="10"/>
  <c r="AD93" i="1"/>
  <c r="AD48" i="10"/>
  <c r="V72" i="23"/>
  <c r="AA72" i="23"/>
  <c r="AF72" i="23"/>
  <c r="Q72" i="23"/>
  <c r="L72" i="23"/>
  <c r="L19" i="19" s="1"/>
  <c r="V4" i="24"/>
  <c r="U22" i="24"/>
  <c r="U13" i="24"/>
  <c r="U31" i="24"/>
  <c r="V4" i="18"/>
  <c r="U54" i="18"/>
  <c r="U41" i="18"/>
  <c r="U67" i="18"/>
  <c r="G75" i="18"/>
  <c r="G16" i="19" s="1"/>
  <c r="D15" i="3"/>
  <c r="E4" i="4"/>
  <c r="F15" i="3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62" i="18"/>
  <c r="AC62" i="18"/>
  <c r="Y62" i="18"/>
  <c r="U62" i="18"/>
  <c r="Q62" i="18"/>
  <c r="M62" i="18"/>
  <c r="I62" i="18"/>
  <c r="E62" i="18"/>
  <c r="D16" i="10"/>
  <c r="F7" i="10"/>
  <c r="E7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F21" i="4"/>
  <c r="E21" i="4"/>
  <c r="D21" i="4"/>
  <c r="F15" i="4"/>
  <c r="F49" i="6" s="1"/>
  <c r="E15" i="4"/>
  <c r="E49" i="6" s="1"/>
  <c r="D15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 s="1"/>
  <c r="D5" i="19"/>
  <c r="I12" i="2"/>
  <c r="G12" i="2"/>
  <c r="G5" i="6" s="1"/>
  <c r="G51" i="6" s="1"/>
  <c r="F12" i="2"/>
  <c r="F5" i="6" s="1"/>
  <c r="E12" i="2"/>
  <c r="E5" i="6" s="1"/>
  <c r="E51" i="6" s="1"/>
  <c r="D12" i="2"/>
  <c r="AG30" i="3"/>
  <c r="AF30" i="3"/>
  <c r="AF41" i="3" s="1"/>
  <c r="AE30" i="3"/>
  <c r="AE41" i="3" s="1"/>
  <c r="AD30" i="3"/>
  <c r="AD41" i="3" s="1"/>
  <c r="AD42" i="3" s="1"/>
  <c r="AC30" i="3"/>
  <c r="AB30" i="3"/>
  <c r="AB41" i="3" s="1"/>
  <c r="AA30" i="3"/>
  <c r="AA41" i="3" s="1"/>
  <c r="Z30" i="3"/>
  <c r="Z41" i="3" s="1"/>
  <c r="Z42" i="3" s="1"/>
  <c r="Y30" i="3"/>
  <c r="Y41" i="3" s="1"/>
  <c r="X30" i="3"/>
  <c r="X41" i="3" s="1"/>
  <c r="W30" i="3"/>
  <c r="W41" i="3" s="1"/>
  <c r="V30" i="3"/>
  <c r="V41" i="3" s="1"/>
  <c r="V42" i="3" s="1"/>
  <c r="U30" i="3"/>
  <c r="U41" i="3" s="1"/>
  <c r="T30" i="3"/>
  <c r="T41" i="3" s="1"/>
  <c r="S30" i="3"/>
  <c r="S41" i="3" s="1"/>
  <c r="R30" i="3"/>
  <c r="R41" i="3" s="1"/>
  <c r="R42" i="3" s="1"/>
  <c r="Q30" i="3"/>
  <c r="P30" i="3"/>
  <c r="P41" i="3" s="1"/>
  <c r="O30" i="3"/>
  <c r="O41" i="3" s="1"/>
  <c r="N30" i="3"/>
  <c r="N41" i="3" s="1"/>
  <c r="N42" i="3" s="1"/>
  <c r="M30" i="3"/>
  <c r="L30" i="3"/>
  <c r="L41" i="3" s="1"/>
  <c r="K30" i="3"/>
  <c r="K41" i="3" s="1"/>
  <c r="J30" i="3"/>
  <c r="J41" i="3" s="1"/>
  <c r="J42" i="3" s="1"/>
  <c r="I30" i="3"/>
  <c r="I41" i="3" s="1"/>
  <c r="H30" i="3"/>
  <c r="H41" i="3" s="1"/>
  <c r="G30" i="3"/>
  <c r="G41" i="3" s="1"/>
  <c r="F30" i="3"/>
  <c r="F41" i="3" s="1"/>
  <c r="F42" i="3" s="1"/>
  <c r="E30" i="3"/>
  <c r="E41" i="3" s="1"/>
  <c r="D30" i="3"/>
  <c r="AG28" i="3"/>
  <c r="AG39" i="3" s="1"/>
  <c r="AF28" i="3"/>
  <c r="AF39" i="3" s="1"/>
  <c r="AE28" i="3"/>
  <c r="AE39" i="3" s="1"/>
  <c r="AD28" i="3"/>
  <c r="AD39" i="3" s="1"/>
  <c r="AC28" i="3"/>
  <c r="AC39" i="3" s="1"/>
  <c r="AB28" i="3"/>
  <c r="AB39" i="3" s="1"/>
  <c r="AA28" i="3"/>
  <c r="AA39" i="3" s="1"/>
  <c r="Y28" i="3"/>
  <c r="Y39" i="3" s="1"/>
  <c r="X28" i="3"/>
  <c r="X39" i="3" s="1"/>
  <c r="W28" i="3"/>
  <c r="W39" i="3" s="1"/>
  <c r="V28" i="3"/>
  <c r="V39" i="3" s="1"/>
  <c r="U28" i="3"/>
  <c r="U39" i="3" s="1"/>
  <c r="T28" i="3"/>
  <c r="T39" i="3" s="1"/>
  <c r="S28" i="3"/>
  <c r="S39" i="3" s="1"/>
  <c r="R28" i="3"/>
  <c r="R39" i="3" s="1"/>
  <c r="Q28" i="3"/>
  <c r="Q39" i="3" s="1"/>
  <c r="P28" i="3"/>
  <c r="P39" i="3" s="1"/>
  <c r="O28" i="3"/>
  <c r="O39" i="3" s="1"/>
  <c r="N28" i="3"/>
  <c r="N39" i="3" s="1"/>
  <c r="M28" i="3"/>
  <c r="M39" i="3" s="1"/>
  <c r="L28" i="3"/>
  <c r="L39" i="3" s="1"/>
  <c r="K28" i="3"/>
  <c r="K39" i="3" s="1"/>
  <c r="J28" i="3"/>
  <c r="J39" i="3" s="1"/>
  <c r="I28" i="3"/>
  <c r="I39" i="3" s="1"/>
  <c r="H28" i="3"/>
  <c r="H39" i="3" s="1"/>
  <c r="G28" i="3"/>
  <c r="G39" i="3" s="1"/>
  <c r="F28" i="3"/>
  <c r="F39" i="3" s="1"/>
  <c r="E28" i="3"/>
  <c r="E39" i="3" s="1"/>
  <c r="D28" i="3"/>
  <c r="F27" i="3"/>
  <c r="F38" i="3" s="1"/>
  <c r="E27" i="3"/>
  <c r="D27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F18" i="3"/>
  <c r="E18" i="3"/>
  <c r="D18" i="3"/>
  <c r="G4" i="4"/>
  <c r="H4" i="4"/>
  <c r="I4" i="4"/>
  <c r="I20" i="4" s="1"/>
  <c r="J4" i="4"/>
  <c r="K4" i="4"/>
  <c r="L4" i="4"/>
  <c r="M4" i="4"/>
  <c r="N4" i="4"/>
  <c r="O4" i="4"/>
  <c r="P4" i="4"/>
  <c r="Q4" i="4"/>
  <c r="Q20" i="4" s="1"/>
  <c r="R4" i="4"/>
  <c r="S4" i="4"/>
  <c r="S20" i="4" s="1"/>
  <c r="T4" i="4"/>
  <c r="U4" i="4"/>
  <c r="V4" i="4"/>
  <c r="W4" i="4"/>
  <c r="X4" i="4"/>
  <c r="Y4" i="4"/>
  <c r="Y20" i="4" s="1"/>
  <c r="Z4" i="4"/>
  <c r="AA4" i="4"/>
  <c r="AB4" i="4"/>
  <c r="AC4" i="4"/>
  <c r="AD4" i="4"/>
  <c r="AE4" i="4"/>
  <c r="AF4" i="4"/>
  <c r="AG4" i="4"/>
  <c r="AG20" i="4" s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E4" i="3"/>
  <c r="AF4" i="3"/>
  <c r="AG4" i="3"/>
  <c r="Z4" i="3"/>
  <c r="AA4" i="3"/>
  <c r="AB4" i="3"/>
  <c r="AC4" i="3"/>
  <c r="AD4" i="3"/>
  <c r="R4" i="3"/>
  <c r="S4" i="3"/>
  <c r="T4" i="3"/>
  <c r="U4" i="3"/>
  <c r="V4" i="3"/>
  <c r="W4" i="3"/>
  <c r="X4" i="3"/>
  <c r="Y4" i="3"/>
  <c r="H4" i="3"/>
  <c r="I4" i="3"/>
  <c r="J4" i="3"/>
  <c r="K4" i="3"/>
  <c r="L4" i="3"/>
  <c r="M4" i="3"/>
  <c r="N4" i="3"/>
  <c r="O4" i="3"/>
  <c r="P4" i="3"/>
  <c r="Q4" i="3"/>
  <c r="E4" i="19"/>
  <c r="G4" i="3"/>
  <c r="F4" i="2"/>
  <c r="F25" i="2" s="1"/>
  <c r="G24" i="7"/>
  <c r="F4" i="4"/>
  <c r="F4" i="3"/>
  <c r="F4" i="19"/>
  <c r="E4" i="3"/>
  <c r="G15" i="3"/>
  <c r="G4" i="2"/>
  <c r="G25" i="2" s="1"/>
  <c r="D25" i="2"/>
  <c r="E25" i="2"/>
  <c r="H24" i="7"/>
  <c r="E4" i="6"/>
  <c r="G4" i="6"/>
  <c r="K4" i="6"/>
  <c r="O4" i="6"/>
  <c r="S4" i="6"/>
  <c r="W4" i="6"/>
  <c r="AA4" i="6"/>
  <c r="AE4" i="6"/>
  <c r="AE17" i="6" s="1"/>
  <c r="H4" i="6"/>
  <c r="L4" i="6"/>
  <c r="P4" i="6"/>
  <c r="T4" i="6"/>
  <c r="X4" i="6"/>
  <c r="AB4" i="6"/>
  <c r="AF4" i="6"/>
  <c r="I4" i="6"/>
  <c r="M4" i="6"/>
  <c r="Q4" i="6"/>
  <c r="U4" i="6"/>
  <c r="Y4" i="6"/>
  <c r="AC4" i="6"/>
  <c r="AG4" i="6"/>
  <c r="J4" i="6"/>
  <c r="N4" i="6"/>
  <c r="R4" i="6"/>
  <c r="V4" i="6"/>
  <c r="Z4" i="6"/>
  <c r="AD4" i="6"/>
  <c r="F4" i="6"/>
  <c r="D17" i="6"/>
  <c r="F24" i="7"/>
  <c r="E24" i="7"/>
  <c r="F4" i="10"/>
  <c r="E4" i="10"/>
  <c r="D12" i="4"/>
  <c r="C22" i="4" l="1"/>
  <c r="C20" i="3"/>
  <c r="C30" i="3"/>
  <c r="C9" i="3"/>
  <c r="C7" i="3"/>
  <c r="C12" i="2"/>
  <c r="C72" i="23"/>
  <c r="V19" i="19"/>
  <c r="AA19" i="19"/>
  <c r="Q19" i="19"/>
  <c r="AF19" i="19"/>
  <c r="AE74" i="18"/>
  <c r="D38" i="3"/>
  <c r="AE72" i="18"/>
  <c r="AE73" i="18"/>
  <c r="D41" i="3"/>
  <c r="F35" i="6"/>
  <c r="F51" i="6"/>
  <c r="D49" i="6"/>
  <c r="D8" i="19"/>
  <c r="L6" i="9"/>
  <c r="L7" i="9"/>
  <c r="L5" i="9"/>
  <c r="AE239" i="1"/>
  <c r="AE45" i="36"/>
  <c r="AE236" i="1"/>
  <c r="AE235" i="1"/>
  <c r="AE237" i="1"/>
  <c r="AE238" i="1"/>
  <c r="AE44" i="36"/>
  <c r="AE240" i="1"/>
  <c r="AE46" i="36"/>
  <c r="AE91" i="1"/>
  <c r="AE71" i="18"/>
  <c r="AE89" i="1"/>
  <c r="AE69" i="18"/>
  <c r="AE90" i="1"/>
  <c r="AF46" i="34" s="1"/>
  <c r="AE70" i="18"/>
  <c r="AE88" i="1"/>
  <c r="AF44" i="34" s="1"/>
  <c r="AE68" i="18"/>
  <c r="AE58" i="1"/>
  <c r="AE59" i="1"/>
  <c r="AE60" i="1"/>
  <c r="AE93" i="1"/>
  <c r="AE48" i="10"/>
  <c r="AE94" i="1"/>
  <c r="AE49" i="10"/>
  <c r="AD50" i="10"/>
  <c r="AD10" i="19" s="1"/>
  <c r="AE92" i="1"/>
  <c r="AE47" i="10"/>
  <c r="I5" i="6"/>
  <c r="E23" i="4"/>
  <c r="E7" i="6" s="1"/>
  <c r="E33" i="6" s="1"/>
  <c r="E8" i="10"/>
  <c r="E9" i="10"/>
  <c r="E10" i="10"/>
  <c r="F9" i="10"/>
  <c r="F8" i="10"/>
  <c r="F13" i="10" s="1"/>
  <c r="F10" i="10"/>
  <c r="F40" i="3"/>
  <c r="F43" i="3" s="1"/>
  <c r="F6" i="19" s="1"/>
  <c r="E21" i="3"/>
  <c r="E52" i="6" s="1"/>
  <c r="D10" i="3"/>
  <c r="E10" i="3"/>
  <c r="D39" i="3"/>
  <c r="H31" i="3"/>
  <c r="H42" i="3"/>
  <c r="L31" i="3"/>
  <c r="L42" i="3"/>
  <c r="P31" i="3"/>
  <c r="P42" i="3"/>
  <c r="T31" i="3"/>
  <c r="T42" i="3"/>
  <c r="X31" i="3"/>
  <c r="X42" i="3"/>
  <c r="AB31" i="3"/>
  <c r="AB42" i="3"/>
  <c r="AF31" i="3"/>
  <c r="AF42" i="3"/>
  <c r="E29" i="3"/>
  <c r="E38" i="3"/>
  <c r="E40" i="3" s="1"/>
  <c r="E31" i="3"/>
  <c r="E42" i="3"/>
  <c r="I31" i="3"/>
  <c r="I42" i="3"/>
  <c r="U31" i="3"/>
  <c r="U42" i="3"/>
  <c r="Y31" i="3"/>
  <c r="Y42" i="3"/>
  <c r="F21" i="3"/>
  <c r="F52" i="6" s="1"/>
  <c r="H10" i="3"/>
  <c r="L10" i="3"/>
  <c r="P10" i="3"/>
  <c r="T10" i="3"/>
  <c r="X10" i="3"/>
  <c r="AB10" i="3"/>
  <c r="AF10" i="3"/>
  <c r="G10" i="3"/>
  <c r="K10" i="3"/>
  <c r="O10" i="3"/>
  <c r="S10" i="3"/>
  <c r="W10" i="3"/>
  <c r="AA10" i="3"/>
  <c r="AE10" i="3"/>
  <c r="G31" i="3"/>
  <c r="G42" i="3"/>
  <c r="K31" i="3"/>
  <c r="K42" i="3"/>
  <c r="O31" i="3"/>
  <c r="O42" i="3"/>
  <c r="S31" i="3"/>
  <c r="S42" i="3"/>
  <c r="W31" i="3"/>
  <c r="W42" i="3"/>
  <c r="AA31" i="3"/>
  <c r="AA42" i="3"/>
  <c r="AE31" i="3"/>
  <c r="AE42" i="3"/>
  <c r="M31" i="3"/>
  <c r="M41" i="3"/>
  <c r="M42" i="3" s="1"/>
  <c r="Q31" i="3"/>
  <c r="Q41" i="3"/>
  <c r="Q42" i="3" s="1"/>
  <c r="AC31" i="3"/>
  <c r="AC41" i="3"/>
  <c r="AC42" i="3" s="1"/>
  <c r="AG31" i="3"/>
  <c r="AG41" i="3"/>
  <c r="AG42" i="3" s="1"/>
  <c r="I15" i="2"/>
  <c r="I12" i="4"/>
  <c r="S12" i="4"/>
  <c r="AG12" i="4"/>
  <c r="Y12" i="4"/>
  <c r="V17" i="6"/>
  <c r="V47" i="6"/>
  <c r="V31" i="6"/>
  <c r="AG17" i="6"/>
  <c r="AG47" i="6"/>
  <c r="AG31" i="6"/>
  <c r="Q17" i="6"/>
  <c r="Q47" i="6"/>
  <c r="Q31" i="6"/>
  <c r="AB17" i="6"/>
  <c r="AB47" i="6"/>
  <c r="AB31" i="6"/>
  <c r="L17" i="6"/>
  <c r="L47" i="6"/>
  <c r="L31" i="6"/>
  <c r="AA17" i="6"/>
  <c r="AA31" i="6"/>
  <c r="AA47" i="6"/>
  <c r="K17" i="6"/>
  <c r="K31" i="6"/>
  <c r="K47" i="6"/>
  <c r="N26" i="3"/>
  <c r="N37" i="3"/>
  <c r="J26" i="3"/>
  <c r="J37" i="3"/>
  <c r="X37" i="3"/>
  <c r="X26" i="3"/>
  <c r="T26" i="3"/>
  <c r="T37" i="3"/>
  <c r="AC37" i="3"/>
  <c r="AC26" i="3"/>
  <c r="AG37" i="3"/>
  <c r="AG26" i="3"/>
  <c r="AE12" i="4"/>
  <c r="AE20" i="4"/>
  <c r="AA12" i="4"/>
  <c r="AA20" i="4"/>
  <c r="X12" i="4"/>
  <c r="X20" i="4"/>
  <c r="T12" i="4"/>
  <c r="T20" i="4"/>
  <c r="M12" i="4"/>
  <c r="M20" i="4"/>
  <c r="F17" i="6"/>
  <c r="F47" i="6"/>
  <c r="F31" i="6"/>
  <c r="R17" i="6"/>
  <c r="R31" i="6"/>
  <c r="R47" i="6"/>
  <c r="AC17" i="6"/>
  <c r="AC31" i="6"/>
  <c r="AC47" i="6"/>
  <c r="M17" i="6"/>
  <c r="M31" i="6"/>
  <c r="M47" i="6"/>
  <c r="X17" i="6"/>
  <c r="X47" i="6"/>
  <c r="X31" i="6"/>
  <c r="H17" i="6"/>
  <c r="H47" i="6"/>
  <c r="H31" i="6"/>
  <c r="W17" i="6"/>
  <c r="W31" i="6"/>
  <c r="W47" i="6"/>
  <c r="G17" i="6"/>
  <c r="G31" i="6"/>
  <c r="G47" i="6"/>
  <c r="E26" i="3"/>
  <c r="E37" i="3"/>
  <c r="G37" i="3"/>
  <c r="G26" i="3"/>
  <c r="Q37" i="3"/>
  <c r="Q26" i="3"/>
  <c r="M37" i="3"/>
  <c r="M26" i="3"/>
  <c r="I26" i="3"/>
  <c r="I37" i="3"/>
  <c r="W37" i="3"/>
  <c r="W26" i="3"/>
  <c r="S37" i="3"/>
  <c r="S26" i="3"/>
  <c r="AB37" i="3"/>
  <c r="AB26" i="3"/>
  <c r="AF26" i="3"/>
  <c r="AF37" i="3"/>
  <c r="AD12" i="4"/>
  <c r="AD20" i="4"/>
  <c r="Z12" i="4"/>
  <c r="Z20" i="4"/>
  <c r="W12" i="4"/>
  <c r="W20" i="4"/>
  <c r="P12" i="4"/>
  <c r="P20" i="4"/>
  <c r="L12" i="4"/>
  <c r="L20" i="4"/>
  <c r="AD17" i="6"/>
  <c r="AD31" i="6"/>
  <c r="AD47" i="6"/>
  <c r="N17" i="6"/>
  <c r="N31" i="6"/>
  <c r="N47" i="6"/>
  <c r="Y17" i="6"/>
  <c r="Y31" i="6"/>
  <c r="Y47" i="6"/>
  <c r="I17" i="6"/>
  <c r="I31" i="6"/>
  <c r="I47" i="6"/>
  <c r="T17" i="6"/>
  <c r="T47" i="6"/>
  <c r="T31" i="6"/>
  <c r="S17" i="6"/>
  <c r="S31" i="6"/>
  <c r="S47" i="6"/>
  <c r="E17" i="6"/>
  <c r="E47" i="6"/>
  <c r="E31" i="6"/>
  <c r="F12" i="4"/>
  <c r="F20" i="4"/>
  <c r="P26" i="3"/>
  <c r="P37" i="3"/>
  <c r="L37" i="3"/>
  <c r="L26" i="3"/>
  <c r="H37" i="3"/>
  <c r="H26" i="3"/>
  <c r="V26" i="3"/>
  <c r="V37" i="3"/>
  <c r="R26" i="3"/>
  <c r="R37" i="3"/>
  <c r="AA37" i="3"/>
  <c r="AA26" i="3"/>
  <c r="AE37" i="3"/>
  <c r="AE26" i="3"/>
  <c r="AC12" i="4"/>
  <c r="AC20" i="4"/>
  <c r="V12" i="4"/>
  <c r="V20" i="4"/>
  <c r="R12" i="4"/>
  <c r="R20" i="4"/>
  <c r="O12" i="4"/>
  <c r="O20" i="4"/>
  <c r="K12" i="4"/>
  <c r="K20" i="4"/>
  <c r="H12" i="4"/>
  <c r="H20" i="4"/>
  <c r="E12" i="4"/>
  <c r="E20" i="4"/>
  <c r="Z17" i="6"/>
  <c r="Z47" i="6"/>
  <c r="Z31" i="6"/>
  <c r="J17" i="6"/>
  <c r="J47" i="6"/>
  <c r="J31" i="6"/>
  <c r="U17" i="6"/>
  <c r="U47" i="6"/>
  <c r="U31" i="6"/>
  <c r="AF17" i="6"/>
  <c r="AF47" i="6"/>
  <c r="AF31" i="6"/>
  <c r="P17" i="6"/>
  <c r="P47" i="6"/>
  <c r="P31" i="6"/>
  <c r="AE31" i="6"/>
  <c r="AE47" i="6"/>
  <c r="O17" i="6"/>
  <c r="O31" i="6"/>
  <c r="O47" i="6"/>
  <c r="F26" i="3"/>
  <c r="F37" i="3"/>
  <c r="O37" i="3"/>
  <c r="O26" i="3"/>
  <c r="K37" i="3"/>
  <c r="K26" i="3"/>
  <c r="Y26" i="3"/>
  <c r="Y37" i="3"/>
  <c r="U26" i="3"/>
  <c r="U37" i="3"/>
  <c r="AD26" i="3"/>
  <c r="AD37" i="3"/>
  <c r="Z26" i="3"/>
  <c r="Z37" i="3"/>
  <c r="AF12" i="4"/>
  <c r="AF20" i="4"/>
  <c r="AB12" i="4"/>
  <c r="AB20" i="4"/>
  <c r="U12" i="4"/>
  <c r="U20" i="4"/>
  <c r="Q12" i="4"/>
  <c r="N12" i="4"/>
  <c r="N20" i="4"/>
  <c r="J12" i="4"/>
  <c r="J20" i="4"/>
  <c r="G12" i="4"/>
  <c r="G20" i="4"/>
  <c r="W4" i="18"/>
  <c r="V67" i="18"/>
  <c r="V41" i="18"/>
  <c r="V54" i="18"/>
  <c r="W4" i="24"/>
  <c r="V22" i="24"/>
  <c r="V13" i="24"/>
  <c r="V31" i="24"/>
  <c r="E15" i="2"/>
  <c r="D5" i="6"/>
  <c r="D15" i="2"/>
  <c r="H75" i="18"/>
  <c r="D62" i="18"/>
  <c r="H62" i="18"/>
  <c r="L62" i="18"/>
  <c r="P62" i="18"/>
  <c r="T62" i="18"/>
  <c r="X62" i="18"/>
  <c r="AB62" i="18"/>
  <c r="AF62" i="18"/>
  <c r="G62" i="18"/>
  <c r="K62" i="18"/>
  <c r="O62" i="18"/>
  <c r="S62" i="18"/>
  <c r="W62" i="18"/>
  <c r="AA62" i="18"/>
  <c r="AE62" i="18"/>
  <c r="D31" i="3"/>
  <c r="I10" i="3"/>
  <c r="M10" i="3"/>
  <c r="Q10" i="3"/>
  <c r="U10" i="3"/>
  <c r="Y10" i="3"/>
  <c r="AC10" i="3"/>
  <c r="AG10" i="3"/>
  <c r="F31" i="3"/>
  <c r="J31" i="3"/>
  <c r="N31" i="3"/>
  <c r="R31" i="3"/>
  <c r="V31" i="3"/>
  <c r="Z31" i="3"/>
  <c r="AD31" i="3"/>
  <c r="F10" i="3"/>
  <c r="J10" i="3"/>
  <c r="N10" i="3"/>
  <c r="R10" i="3"/>
  <c r="V10" i="3"/>
  <c r="Z10" i="3"/>
  <c r="AD10" i="3"/>
  <c r="F29" i="3"/>
  <c r="D29" i="3"/>
  <c r="D23" i="4"/>
  <c r="D21" i="3"/>
  <c r="F23" i="4"/>
  <c r="F62" i="18"/>
  <c r="J62" i="18"/>
  <c r="N62" i="18"/>
  <c r="R62" i="18"/>
  <c r="V62" i="18"/>
  <c r="Z62" i="18"/>
  <c r="AD62" i="18"/>
  <c r="C31" i="3" l="1"/>
  <c r="C41" i="3"/>
  <c r="C10" i="3"/>
  <c r="D17" i="2"/>
  <c r="D25" i="7" s="1"/>
  <c r="E17" i="2"/>
  <c r="E25" i="7" s="1"/>
  <c r="I17" i="2"/>
  <c r="I25" i="7" s="1"/>
  <c r="I19" i="2"/>
  <c r="H16" i="19"/>
  <c r="E32" i="6"/>
  <c r="E48" i="6"/>
  <c r="D51" i="6"/>
  <c r="D35" i="6"/>
  <c r="I35" i="6"/>
  <c r="I51" i="6"/>
  <c r="AF74" i="18"/>
  <c r="D19" i="9"/>
  <c r="E18" i="9" s="1"/>
  <c r="D7" i="19"/>
  <c r="C19" i="19"/>
  <c r="AF72" i="18"/>
  <c r="E15" i="10"/>
  <c r="E14" i="10"/>
  <c r="AF73" i="18"/>
  <c r="D52" i="6"/>
  <c r="AF235" i="1"/>
  <c r="AF240" i="1"/>
  <c r="AF46" i="36"/>
  <c r="AF238" i="1"/>
  <c r="AF44" i="36"/>
  <c r="AF236" i="1"/>
  <c r="AF237" i="1"/>
  <c r="AF239" i="1"/>
  <c r="AF45" i="36"/>
  <c r="AF88" i="1"/>
  <c r="AG44" i="34" s="1"/>
  <c r="AF68" i="18"/>
  <c r="AF90" i="1"/>
  <c r="AG46" i="34" s="1"/>
  <c r="AF70" i="18"/>
  <c r="AF89" i="1"/>
  <c r="AF69" i="18"/>
  <c r="AF91" i="1"/>
  <c r="AF71" i="18"/>
  <c r="AF60" i="1"/>
  <c r="AE50" i="10"/>
  <c r="AE10" i="19" s="1"/>
  <c r="AF59" i="1"/>
  <c r="AF58" i="1"/>
  <c r="AF92" i="1"/>
  <c r="AF47" i="10"/>
  <c r="AF94" i="1"/>
  <c r="AF49" i="10"/>
  <c r="AF93" i="1"/>
  <c r="AF48" i="10"/>
  <c r="E21" i="6"/>
  <c r="F7" i="6"/>
  <c r="F33" i="6" s="1"/>
  <c r="F21" i="6"/>
  <c r="D7" i="6"/>
  <c r="D21" i="6"/>
  <c r="E43" i="3"/>
  <c r="E6" i="19" s="1"/>
  <c r="D42" i="3"/>
  <c r="C42" i="3" s="1"/>
  <c r="E32" i="3"/>
  <c r="D40" i="3"/>
  <c r="F15" i="2"/>
  <c r="G15" i="2"/>
  <c r="X4" i="24"/>
  <c r="W31" i="24"/>
  <c r="W13" i="24"/>
  <c r="W22" i="24"/>
  <c r="X4" i="18"/>
  <c r="W67" i="18"/>
  <c r="W41" i="18"/>
  <c r="W54" i="18"/>
  <c r="E54" i="6"/>
  <c r="E35" i="6"/>
  <c r="F15" i="10"/>
  <c r="F14" i="10"/>
  <c r="I75" i="18"/>
  <c r="E13" i="10"/>
  <c r="F32" i="3"/>
  <c r="D20" i="2"/>
  <c r="D32" i="3"/>
  <c r="C3" i="7"/>
  <c r="F17" i="2" l="1"/>
  <c r="F25" i="7" s="1"/>
  <c r="E20" i="2"/>
  <c r="C15" i="2"/>
  <c r="I20" i="2"/>
  <c r="F19" i="2"/>
  <c r="G17" i="2"/>
  <c r="G25" i="7" s="1"/>
  <c r="G19" i="2"/>
  <c r="C15" i="7" s="1"/>
  <c r="I16" i="19"/>
  <c r="E15" i="9"/>
  <c r="E17" i="9"/>
  <c r="E16" i="9"/>
  <c r="E14" i="9"/>
  <c r="AG73" i="18"/>
  <c r="AG72" i="18"/>
  <c r="AG74" i="18"/>
  <c r="I32" i="6"/>
  <c r="I48" i="6"/>
  <c r="AG236" i="1"/>
  <c r="AG238" i="1"/>
  <c r="AG44" i="36"/>
  <c r="AG240" i="1"/>
  <c r="AG46" i="36"/>
  <c r="AG239" i="1"/>
  <c r="AG45" i="36"/>
  <c r="AG235" i="1"/>
  <c r="AG237" i="1"/>
  <c r="AG91" i="1"/>
  <c r="AG71" i="18"/>
  <c r="AG89" i="1"/>
  <c r="AG69" i="18"/>
  <c r="AG90" i="1"/>
  <c r="AG70" i="18"/>
  <c r="AG88" i="1"/>
  <c r="AG68" i="18"/>
  <c r="AG58" i="1"/>
  <c r="AG59" i="1"/>
  <c r="AG60" i="1"/>
  <c r="AG93" i="1"/>
  <c r="AG48" i="10"/>
  <c r="AG94" i="1"/>
  <c r="AG49" i="10"/>
  <c r="AF50" i="10"/>
  <c r="AF10" i="19" s="1"/>
  <c r="AG92" i="1"/>
  <c r="AG47" i="10"/>
  <c r="D33" i="6"/>
  <c r="D19" i="6"/>
  <c r="D6" i="6"/>
  <c r="D43" i="3"/>
  <c r="F19" i="6"/>
  <c r="F6" i="6"/>
  <c r="F36" i="6" s="1"/>
  <c r="E19" i="6"/>
  <c r="E6" i="6"/>
  <c r="F54" i="6"/>
  <c r="G35" i="6"/>
  <c r="C35" i="6" s="1"/>
  <c r="Y4" i="18"/>
  <c r="X54" i="18"/>
  <c r="X67" i="18"/>
  <c r="X41" i="18"/>
  <c r="Y4" i="24"/>
  <c r="X13" i="24"/>
  <c r="X31" i="24"/>
  <c r="X22" i="24"/>
  <c r="F16" i="10"/>
  <c r="F8" i="19" s="1"/>
  <c r="F7" i="19" s="1"/>
  <c r="E50" i="6"/>
  <c r="E55" i="6" s="1"/>
  <c r="E34" i="6"/>
  <c r="D54" i="6"/>
  <c r="J75" i="18"/>
  <c r="J16" i="19" s="1"/>
  <c r="E16" i="10"/>
  <c r="C16" i="2" l="1"/>
  <c r="C19" i="2"/>
  <c r="AJ28" i="3"/>
  <c r="AJ39" i="3" s="1"/>
  <c r="Z28" i="3"/>
  <c r="E20" i="9"/>
  <c r="E21" i="9" s="1"/>
  <c r="AH238" i="1"/>
  <c r="AH44" i="36"/>
  <c r="AH59" i="1"/>
  <c r="AH91" i="1"/>
  <c r="AH71" i="18"/>
  <c r="AH89" i="1"/>
  <c r="AH69" i="18"/>
  <c r="D32" i="6"/>
  <c r="D34" i="6" s="1"/>
  <c r="D48" i="6"/>
  <c r="AH235" i="1"/>
  <c r="AH60" i="1"/>
  <c r="AH237" i="1"/>
  <c r="E8" i="19"/>
  <c r="AH94" i="1"/>
  <c r="AH74" i="18"/>
  <c r="AH49" i="10"/>
  <c r="AH88" i="1"/>
  <c r="AH68" i="18"/>
  <c r="AH44" i="34"/>
  <c r="AH239" i="1"/>
  <c r="AH45" i="36"/>
  <c r="AH236" i="1"/>
  <c r="AH58" i="1"/>
  <c r="AH93" i="1"/>
  <c r="AH73" i="18"/>
  <c r="AH48" i="10"/>
  <c r="AH90" i="1"/>
  <c r="AH70" i="18"/>
  <c r="AH46" i="34"/>
  <c r="AH92" i="1"/>
  <c r="AH72" i="18"/>
  <c r="AH47" i="10"/>
  <c r="AH240" i="1"/>
  <c r="AH46" i="36"/>
  <c r="C51" i="6"/>
  <c r="AG50" i="10"/>
  <c r="AG10" i="19" s="1"/>
  <c r="F38" i="6"/>
  <c r="F9" i="6"/>
  <c r="D36" i="6"/>
  <c r="D9" i="6"/>
  <c r="D6" i="19"/>
  <c r="E36" i="6"/>
  <c r="E38" i="6" s="1"/>
  <c r="E39" i="6" s="1"/>
  <c r="E9" i="6"/>
  <c r="Z4" i="24"/>
  <c r="Y22" i="24"/>
  <c r="Y31" i="24"/>
  <c r="Y13" i="24"/>
  <c r="Z4" i="18"/>
  <c r="Y54" i="18"/>
  <c r="Y67" i="18"/>
  <c r="Y41" i="18"/>
  <c r="K75" i="18"/>
  <c r="C28" i="3" l="1"/>
  <c r="C17" i="3"/>
  <c r="C17" i="2"/>
  <c r="Z39" i="3"/>
  <c r="C39" i="3" s="1"/>
  <c r="G20" i="2"/>
  <c r="C20" i="2" s="1"/>
  <c r="K16" i="19"/>
  <c r="AI89" i="1"/>
  <c r="AI69" i="18"/>
  <c r="AI236" i="1"/>
  <c r="AI58" i="1"/>
  <c r="AI239" i="1"/>
  <c r="AI45" i="36"/>
  <c r="AI240" i="1"/>
  <c r="AI46" i="36"/>
  <c r="AH75" i="18"/>
  <c r="AH16" i="19" s="1"/>
  <c r="AI60" i="1"/>
  <c r="AI59" i="1"/>
  <c r="AI91" i="1"/>
  <c r="AI71" i="18"/>
  <c r="D38" i="6"/>
  <c r="AI88" i="1"/>
  <c r="AI68" i="18"/>
  <c r="AI44" i="34"/>
  <c r="AH50" i="10"/>
  <c r="AH10" i="19" s="1"/>
  <c r="AI235" i="1"/>
  <c r="E7" i="19"/>
  <c r="AI93" i="1"/>
  <c r="AI73" i="18"/>
  <c r="AI48" i="10"/>
  <c r="D50" i="6"/>
  <c r="D55" i="6" s="1"/>
  <c r="D56" i="6" s="1"/>
  <c r="E56" i="6" s="1"/>
  <c r="AI238" i="1"/>
  <c r="AI44" i="36"/>
  <c r="AI90" i="1"/>
  <c r="AI70" i="18"/>
  <c r="AI46" i="34"/>
  <c r="AI237" i="1"/>
  <c r="F48" i="6"/>
  <c r="F32" i="6"/>
  <c r="AI92" i="1"/>
  <c r="AI47" i="10"/>
  <c r="AI50" i="10" s="1"/>
  <c r="AI10" i="19" s="1"/>
  <c r="AI72" i="18"/>
  <c r="AI94" i="1"/>
  <c r="AI74" i="18"/>
  <c r="AI49" i="10"/>
  <c r="C12" i="1"/>
  <c r="C17" i="1" s="1"/>
  <c r="D7" i="9"/>
  <c r="D8" i="9"/>
  <c r="D6" i="9"/>
  <c r="D4" i="9"/>
  <c r="D5" i="9"/>
  <c r="AA4" i="18"/>
  <c r="Z41" i="18"/>
  <c r="Z67" i="18"/>
  <c r="Z54" i="18"/>
  <c r="AA4" i="24"/>
  <c r="Z31" i="24"/>
  <c r="Z22" i="24"/>
  <c r="Z13" i="24"/>
  <c r="L75" i="18"/>
  <c r="C25" i="7" l="1"/>
  <c r="C26" i="7"/>
  <c r="G48" i="6"/>
  <c r="C48" i="6" s="1"/>
  <c r="G32" i="6"/>
  <c r="C32" i="6" s="1"/>
  <c r="L16" i="19"/>
  <c r="D39" i="6"/>
  <c r="D42" i="6" s="1"/>
  <c r="E42" i="6" s="1"/>
  <c r="AJ90" i="1"/>
  <c r="AJ46" i="34"/>
  <c r="AJ70" i="18"/>
  <c r="AJ91" i="1"/>
  <c r="AJ71" i="18"/>
  <c r="AJ239" i="1"/>
  <c r="AJ45" i="36"/>
  <c r="AJ92" i="1"/>
  <c r="AJ72" i="18"/>
  <c r="AJ47" i="10"/>
  <c r="AI75" i="18"/>
  <c r="AI16" i="19" s="1"/>
  <c r="AJ240" i="1"/>
  <c r="AJ46" i="36"/>
  <c r="AJ58" i="1"/>
  <c r="AJ88" i="1"/>
  <c r="AJ68" i="18"/>
  <c r="AJ44" i="34"/>
  <c r="AJ236" i="1"/>
  <c r="AJ238" i="1"/>
  <c r="AJ44" i="36"/>
  <c r="AJ59" i="1"/>
  <c r="AJ237" i="1"/>
  <c r="AJ60" i="1"/>
  <c r="AJ235" i="1"/>
  <c r="D58" i="6"/>
  <c r="E58" i="6" s="1"/>
  <c r="AJ93" i="1"/>
  <c r="AJ73" i="18"/>
  <c r="AJ48" i="10"/>
  <c r="AJ94" i="1"/>
  <c r="AJ74" i="18"/>
  <c r="AJ49" i="10"/>
  <c r="AJ89" i="1"/>
  <c r="AJ69" i="18"/>
  <c r="E7" i="9"/>
  <c r="E8" i="9"/>
  <c r="E6" i="9"/>
  <c r="E5" i="9"/>
  <c r="E4" i="9"/>
  <c r="F4" i="9" s="1"/>
  <c r="G4" i="9" s="1"/>
  <c r="H4" i="9" s="1"/>
  <c r="I4" i="9" s="1"/>
  <c r="F50" i="6"/>
  <c r="F34" i="6"/>
  <c r="AB4" i="24"/>
  <c r="AA31" i="24"/>
  <c r="AA13" i="24"/>
  <c r="AA22" i="24"/>
  <c r="AB4" i="18"/>
  <c r="AA67" i="18"/>
  <c r="AA41" i="18"/>
  <c r="AA54" i="18"/>
  <c r="M75" i="18"/>
  <c r="M16" i="19" l="1"/>
  <c r="D40" i="6"/>
  <c r="E40" i="6" s="1"/>
  <c r="AK238" i="1"/>
  <c r="AK44" i="36"/>
  <c r="AK58" i="1"/>
  <c r="AK93" i="1"/>
  <c r="AK73" i="18"/>
  <c r="AK48" i="10"/>
  <c r="AK235" i="1"/>
  <c r="AK91" i="1"/>
  <c r="AK71" i="18"/>
  <c r="AK89" i="1"/>
  <c r="AK69" i="18"/>
  <c r="AK236" i="1"/>
  <c r="AJ50" i="10"/>
  <c r="AJ10" i="19" s="1"/>
  <c r="AK237" i="1"/>
  <c r="AK240" i="1"/>
  <c r="AK46" i="36"/>
  <c r="AK59" i="1"/>
  <c r="AK239" i="1"/>
  <c r="AK45" i="36"/>
  <c r="AJ75" i="18"/>
  <c r="AJ16" i="19" s="1"/>
  <c r="AK90" i="1"/>
  <c r="AK46" i="34"/>
  <c r="AK70" i="18"/>
  <c r="AK60" i="1"/>
  <c r="AK88" i="1"/>
  <c r="AK68" i="18"/>
  <c r="AK44" i="34"/>
  <c r="AK92" i="1"/>
  <c r="AK72" i="18"/>
  <c r="AK47" i="10"/>
  <c r="AK94" i="1"/>
  <c r="AK74" i="18"/>
  <c r="AK49" i="10"/>
  <c r="M5" i="9"/>
  <c r="F5" i="9"/>
  <c r="G5" i="9" s="1"/>
  <c r="H5" i="9" s="1"/>
  <c r="I5" i="9" s="1"/>
  <c r="M6" i="9"/>
  <c r="F6" i="9"/>
  <c r="G6" i="9" s="1"/>
  <c r="H6" i="9" s="1"/>
  <c r="I6" i="9" s="1"/>
  <c r="M8" i="9"/>
  <c r="F8" i="9"/>
  <c r="G8" i="9" s="1"/>
  <c r="H8" i="9" s="1"/>
  <c r="I8" i="9" s="1"/>
  <c r="M7" i="9"/>
  <c r="F7" i="9"/>
  <c r="G7" i="9" s="1"/>
  <c r="H7" i="9" s="1"/>
  <c r="I7" i="9" s="1"/>
  <c r="F39" i="6"/>
  <c r="F55" i="6"/>
  <c r="AC4" i="18"/>
  <c r="AB67" i="18"/>
  <c r="AB41" i="18"/>
  <c r="AB54" i="18"/>
  <c r="AC4" i="24"/>
  <c r="AB13" i="24"/>
  <c r="AB31" i="24"/>
  <c r="AB22" i="24"/>
  <c r="N75" i="18"/>
  <c r="N16" i="19" l="1"/>
  <c r="AK75" i="18"/>
  <c r="AL236" i="1"/>
  <c r="AL239" i="1"/>
  <c r="AL45" i="36"/>
  <c r="AL94" i="1"/>
  <c r="AL74" i="18"/>
  <c r="AL49" i="10"/>
  <c r="AL58" i="1"/>
  <c r="AL89" i="1"/>
  <c r="AL69" i="18"/>
  <c r="AK50" i="10"/>
  <c r="AK10" i="19" s="1"/>
  <c r="AL59" i="1"/>
  <c r="AL90" i="1"/>
  <c r="AL46" i="34"/>
  <c r="AL70" i="18"/>
  <c r="AL240" i="1"/>
  <c r="AL46" i="36"/>
  <c r="AL88" i="1"/>
  <c r="AL68" i="18"/>
  <c r="AL44" i="34"/>
  <c r="AL93" i="1"/>
  <c r="AL73" i="18"/>
  <c r="AL48" i="10"/>
  <c r="AL60" i="1"/>
  <c r="AL91" i="1"/>
  <c r="AL71" i="18"/>
  <c r="AL237" i="1"/>
  <c r="AL92" i="1"/>
  <c r="AL72" i="18"/>
  <c r="AL47" i="10"/>
  <c r="AL238" i="1"/>
  <c r="AL44" i="36"/>
  <c r="AL235" i="1"/>
  <c r="F58" i="6"/>
  <c r="F42" i="6"/>
  <c r="I9" i="9"/>
  <c r="H9" i="9"/>
  <c r="F40" i="6"/>
  <c r="F56" i="6"/>
  <c r="AD4" i="24"/>
  <c r="AC22" i="24"/>
  <c r="AC13" i="24"/>
  <c r="AC31" i="24"/>
  <c r="AD4" i="18"/>
  <c r="AC54" i="18"/>
  <c r="AC41" i="18"/>
  <c r="AC67" i="18"/>
  <c r="O75" i="18"/>
  <c r="O16" i="19" l="1"/>
  <c r="AK16" i="19"/>
  <c r="AM92" i="1"/>
  <c r="AM72" i="18"/>
  <c r="AM47" i="10"/>
  <c r="AM88" i="1"/>
  <c r="AM68" i="18"/>
  <c r="AM44" i="34"/>
  <c r="AM239" i="1"/>
  <c r="AM45" i="36"/>
  <c r="AM59" i="1"/>
  <c r="AM91" i="1"/>
  <c r="AM71" i="18"/>
  <c r="AM235" i="1"/>
  <c r="AM240" i="1"/>
  <c r="AM46" i="36"/>
  <c r="AM89" i="1"/>
  <c r="AM69" i="18"/>
  <c r="AL75" i="18"/>
  <c r="AM238" i="1"/>
  <c r="AM44" i="36"/>
  <c r="AM93" i="1"/>
  <c r="AM73" i="18"/>
  <c r="AM48" i="10"/>
  <c r="AM50" i="10" s="1"/>
  <c r="AM10" i="19" s="1"/>
  <c r="AM94" i="1"/>
  <c r="AM74" i="18"/>
  <c r="AM49" i="10"/>
  <c r="AM236" i="1"/>
  <c r="AM237" i="1"/>
  <c r="AL50" i="10"/>
  <c r="AL10" i="19" s="1"/>
  <c r="AM60" i="1"/>
  <c r="AM90" i="1"/>
  <c r="AM70" i="18"/>
  <c r="AM46" i="34"/>
  <c r="AM58" i="1"/>
  <c r="C24" i="19"/>
  <c r="AG22" i="6"/>
  <c r="AE4" i="18"/>
  <c r="AD54" i="18"/>
  <c r="AD41" i="18"/>
  <c r="AD67" i="18"/>
  <c r="AE4" i="24"/>
  <c r="AD31" i="24"/>
  <c r="AD22" i="24"/>
  <c r="AD13" i="24"/>
  <c r="P75" i="18"/>
  <c r="C8" i="6" l="1"/>
  <c r="D4" i="7" s="1"/>
  <c r="P16" i="19"/>
  <c r="AL16" i="19"/>
  <c r="AN22" i="6"/>
  <c r="C22" i="6" s="1"/>
  <c r="AN90" i="1"/>
  <c r="AN70" i="18"/>
  <c r="AN46" i="34"/>
  <c r="C46" i="34" s="1"/>
  <c r="AN60" i="1"/>
  <c r="AN239" i="1"/>
  <c r="AN45" i="36"/>
  <c r="C45" i="36" s="1"/>
  <c r="AM75" i="18"/>
  <c r="AM16" i="19" s="1"/>
  <c r="AN59" i="1"/>
  <c r="AN88" i="1"/>
  <c r="AN44" i="34"/>
  <c r="C44" i="34" s="1"/>
  <c r="AN68" i="18"/>
  <c r="AN89" i="1"/>
  <c r="AN69" i="18"/>
  <c r="AN94" i="1"/>
  <c r="AN49" i="10"/>
  <c r="C49" i="10" s="1"/>
  <c r="AN74" i="18"/>
  <c r="AN238" i="1"/>
  <c r="AN44" i="36"/>
  <c r="C44" i="36" s="1"/>
  <c r="AN235" i="1"/>
  <c r="AN236" i="1"/>
  <c r="AN58" i="1"/>
  <c r="AN240" i="1"/>
  <c r="AN46" i="36"/>
  <c r="C46" i="36" s="1"/>
  <c r="AN93" i="1"/>
  <c r="AN48" i="10"/>
  <c r="C48" i="10" s="1"/>
  <c r="AN73" i="18"/>
  <c r="AN237" i="1"/>
  <c r="AN91" i="1"/>
  <c r="AN71" i="18"/>
  <c r="AN92" i="1"/>
  <c r="AN72" i="18"/>
  <c r="AN47" i="10"/>
  <c r="C47" i="10" s="1"/>
  <c r="AF4" i="24"/>
  <c r="AE31" i="24"/>
  <c r="AE13" i="24"/>
  <c r="AE22" i="24"/>
  <c r="AF4" i="18"/>
  <c r="AE67" i="18"/>
  <c r="AE41" i="18"/>
  <c r="AE54" i="18"/>
  <c r="Q75" i="18"/>
  <c r="Q16" i="19" l="1"/>
  <c r="AO237" i="1"/>
  <c r="AO236" i="1"/>
  <c r="AO94" i="1"/>
  <c r="AN75" i="18"/>
  <c r="AN16" i="19" s="1"/>
  <c r="AO59" i="1"/>
  <c r="AN50" i="10"/>
  <c r="AO60" i="1"/>
  <c r="AO91" i="1"/>
  <c r="AO93" i="1"/>
  <c r="AO240" i="1"/>
  <c r="AO238" i="1"/>
  <c r="AO88" i="1"/>
  <c r="AO235" i="1"/>
  <c r="AO92" i="1"/>
  <c r="AO58" i="1"/>
  <c r="AO239" i="1"/>
  <c r="AO89" i="1"/>
  <c r="AO90" i="1"/>
  <c r="AG4" i="18"/>
  <c r="AH4" i="18" s="1"/>
  <c r="AF41" i="18"/>
  <c r="AF67" i="18"/>
  <c r="AF54" i="18"/>
  <c r="AG4" i="24"/>
  <c r="AH4" i="24" s="1"/>
  <c r="AF22" i="24"/>
  <c r="AF31" i="24"/>
  <c r="AF13" i="24"/>
  <c r="R75" i="18"/>
  <c r="AN10" i="19" l="1"/>
  <c r="C50" i="10"/>
  <c r="R16" i="19"/>
  <c r="AI4" i="18"/>
  <c r="AH41" i="18"/>
  <c r="AH67" i="18"/>
  <c r="AH54" i="18"/>
  <c r="AP91" i="1"/>
  <c r="AP238" i="1"/>
  <c r="AP60" i="1"/>
  <c r="AP92" i="1"/>
  <c r="AP236" i="1"/>
  <c r="AI4" i="24"/>
  <c r="AH31" i="24"/>
  <c r="AH22" i="24"/>
  <c r="AH13" i="24"/>
  <c r="AP90" i="1"/>
  <c r="AP88" i="1"/>
  <c r="AP240" i="1"/>
  <c r="AP94" i="1"/>
  <c r="AP235" i="1"/>
  <c r="AP93" i="1"/>
  <c r="AP237" i="1"/>
  <c r="AP239" i="1"/>
  <c r="AP58" i="1"/>
  <c r="AP89" i="1"/>
  <c r="AP59" i="1"/>
  <c r="AG22" i="24"/>
  <c r="AG31" i="24"/>
  <c r="AG13" i="24"/>
  <c r="AG54" i="18"/>
  <c r="AG67" i="18"/>
  <c r="AG41" i="18"/>
  <c r="S75" i="18"/>
  <c r="S16" i="19" l="1"/>
  <c r="AQ60" i="1"/>
  <c r="AR60" i="1" s="1"/>
  <c r="AS60" i="1" s="1"/>
  <c r="AT60" i="1" s="1"/>
  <c r="AU60" i="1" s="1"/>
  <c r="AV60" i="1" s="1"/>
  <c r="AW60" i="1" s="1"/>
  <c r="AX60" i="1" s="1"/>
  <c r="AY60" i="1" s="1"/>
  <c r="AZ60" i="1" s="1"/>
  <c r="BA60" i="1" s="1"/>
  <c r="BB60" i="1" s="1"/>
  <c r="AQ240" i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AQ88" i="1"/>
  <c r="AR88" i="1" s="1"/>
  <c r="AS88" i="1" s="1"/>
  <c r="AT88" i="1" s="1"/>
  <c r="AU88" i="1" s="1"/>
  <c r="AV88" i="1" s="1"/>
  <c r="AW88" i="1" s="1"/>
  <c r="AX88" i="1" s="1"/>
  <c r="AY88" i="1" s="1"/>
  <c r="AZ88" i="1" s="1"/>
  <c r="BA88" i="1" s="1"/>
  <c r="BB88" i="1" s="1"/>
  <c r="AQ89" i="1"/>
  <c r="AR89" i="1" s="1"/>
  <c r="AS89" i="1" s="1"/>
  <c r="AT89" i="1" s="1"/>
  <c r="AU89" i="1" s="1"/>
  <c r="AV89" i="1" s="1"/>
  <c r="AW89" i="1" s="1"/>
  <c r="AX89" i="1" s="1"/>
  <c r="AY89" i="1" s="1"/>
  <c r="AZ89" i="1" s="1"/>
  <c r="BA89" i="1" s="1"/>
  <c r="BB89" i="1" s="1"/>
  <c r="AQ236" i="1"/>
  <c r="AR236" i="1" s="1"/>
  <c r="AS236" i="1" s="1"/>
  <c r="AT236" i="1" s="1"/>
  <c r="AU236" i="1" s="1"/>
  <c r="AV236" i="1" s="1"/>
  <c r="AW236" i="1" s="1"/>
  <c r="AX236" i="1" s="1"/>
  <c r="AY236" i="1" s="1"/>
  <c r="AZ236" i="1" s="1"/>
  <c r="BA236" i="1" s="1"/>
  <c r="BB236" i="1" s="1"/>
  <c r="AQ91" i="1"/>
  <c r="AR91" i="1" s="1"/>
  <c r="AS91" i="1" s="1"/>
  <c r="AT91" i="1" s="1"/>
  <c r="AU91" i="1" s="1"/>
  <c r="AV91" i="1" s="1"/>
  <c r="AW91" i="1" s="1"/>
  <c r="AX91" i="1" s="1"/>
  <c r="AY91" i="1" s="1"/>
  <c r="AZ91" i="1" s="1"/>
  <c r="BA91" i="1" s="1"/>
  <c r="BB91" i="1" s="1"/>
  <c r="AI31" i="24"/>
  <c r="AJ4" i="24"/>
  <c r="AI13" i="24"/>
  <c r="AI22" i="24"/>
  <c r="AQ237" i="1"/>
  <c r="AR237" i="1" s="1"/>
  <c r="AS237" i="1" s="1"/>
  <c r="AT237" i="1" s="1"/>
  <c r="AU237" i="1" s="1"/>
  <c r="AV237" i="1" s="1"/>
  <c r="AW237" i="1" s="1"/>
  <c r="AX237" i="1" s="1"/>
  <c r="AY237" i="1" s="1"/>
  <c r="AZ237" i="1" s="1"/>
  <c r="BA237" i="1" s="1"/>
  <c r="BB237" i="1" s="1"/>
  <c r="AQ93" i="1"/>
  <c r="AR93" i="1" s="1"/>
  <c r="AS93" i="1" s="1"/>
  <c r="AT93" i="1" s="1"/>
  <c r="AU93" i="1" s="1"/>
  <c r="AV93" i="1" s="1"/>
  <c r="AW93" i="1" s="1"/>
  <c r="AX93" i="1" s="1"/>
  <c r="AY93" i="1" s="1"/>
  <c r="AZ93" i="1" s="1"/>
  <c r="BA93" i="1" s="1"/>
  <c r="BB93" i="1" s="1"/>
  <c r="AQ235" i="1"/>
  <c r="AR235" i="1" s="1"/>
  <c r="AS235" i="1" s="1"/>
  <c r="AT235" i="1" s="1"/>
  <c r="AU235" i="1" s="1"/>
  <c r="AV235" i="1" s="1"/>
  <c r="AW235" i="1" s="1"/>
  <c r="AX235" i="1" s="1"/>
  <c r="AY235" i="1" s="1"/>
  <c r="AZ235" i="1" s="1"/>
  <c r="BA235" i="1" s="1"/>
  <c r="BB235" i="1" s="1"/>
  <c r="AQ90" i="1"/>
  <c r="AR90" i="1" s="1"/>
  <c r="AS90" i="1" s="1"/>
  <c r="AT90" i="1" s="1"/>
  <c r="AU90" i="1" s="1"/>
  <c r="AV90" i="1" s="1"/>
  <c r="AW90" i="1" s="1"/>
  <c r="AX90" i="1" s="1"/>
  <c r="AY90" i="1" s="1"/>
  <c r="AZ90" i="1" s="1"/>
  <c r="BA90" i="1" s="1"/>
  <c r="BB90" i="1" s="1"/>
  <c r="AQ58" i="1"/>
  <c r="AR58" i="1" s="1"/>
  <c r="AS58" i="1" s="1"/>
  <c r="AT58" i="1" s="1"/>
  <c r="AU58" i="1" s="1"/>
  <c r="AV58" i="1" s="1"/>
  <c r="AW58" i="1" s="1"/>
  <c r="AX58" i="1" s="1"/>
  <c r="AY58" i="1" s="1"/>
  <c r="AZ58" i="1" s="1"/>
  <c r="BA58" i="1" s="1"/>
  <c r="BB58" i="1" s="1"/>
  <c r="AQ92" i="1"/>
  <c r="AR92" i="1" s="1"/>
  <c r="AS92" i="1" s="1"/>
  <c r="AT92" i="1" s="1"/>
  <c r="AU92" i="1" s="1"/>
  <c r="AV92" i="1" s="1"/>
  <c r="AW92" i="1" s="1"/>
  <c r="AX92" i="1" s="1"/>
  <c r="AY92" i="1" s="1"/>
  <c r="AZ92" i="1" s="1"/>
  <c r="BA92" i="1" s="1"/>
  <c r="BB92" i="1" s="1"/>
  <c r="AQ59" i="1"/>
  <c r="AR59" i="1" s="1"/>
  <c r="AS59" i="1" s="1"/>
  <c r="AT59" i="1" s="1"/>
  <c r="AU59" i="1" s="1"/>
  <c r="AV59" i="1" s="1"/>
  <c r="AW59" i="1" s="1"/>
  <c r="AX59" i="1" s="1"/>
  <c r="AY59" i="1" s="1"/>
  <c r="AZ59" i="1" s="1"/>
  <c r="BA59" i="1" s="1"/>
  <c r="BB59" i="1" s="1"/>
  <c r="AQ238" i="1"/>
  <c r="AR238" i="1" s="1"/>
  <c r="AS238" i="1" s="1"/>
  <c r="AT238" i="1" s="1"/>
  <c r="AU238" i="1" s="1"/>
  <c r="AV238" i="1" s="1"/>
  <c r="AW238" i="1" s="1"/>
  <c r="AX238" i="1" s="1"/>
  <c r="AY238" i="1" s="1"/>
  <c r="AZ238" i="1" s="1"/>
  <c r="BA238" i="1" s="1"/>
  <c r="BB238" i="1" s="1"/>
  <c r="AQ239" i="1"/>
  <c r="AR239" i="1" s="1"/>
  <c r="AS239" i="1" s="1"/>
  <c r="AT239" i="1" s="1"/>
  <c r="AU239" i="1" s="1"/>
  <c r="AV239" i="1" s="1"/>
  <c r="AW239" i="1" s="1"/>
  <c r="AX239" i="1" s="1"/>
  <c r="AY239" i="1" s="1"/>
  <c r="AZ239" i="1" s="1"/>
  <c r="BA239" i="1" s="1"/>
  <c r="BB239" i="1" s="1"/>
  <c r="AQ94" i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BB94" i="1" s="1"/>
  <c r="AI41" i="18"/>
  <c r="AI67" i="18"/>
  <c r="AI54" i="18"/>
  <c r="AJ4" i="18"/>
  <c r="T75" i="18"/>
  <c r="T16" i="19" l="1"/>
  <c r="AK4" i="24"/>
  <c r="AJ22" i="24"/>
  <c r="AJ13" i="24"/>
  <c r="AJ31" i="24"/>
  <c r="AJ54" i="18"/>
  <c r="AJ67" i="18"/>
  <c r="AK4" i="18"/>
  <c r="AJ41" i="18"/>
  <c r="U75" i="18"/>
  <c r="U16" i="19" l="1"/>
  <c r="C10" i="19"/>
  <c r="AK22" i="24"/>
  <c r="AK13" i="24"/>
  <c r="AL4" i="24"/>
  <c r="AK31" i="24"/>
  <c r="AL4" i="18"/>
  <c r="AK54" i="18"/>
  <c r="AK41" i="18"/>
  <c r="AK67" i="18"/>
  <c r="V75" i="18"/>
  <c r="V16" i="19" l="1"/>
  <c r="AL67" i="18"/>
  <c r="AL54" i="18"/>
  <c r="AM4" i="18"/>
  <c r="AL41" i="18"/>
  <c r="AL22" i="24"/>
  <c r="AM4" i="24"/>
  <c r="AL13" i="24"/>
  <c r="AL31" i="24"/>
  <c r="W75" i="18"/>
  <c r="W16" i="19" l="1"/>
  <c r="AN4" i="18"/>
  <c r="AM54" i="18"/>
  <c r="AM41" i="18"/>
  <c r="AM67" i="18"/>
  <c r="AM22" i="24"/>
  <c r="AM13" i="24"/>
  <c r="AN4" i="24"/>
  <c r="AO4" i="24" s="1"/>
  <c r="AM31" i="24"/>
  <c r="X75" i="18"/>
  <c r="X16" i="19" s="1"/>
  <c r="AO13" i="24" l="1"/>
  <c r="AO31" i="24"/>
  <c r="AO22" i="24"/>
  <c r="AN31" i="24"/>
  <c r="AN13" i="24"/>
  <c r="AN22" i="24"/>
  <c r="AN41" i="18"/>
  <c r="AN54" i="18"/>
  <c r="AN67" i="18"/>
  <c r="Y75" i="18"/>
  <c r="Y16" i="19" l="1"/>
  <c r="Z75" i="18"/>
  <c r="Z16" i="19" s="1"/>
  <c r="AA75" i="18" l="1"/>
  <c r="AA16" i="19" l="1"/>
  <c r="AB75" i="18"/>
  <c r="AB16" i="19" s="1"/>
  <c r="AC75" i="18" l="1"/>
  <c r="AC16" i="19" l="1"/>
  <c r="AD75" i="18"/>
  <c r="AD16" i="19" l="1"/>
  <c r="AE75" i="18"/>
  <c r="AE16" i="19" l="1"/>
  <c r="AF75" i="18"/>
  <c r="AF16" i="19" l="1"/>
  <c r="AG75" i="18"/>
  <c r="AG16" i="19" s="1"/>
  <c r="C16" i="19" l="1"/>
  <c r="AD18" i="3" l="1"/>
  <c r="AD21" i="3" s="1"/>
  <c r="AD52" i="6" s="1"/>
  <c r="AD54" i="6" s="1"/>
  <c r="AB18" i="3"/>
  <c r="AB21" i="3" s="1"/>
  <c r="AB52" i="6" s="1"/>
  <c r="AB54" i="6" s="1"/>
  <c r="AF27" i="3"/>
  <c r="Q27" i="3"/>
  <c r="U27" i="3"/>
  <c r="W18" i="3"/>
  <c r="W21" i="3" s="1"/>
  <c r="W52" i="6" s="1"/>
  <c r="W54" i="6" s="1"/>
  <c r="Z18" i="3"/>
  <c r="AM18" i="3"/>
  <c r="AM21" i="3" s="1"/>
  <c r="AM52" i="6" s="1"/>
  <c r="AM54" i="6" s="1"/>
  <c r="R18" i="3"/>
  <c r="R21" i="3" s="1"/>
  <c r="R52" i="6" s="1"/>
  <c r="R54" i="6" s="1"/>
  <c r="X18" i="3"/>
  <c r="X21" i="3" s="1"/>
  <c r="X52" i="6" s="1"/>
  <c r="X54" i="6" s="1"/>
  <c r="P27" i="3"/>
  <c r="R24" i="24"/>
  <c r="R33" i="24" s="1"/>
  <c r="F25" i="24"/>
  <c r="F34" i="24" s="1"/>
  <c r="AB25" i="24"/>
  <c r="AB34" i="24" s="1"/>
  <c r="H17" i="24"/>
  <c r="W24" i="24"/>
  <c r="W33" i="24" s="1"/>
  <c r="H24" i="24"/>
  <c r="H33" i="24" s="1"/>
  <c r="H25" i="24"/>
  <c r="H34" i="24" s="1"/>
  <c r="O18" i="3"/>
  <c r="O21" i="3" s="1"/>
  <c r="O52" i="6" s="1"/>
  <c r="O54" i="6" s="1"/>
  <c r="O27" i="3"/>
  <c r="AA18" i="3"/>
  <c r="AA21" i="3" s="1"/>
  <c r="AA52" i="6" s="1"/>
  <c r="AA54" i="6" s="1"/>
  <c r="AA27" i="3"/>
  <c r="AK25" i="24"/>
  <c r="AK34" i="24" s="1"/>
  <c r="AK24" i="24"/>
  <c r="AK33" i="24" s="1"/>
  <c r="W25" i="24"/>
  <c r="W34" i="24" s="1"/>
  <c r="J24" i="24"/>
  <c r="J33" i="24" s="1"/>
  <c r="J25" i="24"/>
  <c r="J34" i="24" s="1"/>
  <c r="K25" i="24"/>
  <c r="K34" i="24" s="1"/>
  <c r="AG18" i="3"/>
  <c r="AG21" i="3" s="1"/>
  <c r="AG52" i="6" s="1"/>
  <c r="AG54" i="6" s="1"/>
  <c r="AG27" i="3"/>
  <c r="U18" i="3"/>
  <c r="U21" i="3" s="1"/>
  <c r="U52" i="6" s="1"/>
  <c r="U54" i="6" s="1"/>
  <c r="G24" i="24"/>
  <c r="G33" i="24" s="1"/>
  <c r="G25" i="24"/>
  <c r="G34" i="24" s="1"/>
  <c r="E25" i="24"/>
  <c r="E34" i="24" s="1"/>
  <c r="E24" i="24"/>
  <c r="E33" i="24" s="1"/>
  <c r="N25" i="24"/>
  <c r="N34" i="24" s="1"/>
  <c r="N24" i="24"/>
  <c r="N33" i="24" s="1"/>
  <c r="P24" i="24"/>
  <c r="P33" i="24" s="1"/>
  <c r="AA24" i="24"/>
  <c r="AA33" i="24" s="1"/>
  <c r="AA25" i="24"/>
  <c r="AA34" i="24" s="1"/>
  <c r="R25" i="24"/>
  <c r="R34" i="24" s="1"/>
  <c r="Z21" i="3" l="1"/>
  <c r="AD27" i="3"/>
  <c r="AD38" i="3" s="1"/>
  <c r="AD40" i="3" s="1"/>
  <c r="AD43" i="3" s="1"/>
  <c r="AD6" i="19" s="1"/>
  <c r="X27" i="3"/>
  <c r="X29" i="3" s="1"/>
  <c r="X32" i="3" s="1"/>
  <c r="R27" i="3"/>
  <c r="R38" i="3" s="1"/>
  <c r="R40" i="3" s="1"/>
  <c r="R43" i="3" s="1"/>
  <c r="R6" i="19" s="1"/>
  <c r="Q18" i="3"/>
  <c r="Q21" i="3" s="1"/>
  <c r="Q52" i="6" s="1"/>
  <c r="Q54" i="6" s="1"/>
  <c r="AM27" i="3"/>
  <c r="AM29" i="3" s="1"/>
  <c r="AM32" i="3" s="1"/>
  <c r="AF18" i="3"/>
  <c r="AF21" i="3" s="1"/>
  <c r="AF52" i="6" s="1"/>
  <c r="AF54" i="6" s="1"/>
  <c r="AB27" i="3"/>
  <c r="AB29" i="3" s="1"/>
  <c r="AB32" i="3" s="1"/>
  <c r="Z27" i="3"/>
  <c r="Z38" i="3" s="1"/>
  <c r="Z40" i="3" s="1"/>
  <c r="W27" i="3"/>
  <c r="W38" i="3" s="1"/>
  <c r="W40" i="3" s="1"/>
  <c r="W43" i="3" s="1"/>
  <c r="W6" i="19" s="1"/>
  <c r="H23" i="24"/>
  <c r="H32" i="24" s="1"/>
  <c r="H35" i="24" s="1"/>
  <c r="H22" i="19" s="1"/>
  <c r="AC24" i="24"/>
  <c r="AC33" i="24" s="1"/>
  <c r="F24" i="24"/>
  <c r="F33" i="24" s="1"/>
  <c r="P18" i="3"/>
  <c r="P21" i="3" s="1"/>
  <c r="P52" i="6" s="1"/>
  <c r="P54" i="6" s="1"/>
  <c r="AC25" i="24"/>
  <c r="AC34" i="24" s="1"/>
  <c r="AA23" i="24"/>
  <c r="AA32" i="24" s="1"/>
  <c r="AA35" i="24" s="1"/>
  <c r="AA22" i="19" s="1"/>
  <c r="K23" i="24"/>
  <c r="K32" i="24" s="1"/>
  <c r="T18" i="3"/>
  <c r="T21" i="3" s="1"/>
  <c r="T52" i="6" s="1"/>
  <c r="T54" i="6" s="1"/>
  <c r="T27" i="3"/>
  <c r="N23" i="24"/>
  <c r="N32" i="24" s="1"/>
  <c r="N35" i="24" s="1"/>
  <c r="N22" i="19" s="1"/>
  <c r="I18" i="3"/>
  <c r="I21" i="3" s="1"/>
  <c r="I52" i="6" s="1"/>
  <c r="I54" i="6" s="1"/>
  <c r="I27" i="3"/>
  <c r="H18" i="3"/>
  <c r="H21" i="3" s="1"/>
  <c r="H52" i="6" s="1"/>
  <c r="H27" i="3"/>
  <c r="E23" i="24"/>
  <c r="K18" i="3"/>
  <c r="K21" i="3" s="1"/>
  <c r="K52" i="6" s="1"/>
  <c r="K54" i="6" s="1"/>
  <c r="K27" i="3"/>
  <c r="P25" i="24"/>
  <c r="P34" i="24" s="1"/>
  <c r="P23" i="24"/>
  <c r="P32" i="24" s="1"/>
  <c r="AB23" i="24"/>
  <c r="AB24" i="24"/>
  <c r="AB33" i="24" s="1"/>
  <c r="AC18" i="3"/>
  <c r="AC21" i="3" s="1"/>
  <c r="AC52" i="6" s="1"/>
  <c r="AC54" i="6" s="1"/>
  <c r="AC27" i="3"/>
  <c r="AK18" i="3"/>
  <c r="AK21" i="3" s="1"/>
  <c r="AK52" i="6" s="1"/>
  <c r="AK54" i="6" s="1"/>
  <c r="AK27" i="3"/>
  <c r="AF25" i="24"/>
  <c r="AF34" i="24" s="1"/>
  <c r="AF24" i="24"/>
  <c r="AF33" i="24" s="1"/>
  <c r="AA17" i="24"/>
  <c r="L24" i="24"/>
  <c r="L33" i="24" s="1"/>
  <c r="L25" i="24"/>
  <c r="L34" i="24" s="1"/>
  <c r="N18" i="3"/>
  <c r="N21" i="3" s="1"/>
  <c r="N52" i="6" s="1"/>
  <c r="N54" i="6" s="1"/>
  <c r="N27" i="3"/>
  <c r="AG25" i="24"/>
  <c r="AG34" i="24" s="1"/>
  <c r="AG24" i="24"/>
  <c r="AG33" i="24" s="1"/>
  <c r="AK17" i="24"/>
  <c r="AK23" i="24"/>
  <c r="AA38" i="3"/>
  <c r="AA40" i="3" s="1"/>
  <c r="AA43" i="3" s="1"/>
  <c r="AA6" i="19" s="1"/>
  <c r="AA29" i="3"/>
  <c r="AA32" i="3" s="1"/>
  <c r="Y25" i="24"/>
  <c r="Y34" i="24" s="1"/>
  <c r="Y24" i="24"/>
  <c r="Y33" i="24" s="1"/>
  <c r="J18" i="3"/>
  <c r="J27" i="3"/>
  <c r="AN18" i="3"/>
  <c r="AN21" i="3" s="1"/>
  <c r="AN52" i="6" s="1"/>
  <c r="AN54" i="6" s="1"/>
  <c r="AN27" i="3"/>
  <c r="AH18" i="3"/>
  <c r="AH21" i="3" s="1"/>
  <c r="AH52" i="6" s="1"/>
  <c r="AH54" i="6" s="1"/>
  <c r="AH27" i="3"/>
  <c r="AE25" i="24"/>
  <c r="AE34" i="24" s="1"/>
  <c r="AE24" i="24"/>
  <c r="AE33" i="24" s="1"/>
  <c r="T25" i="24"/>
  <c r="T34" i="24" s="1"/>
  <c r="T24" i="24"/>
  <c r="T33" i="24" s="1"/>
  <c r="G17" i="24"/>
  <c r="G23" i="24"/>
  <c r="P38" i="3"/>
  <c r="P40" i="3" s="1"/>
  <c r="P43" i="3" s="1"/>
  <c r="P6" i="19" s="1"/>
  <c r="P29" i="3"/>
  <c r="P32" i="3" s="1"/>
  <c r="J17" i="24"/>
  <c r="J23" i="24"/>
  <c r="P17" i="24"/>
  <c r="F23" i="24"/>
  <c r="F17" i="24"/>
  <c r="AI18" i="3"/>
  <c r="AI21" i="3" s="1"/>
  <c r="AI52" i="6" s="1"/>
  <c r="AI54" i="6" s="1"/>
  <c r="AI27" i="3"/>
  <c r="AF38" i="3"/>
  <c r="AF40" i="3" s="1"/>
  <c r="AF43" i="3" s="1"/>
  <c r="AF6" i="19" s="1"/>
  <c r="AF29" i="3"/>
  <c r="AF32" i="3" s="1"/>
  <c r="AG38" i="3"/>
  <c r="AG40" i="3" s="1"/>
  <c r="AG43" i="3" s="1"/>
  <c r="AG6" i="19" s="1"/>
  <c r="AG29" i="3"/>
  <c r="AG32" i="3" s="1"/>
  <c r="K24" i="24"/>
  <c r="V18" i="3"/>
  <c r="V21" i="3" s="1"/>
  <c r="V52" i="6" s="1"/>
  <c r="V54" i="6" s="1"/>
  <c r="V27" i="3"/>
  <c r="M18" i="3"/>
  <c r="M21" i="3" s="1"/>
  <c r="M52" i="6" s="1"/>
  <c r="M54" i="6" s="1"/>
  <c r="M27" i="3"/>
  <c r="Q24" i="24"/>
  <c r="Q33" i="24" s="1"/>
  <c r="Q25" i="24"/>
  <c r="Q34" i="24" s="1"/>
  <c r="AD25" i="24"/>
  <c r="AD34" i="24" s="1"/>
  <c r="AD24" i="24"/>
  <c r="AD33" i="24" s="1"/>
  <c r="AJ18" i="3"/>
  <c r="AJ21" i="3" s="1"/>
  <c r="AJ52" i="6" s="1"/>
  <c r="AJ54" i="6" s="1"/>
  <c r="AJ27" i="3"/>
  <c r="S18" i="3"/>
  <c r="S21" i="3" s="1"/>
  <c r="S52" i="6" s="1"/>
  <c r="S54" i="6" s="1"/>
  <c r="S27" i="3"/>
  <c r="AH25" i="24"/>
  <c r="AH34" i="24" s="1"/>
  <c r="AH24" i="24"/>
  <c r="AH33" i="24" s="1"/>
  <c r="Q38" i="3"/>
  <c r="Q40" i="3" s="1"/>
  <c r="Q43" i="3" s="1"/>
  <c r="Q6" i="19" s="1"/>
  <c r="Q29" i="3"/>
  <c r="Q32" i="3" s="1"/>
  <c r="AN24" i="24"/>
  <c r="AN33" i="24" s="1"/>
  <c r="AN25" i="24"/>
  <c r="AN34" i="24" s="1"/>
  <c r="U25" i="24"/>
  <c r="U34" i="24" s="1"/>
  <c r="U24" i="24"/>
  <c r="U33" i="24" s="1"/>
  <c r="R17" i="24"/>
  <c r="R23" i="24"/>
  <c r="O38" i="3"/>
  <c r="O40" i="3" s="1"/>
  <c r="O43" i="3" s="1"/>
  <c r="O6" i="19" s="1"/>
  <c r="O29" i="3"/>
  <c r="O32" i="3" s="1"/>
  <c r="AE18" i="3"/>
  <c r="AE21" i="3" s="1"/>
  <c r="AE52" i="6" s="1"/>
  <c r="AE54" i="6" s="1"/>
  <c r="AE27" i="3"/>
  <c r="AI24" i="24"/>
  <c r="AI33" i="24" s="1"/>
  <c r="AI25" i="24"/>
  <c r="AI34" i="24" s="1"/>
  <c r="M24" i="24"/>
  <c r="M33" i="24" s="1"/>
  <c r="M25" i="24"/>
  <c r="M34" i="24" s="1"/>
  <c r="AC17" i="24"/>
  <c r="AC23" i="24"/>
  <c r="AM24" i="24"/>
  <c r="AM33" i="24" s="1"/>
  <c r="AM25" i="24"/>
  <c r="AM34" i="24" s="1"/>
  <c r="AJ25" i="24"/>
  <c r="AJ34" i="24" s="1"/>
  <c r="AJ24" i="24"/>
  <c r="AJ33" i="24" s="1"/>
  <c r="Y18" i="3"/>
  <c r="Y21" i="3" s="1"/>
  <c r="Y52" i="6" s="1"/>
  <c r="Y54" i="6" s="1"/>
  <c r="Y27" i="3"/>
  <c r="AL24" i="24"/>
  <c r="AL33" i="24" s="1"/>
  <c r="AL25" i="24"/>
  <c r="AL34" i="24" s="1"/>
  <c r="AL18" i="3"/>
  <c r="AL21" i="3" s="1"/>
  <c r="AL52" i="6" s="1"/>
  <c r="AL54" i="6" s="1"/>
  <c r="AL27" i="3"/>
  <c r="X25" i="24"/>
  <c r="X34" i="24" s="1"/>
  <c r="X24" i="24"/>
  <c r="X33" i="24" s="1"/>
  <c r="AD29" i="3"/>
  <c r="AD32" i="3" s="1"/>
  <c r="W17" i="24"/>
  <c r="W23" i="24"/>
  <c r="I25" i="24"/>
  <c r="I34" i="24" s="1"/>
  <c r="I24" i="24"/>
  <c r="I33" i="24" s="1"/>
  <c r="L18" i="3"/>
  <c r="L21" i="3" s="1"/>
  <c r="L52" i="6" s="1"/>
  <c r="L54" i="6" s="1"/>
  <c r="L27" i="3"/>
  <c r="S25" i="24"/>
  <c r="S34" i="24" s="1"/>
  <c r="S24" i="24"/>
  <c r="S33" i="24" s="1"/>
  <c r="Z24" i="24"/>
  <c r="Z33" i="24" s="1"/>
  <c r="Z25" i="24"/>
  <c r="Z34" i="24" s="1"/>
  <c r="V24" i="24"/>
  <c r="V33" i="24" s="1"/>
  <c r="V25" i="24"/>
  <c r="V34" i="24" s="1"/>
  <c r="O24" i="24"/>
  <c r="O33" i="24" s="1"/>
  <c r="O25" i="24"/>
  <c r="O34" i="24" s="1"/>
  <c r="U38" i="3"/>
  <c r="U40" i="3" s="1"/>
  <c r="U43" i="3" s="1"/>
  <c r="U6" i="19" s="1"/>
  <c r="U29" i="3"/>
  <c r="U32" i="3" s="1"/>
  <c r="E32" i="24" l="1"/>
  <c r="Z43" i="3"/>
  <c r="Z52" i="6"/>
  <c r="Z54" i="6" s="1"/>
  <c r="P35" i="24"/>
  <c r="P22" i="19" s="1"/>
  <c r="AA26" i="24"/>
  <c r="X38" i="3"/>
  <c r="X40" i="3" s="1"/>
  <c r="X43" i="3" s="1"/>
  <c r="X6" i="19" s="1"/>
  <c r="H26" i="24"/>
  <c r="E26" i="24"/>
  <c r="E17" i="24"/>
  <c r="K17" i="24"/>
  <c r="R29" i="3"/>
  <c r="R32" i="3" s="1"/>
  <c r="R19" i="6" s="1"/>
  <c r="AM38" i="3"/>
  <c r="AM40" i="3" s="1"/>
  <c r="AM43" i="3" s="1"/>
  <c r="AM6" i="19" s="1"/>
  <c r="AB38" i="3"/>
  <c r="AB40" i="3" s="1"/>
  <c r="AB43" i="3" s="1"/>
  <c r="AB6" i="19" s="1"/>
  <c r="Z29" i="3"/>
  <c r="W29" i="3"/>
  <c r="W32" i="3" s="1"/>
  <c r="W19" i="6" s="1"/>
  <c r="P26" i="24"/>
  <c r="AB26" i="24"/>
  <c r="AB17" i="24"/>
  <c r="AB32" i="24"/>
  <c r="AB35" i="24" s="1"/>
  <c r="AB22" i="19" s="1"/>
  <c r="K38" i="3"/>
  <c r="K40" i="3" s="1"/>
  <c r="K43" i="3" s="1"/>
  <c r="K6" i="19" s="1"/>
  <c r="K29" i="3"/>
  <c r="K32" i="3" s="1"/>
  <c r="AC29" i="3"/>
  <c r="AC32" i="3" s="1"/>
  <c r="AC38" i="3"/>
  <c r="AC40" i="3" s="1"/>
  <c r="AC43" i="3" s="1"/>
  <c r="AC6" i="19" s="1"/>
  <c r="T38" i="3"/>
  <c r="T40" i="3" s="1"/>
  <c r="T43" i="3" s="1"/>
  <c r="T6" i="19" s="1"/>
  <c r="T29" i="3"/>
  <c r="T32" i="3" s="1"/>
  <c r="H38" i="3"/>
  <c r="H40" i="3" s="1"/>
  <c r="H43" i="3" s="1"/>
  <c r="H6" i="19" s="1"/>
  <c r="H29" i="3"/>
  <c r="H32" i="3" s="1"/>
  <c r="H6" i="6" s="1"/>
  <c r="N26" i="24"/>
  <c r="N17" i="24"/>
  <c r="I29" i="3"/>
  <c r="I32" i="3" s="1"/>
  <c r="I38" i="3"/>
  <c r="I40" i="3" s="1"/>
  <c r="I43" i="3" s="1"/>
  <c r="I6" i="19" s="1"/>
  <c r="J26" i="24"/>
  <c r="J32" i="24"/>
  <c r="J35" i="24" s="1"/>
  <c r="J22" i="19" s="1"/>
  <c r="G26" i="24"/>
  <c r="G32" i="24"/>
  <c r="G35" i="24" s="1"/>
  <c r="G22" i="19" s="1"/>
  <c r="O23" i="24"/>
  <c r="O17" i="24"/>
  <c r="Z17" i="24"/>
  <c r="Z23" i="24"/>
  <c r="L29" i="3"/>
  <c r="L32" i="3" s="1"/>
  <c r="L38" i="3"/>
  <c r="L40" i="3" s="1"/>
  <c r="L43" i="3" s="1"/>
  <c r="L6" i="19" s="1"/>
  <c r="AD19" i="6"/>
  <c r="AD6" i="6"/>
  <c r="AL23" i="24"/>
  <c r="AL17" i="24"/>
  <c r="AJ38" i="3"/>
  <c r="AJ40" i="3" s="1"/>
  <c r="AJ43" i="3" s="1"/>
  <c r="AJ6" i="19" s="1"/>
  <c r="AJ29" i="3"/>
  <c r="AJ32" i="3" s="1"/>
  <c r="K33" i="24"/>
  <c r="K35" i="24" s="1"/>
  <c r="K22" i="19" s="1"/>
  <c r="K26" i="24"/>
  <c r="AI38" i="3"/>
  <c r="AI40" i="3" s="1"/>
  <c r="AI43" i="3" s="1"/>
  <c r="AI6" i="19" s="1"/>
  <c r="AI29" i="3"/>
  <c r="AI32" i="3" s="1"/>
  <c r="AA19" i="6"/>
  <c r="AA6" i="6"/>
  <c r="U19" i="6"/>
  <c r="U6" i="6"/>
  <c r="Q17" i="24"/>
  <c r="Q23" i="24"/>
  <c r="T17" i="24"/>
  <c r="T23" i="24"/>
  <c r="AH38" i="3"/>
  <c r="AH40" i="3" s="1"/>
  <c r="AH43" i="3" s="1"/>
  <c r="AH6" i="19" s="1"/>
  <c r="AH29" i="3"/>
  <c r="AH32" i="3" s="1"/>
  <c r="Y17" i="24"/>
  <c r="Y23" i="24"/>
  <c r="AG17" i="24"/>
  <c r="AG23" i="24"/>
  <c r="AM17" i="24"/>
  <c r="AM23" i="24"/>
  <c r="O6" i="6"/>
  <c r="O19" i="6"/>
  <c r="X6" i="6"/>
  <c r="X19" i="6"/>
  <c r="D25" i="24"/>
  <c r="C25" i="24" s="1"/>
  <c r="AH17" i="24"/>
  <c r="AH23" i="24"/>
  <c r="AK32" i="24"/>
  <c r="AK35" i="24" s="1"/>
  <c r="AK22" i="19" s="1"/>
  <c r="AK26" i="24"/>
  <c r="N38" i="3"/>
  <c r="N40" i="3" s="1"/>
  <c r="N43" i="3" s="1"/>
  <c r="N6" i="19" s="1"/>
  <c r="N29" i="3"/>
  <c r="N32" i="3" s="1"/>
  <c r="AF23" i="24"/>
  <c r="AF17" i="24"/>
  <c r="AI17" i="24"/>
  <c r="AI23" i="24"/>
  <c r="R32" i="24"/>
  <c r="R35" i="24" s="1"/>
  <c r="R22" i="19" s="1"/>
  <c r="R26" i="24"/>
  <c r="D24" i="24"/>
  <c r="C24" i="24" s="1"/>
  <c r="AD17" i="24"/>
  <c r="AD23" i="24"/>
  <c r="M38" i="3"/>
  <c r="M40" i="3" s="1"/>
  <c r="M43" i="3" s="1"/>
  <c r="M6" i="19" s="1"/>
  <c r="M29" i="3"/>
  <c r="M32" i="3" s="1"/>
  <c r="AN29" i="3"/>
  <c r="AN32" i="3" s="1"/>
  <c r="AN38" i="3"/>
  <c r="AN40" i="3" s="1"/>
  <c r="AN43" i="3" s="1"/>
  <c r="AN6" i="19" s="1"/>
  <c r="H54" i="6"/>
  <c r="AC32" i="24"/>
  <c r="AC35" i="24" s="1"/>
  <c r="AC22" i="19" s="1"/>
  <c r="AC26" i="24"/>
  <c r="M23" i="24"/>
  <c r="M17" i="24"/>
  <c r="AM19" i="6"/>
  <c r="AM6" i="6"/>
  <c r="I17" i="24"/>
  <c r="I23" i="24"/>
  <c r="X17" i="24"/>
  <c r="X23" i="24"/>
  <c r="V23" i="24"/>
  <c r="V17" i="24"/>
  <c r="Y38" i="3"/>
  <c r="Y40" i="3" s="1"/>
  <c r="Y43" i="3" s="1"/>
  <c r="Y6" i="19" s="1"/>
  <c r="Y29" i="3"/>
  <c r="Y32" i="3" s="1"/>
  <c r="D17" i="24"/>
  <c r="D23" i="24"/>
  <c r="Q19" i="6"/>
  <c r="Q6" i="6"/>
  <c r="AG19" i="6"/>
  <c r="AG6" i="6"/>
  <c r="AB19" i="6"/>
  <c r="AB6" i="6"/>
  <c r="AE38" i="3"/>
  <c r="AE40" i="3" s="1"/>
  <c r="AE43" i="3" s="1"/>
  <c r="AE6" i="19" s="1"/>
  <c r="AE29" i="3"/>
  <c r="AE32" i="3" s="1"/>
  <c r="AN23" i="24"/>
  <c r="AN17" i="24"/>
  <c r="S17" i="24"/>
  <c r="S23" i="24"/>
  <c r="V29" i="3"/>
  <c r="V32" i="3" s="1"/>
  <c r="V38" i="3"/>
  <c r="V40" i="3" s="1"/>
  <c r="V43" i="3" s="1"/>
  <c r="V6" i="19" s="1"/>
  <c r="F32" i="24"/>
  <c r="F35" i="24" s="1"/>
  <c r="F22" i="19" s="1"/>
  <c r="F21" i="19" s="1"/>
  <c r="F25" i="19" s="1"/>
  <c r="F26" i="24"/>
  <c r="P19" i="6"/>
  <c r="P6" i="6"/>
  <c r="AE17" i="24"/>
  <c r="AE23" i="24"/>
  <c r="J38" i="3"/>
  <c r="J29" i="3"/>
  <c r="L23" i="24"/>
  <c r="L17" i="24"/>
  <c r="AK38" i="3"/>
  <c r="AK40" i="3" s="1"/>
  <c r="AK43" i="3" s="1"/>
  <c r="AK6" i="19" s="1"/>
  <c r="AK29" i="3"/>
  <c r="AK32" i="3" s="1"/>
  <c r="W32" i="24"/>
  <c r="W35" i="24" s="1"/>
  <c r="W22" i="19" s="1"/>
  <c r="W26" i="24"/>
  <c r="AL38" i="3"/>
  <c r="AL40" i="3" s="1"/>
  <c r="AL43" i="3" s="1"/>
  <c r="AL6" i="19" s="1"/>
  <c r="AL29" i="3"/>
  <c r="AL32" i="3" s="1"/>
  <c r="AJ17" i="24"/>
  <c r="AJ23" i="24"/>
  <c r="U23" i="24"/>
  <c r="U17" i="24"/>
  <c r="S38" i="3"/>
  <c r="S40" i="3" s="1"/>
  <c r="S43" i="3" s="1"/>
  <c r="S6" i="19" s="1"/>
  <c r="S29" i="3"/>
  <c r="S32" i="3" s="1"/>
  <c r="AF6" i="6"/>
  <c r="AF19" i="6"/>
  <c r="J21" i="3"/>
  <c r="C17" i="24" l="1"/>
  <c r="C23" i="24"/>
  <c r="E35" i="24"/>
  <c r="E22" i="19" s="1"/>
  <c r="E21" i="19" s="1"/>
  <c r="E25" i="19" s="1"/>
  <c r="Z32" i="3"/>
  <c r="Z6" i="19"/>
  <c r="R6" i="6"/>
  <c r="R36" i="6" s="1"/>
  <c r="R38" i="6" s="1"/>
  <c r="Z6" i="6"/>
  <c r="W6" i="6"/>
  <c r="W36" i="6" s="1"/>
  <c r="W38" i="6" s="1"/>
  <c r="H19" i="6"/>
  <c r="T19" i="6"/>
  <c r="T6" i="6"/>
  <c r="I6" i="6"/>
  <c r="I19" i="6"/>
  <c r="AC19" i="6"/>
  <c r="AC6" i="6"/>
  <c r="K6" i="6"/>
  <c r="K19" i="6"/>
  <c r="T32" i="24"/>
  <c r="T35" i="24" s="1"/>
  <c r="T22" i="19" s="1"/>
  <c r="T26" i="24"/>
  <c r="AD36" i="6"/>
  <c r="AD38" i="6" s="1"/>
  <c r="AN19" i="6"/>
  <c r="AN6" i="6"/>
  <c r="H36" i="6"/>
  <c r="O32" i="24"/>
  <c r="O35" i="24" s="1"/>
  <c r="O22" i="19" s="1"/>
  <c r="O26" i="24"/>
  <c r="AJ26" i="24"/>
  <c r="AJ32" i="24"/>
  <c r="AJ35" i="24" s="1"/>
  <c r="AJ22" i="19" s="1"/>
  <c r="V26" i="24"/>
  <c r="V32" i="24"/>
  <c r="V35" i="24" s="1"/>
  <c r="V22" i="19" s="1"/>
  <c r="AN26" i="24"/>
  <c r="AN32" i="24"/>
  <c r="AN35" i="24" s="1"/>
  <c r="AN22" i="19" s="1"/>
  <c r="X26" i="24"/>
  <c r="X32" i="24"/>
  <c r="X35" i="24" s="1"/>
  <c r="X22" i="19" s="1"/>
  <c r="M19" i="6"/>
  <c r="M6" i="6"/>
  <c r="X36" i="6"/>
  <c r="X38" i="6" s="1"/>
  <c r="AG32" i="24"/>
  <c r="AG35" i="24" s="1"/>
  <c r="AG22" i="19" s="1"/>
  <c r="AG26" i="24"/>
  <c r="U36" i="6"/>
  <c r="U38" i="6" s="1"/>
  <c r="J52" i="6"/>
  <c r="L32" i="24"/>
  <c r="L35" i="24" s="1"/>
  <c r="L22" i="19" s="1"/>
  <c r="L26" i="24"/>
  <c r="S26" i="24"/>
  <c r="S32" i="24"/>
  <c r="S35" i="24" s="1"/>
  <c r="S22" i="19" s="1"/>
  <c r="D32" i="24"/>
  <c r="D26" i="24"/>
  <c r="AJ19" i="6"/>
  <c r="AJ6" i="6"/>
  <c r="U32" i="24"/>
  <c r="U35" i="24" s="1"/>
  <c r="U22" i="19" s="1"/>
  <c r="U26" i="24"/>
  <c r="P36" i="6"/>
  <c r="P38" i="6" s="1"/>
  <c r="AL19" i="6"/>
  <c r="AL6" i="6"/>
  <c r="AE19" i="6"/>
  <c r="AE6" i="6"/>
  <c r="I26" i="24"/>
  <c r="I32" i="24"/>
  <c r="I35" i="24" s="1"/>
  <c r="I22" i="19" s="1"/>
  <c r="AD32" i="24"/>
  <c r="AD35" i="24" s="1"/>
  <c r="AD22" i="19" s="1"/>
  <c r="AD26" i="24"/>
  <c r="O36" i="6"/>
  <c r="O38" i="6" s="1"/>
  <c r="L19" i="6"/>
  <c r="L6" i="6"/>
  <c r="N6" i="6"/>
  <c r="N19" i="6"/>
  <c r="D34" i="24"/>
  <c r="C34" i="24" s="1"/>
  <c r="AL32" i="24"/>
  <c r="AL35" i="24" s="1"/>
  <c r="AL22" i="19" s="1"/>
  <c r="AL26" i="24"/>
  <c r="Q36" i="6"/>
  <c r="Q38" i="6" s="1"/>
  <c r="J32" i="3"/>
  <c r="S19" i="6"/>
  <c r="S6" i="6"/>
  <c r="AB36" i="6"/>
  <c r="AB38" i="6" s="1"/>
  <c r="AH26" i="24"/>
  <c r="AH32" i="24"/>
  <c r="AH35" i="24" s="1"/>
  <c r="AH22" i="19" s="1"/>
  <c r="AM32" i="24"/>
  <c r="AM35" i="24" s="1"/>
  <c r="AM22" i="19" s="1"/>
  <c r="AM26" i="24"/>
  <c r="Y26" i="24"/>
  <c r="Y32" i="24"/>
  <c r="Y35" i="24" s="1"/>
  <c r="Y22" i="19" s="1"/>
  <c r="Q32" i="24"/>
  <c r="Q35" i="24" s="1"/>
  <c r="Q22" i="19" s="1"/>
  <c r="Q26" i="24"/>
  <c r="AA36" i="6"/>
  <c r="AA38" i="6" s="1"/>
  <c r="Z32" i="24"/>
  <c r="Z35" i="24" s="1"/>
  <c r="Z22" i="19" s="1"/>
  <c r="Z26" i="24"/>
  <c r="J40" i="3"/>
  <c r="AE32" i="24"/>
  <c r="AE35" i="24" s="1"/>
  <c r="AE22" i="19" s="1"/>
  <c r="AE26" i="24"/>
  <c r="V6" i="6"/>
  <c r="V19" i="6"/>
  <c r="Y19" i="6"/>
  <c r="Y6" i="6"/>
  <c r="AM36" i="6"/>
  <c r="AM38" i="6" s="1"/>
  <c r="D33" i="24"/>
  <c r="C33" i="24" s="1"/>
  <c r="M32" i="24"/>
  <c r="M35" i="24" s="1"/>
  <c r="M22" i="19" s="1"/>
  <c r="M26" i="24"/>
  <c r="AI26" i="24"/>
  <c r="AI32" i="24"/>
  <c r="AI35" i="24" s="1"/>
  <c r="AI22" i="19" s="1"/>
  <c r="AF36" i="6"/>
  <c r="AF38" i="6" s="1"/>
  <c r="AK19" i="6"/>
  <c r="AK6" i="6"/>
  <c r="AG36" i="6"/>
  <c r="AG38" i="6" s="1"/>
  <c r="AF26" i="24"/>
  <c r="AF32" i="24"/>
  <c r="AF35" i="24" s="1"/>
  <c r="AF22" i="19" s="1"/>
  <c r="AH19" i="6"/>
  <c r="AH6" i="6"/>
  <c r="AI6" i="6"/>
  <c r="AI19" i="6"/>
  <c r="C26" i="24" l="1"/>
  <c r="C32" i="24"/>
  <c r="Z19" i="6"/>
  <c r="Z36" i="6"/>
  <c r="Z38" i="6" s="1"/>
  <c r="K36" i="6"/>
  <c r="K38" i="6" s="1"/>
  <c r="AC36" i="6"/>
  <c r="AC38" i="6" s="1"/>
  <c r="I36" i="6"/>
  <c r="I38" i="6" s="1"/>
  <c r="T36" i="6"/>
  <c r="T38" i="6" s="1"/>
  <c r="AH36" i="6"/>
  <c r="AH38" i="6" s="1"/>
  <c r="N36" i="6"/>
  <c r="N38" i="6" s="1"/>
  <c r="Y36" i="6"/>
  <c r="Y38" i="6" s="1"/>
  <c r="J43" i="3"/>
  <c r="L36" i="6"/>
  <c r="L38" i="6" s="1"/>
  <c r="J54" i="6"/>
  <c r="D35" i="24"/>
  <c r="C35" i="24" s="1"/>
  <c r="AK36" i="6"/>
  <c r="AK38" i="6" s="1"/>
  <c r="S36" i="6"/>
  <c r="S38" i="6" s="1"/>
  <c r="M36" i="6"/>
  <c r="M38" i="6" s="1"/>
  <c r="AE36" i="6"/>
  <c r="AE38" i="6" s="1"/>
  <c r="H38" i="6"/>
  <c r="V36" i="6"/>
  <c r="V38" i="6" s="1"/>
  <c r="AI36" i="6"/>
  <c r="AI38" i="6" s="1"/>
  <c r="J19" i="6"/>
  <c r="J6" i="6"/>
  <c r="AL36" i="6"/>
  <c r="AL38" i="6" s="1"/>
  <c r="AJ36" i="6"/>
  <c r="AJ38" i="6" s="1"/>
  <c r="AN36" i="6"/>
  <c r="AN38" i="6" s="1"/>
  <c r="J6" i="19" l="1"/>
  <c r="D22" i="19"/>
  <c r="J36" i="6"/>
  <c r="J38" i="6" l="1"/>
  <c r="D21" i="19"/>
  <c r="C22" i="19"/>
  <c r="D25" i="19" l="1"/>
  <c r="G18" i="3" l="1"/>
  <c r="C18" i="3" s="1"/>
  <c r="G27" i="3"/>
  <c r="C27" i="3" s="1"/>
  <c r="G29" i="3" l="1"/>
  <c r="C29" i="3" s="1"/>
  <c r="G38" i="3"/>
  <c r="C38" i="3" s="1"/>
  <c r="G21" i="3"/>
  <c r="C21" i="3" s="1"/>
  <c r="G40" i="3" l="1"/>
  <c r="C40" i="3" s="1"/>
  <c r="G52" i="6"/>
  <c r="G32" i="3"/>
  <c r="C32" i="3" s="1"/>
  <c r="G54" i="6" l="1"/>
  <c r="C52" i="6"/>
  <c r="C6" i="7"/>
  <c r="G6" i="6"/>
  <c r="G19" i="6"/>
  <c r="C19" i="6" s="1"/>
  <c r="G43" i="3"/>
  <c r="C43" i="3" s="1"/>
  <c r="G6" i="19" l="1"/>
  <c r="C6" i="6"/>
  <c r="G36" i="6"/>
  <c r="C54" i="6"/>
  <c r="D6" i="7" l="1"/>
  <c r="C36" i="6"/>
  <c r="G38" i="6"/>
  <c r="C6" i="19"/>
  <c r="C30" i="19" l="1"/>
  <c r="C38" i="6"/>
  <c r="G59" i="40" l="1"/>
  <c r="G53" i="40"/>
  <c r="G13" i="4" s="1"/>
  <c r="H7" i="10"/>
  <c r="H8" i="10" l="1"/>
  <c r="H13" i="10" s="1"/>
  <c r="H9" i="10"/>
  <c r="H14" i="10" s="1"/>
  <c r="H10" i="10"/>
  <c r="H15" i="10" s="1"/>
  <c r="H23" i="43"/>
  <c r="H30" i="43" s="1"/>
  <c r="H24" i="43"/>
  <c r="H31" i="43" s="1"/>
  <c r="H25" i="43"/>
  <c r="H32" i="43" s="1"/>
  <c r="G46" i="41"/>
  <c r="H59" i="40"/>
  <c r="I7" i="10"/>
  <c r="I53" i="40"/>
  <c r="I13" i="4" s="1"/>
  <c r="H46" i="41"/>
  <c r="H45" i="41" s="1"/>
  <c r="H47" i="41" s="1"/>
  <c r="I46" i="41"/>
  <c r="I45" i="41" s="1"/>
  <c r="I47" i="41" s="1"/>
  <c r="H53" i="40"/>
  <c r="H13" i="4" s="1"/>
  <c r="I59" i="40"/>
  <c r="H34" i="43" l="1"/>
  <c r="I48" i="41"/>
  <c r="I14" i="33" s="1"/>
  <c r="I19" i="47"/>
  <c r="I49" i="41"/>
  <c r="I15" i="33" s="1"/>
  <c r="I50" i="41"/>
  <c r="I16" i="33" s="1"/>
  <c r="I25" i="47"/>
  <c r="H24" i="10"/>
  <c r="G45" i="41"/>
  <c r="H16" i="10"/>
  <c r="H8" i="19" s="1"/>
  <c r="H48" i="41"/>
  <c r="H14" i="33" s="1"/>
  <c r="H25" i="47"/>
  <c r="H49" i="41"/>
  <c r="H15" i="33" s="1"/>
  <c r="H19" i="47"/>
  <c r="H50" i="41"/>
  <c r="H16" i="33" s="1"/>
  <c r="J53" i="40"/>
  <c r="J13" i="4" s="1"/>
  <c r="J59" i="40"/>
  <c r="I8" i="10"/>
  <c r="I13" i="10" s="1"/>
  <c r="I9" i="10"/>
  <c r="I14" i="10" s="1"/>
  <c r="I10" i="10"/>
  <c r="I15" i="10" s="1"/>
  <c r="H21" i="4"/>
  <c r="H23" i="4" s="1"/>
  <c r="H15" i="4"/>
  <c r="H49" i="6" s="1"/>
  <c r="H50" i="6" s="1"/>
  <c r="H55" i="6" s="1"/>
  <c r="H24" i="42"/>
  <c r="H58" i="43"/>
  <c r="H65" i="43" s="1"/>
  <c r="H62" i="42"/>
  <c r="H66" i="42" s="1"/>
  <c r="H72" i="42" s="1"/>
  <c r="H61" i="42"/>
  <c r="H65" i="42" s="1"/>
  <c r="H71" i="42" s="1"/>
  <c r="H60" i="43"/>
  <c r="H67" i="43" s="1"/>
  <c r="H60" i="42"/>
  <c r="H64" i="42" s="1"/>
  <c r="H70" i="42" s="1"/>
  <c r="H59" i="43"/>
  <c r="H66" i="43" s="1"/>
  <c r="G15" i="4"/>
  <c r="G21" i="4"/>
  <c r="I58" i="43"/>
  <c r="I65" i="43" s="1"/>
  <c r="I24" i="42"/>
  <c r="I60" i="42"/>
  <c r="I64" i="42" s="1"/>
  <c r="I70" i="42" s="1"/>
  <c r="I59" i="43"/>
  <c r="I66" i="43" s="1"/>
  <c r="I62" i="42"/>
  <c r="I66" i="42" s="1"/>
  <c r="I72" i="42" s="1"/>
  <c r="I61" i="42"/>
  <c r="I65" i="42" s="1"/>
  <c r="I71" i="42" s="1"/>
  <c r="I60" i="43"/>
  <c r="I67" i="43" s="1"/>
  <c r="I24" i="10"/>
  <c r="I24" i="43"/>
  <c r="I31" i="43" s="1"/>
  <c r="I25" i="43"/>
  <c r="I32" i="43" s="1"/>
  <c r="I23" i="43"/>
  <c r="I30" i="43" s="1"/>
  <c r="I15" i="4"/>
  <c r="I49" i="6" s="1"/>
  <c r="I50" i="6" s="1"/>
  <c r="I55" i="6" s="1"/>
  <c r="I21" i="4"/>
  <c r="I23" i="4" s="1"/>
  <c r="H19" i="36" l="1"/>
  <c r="H31" i="36" s="1"/>
  <c r="H43" i="36" s="1"/>
  <c r="I19" i="36"/>
  <c r="I31" i="36" s="1"/>
  <c r="I43" i="36" s="1"/>
  <c r="H18" i="36"/>
  <c r="H30" i="36" s="1"/>
  <c r="H42" i="36" s="1"/>
  <c r="I18" i="36"/>
  <c r="I30" i="36" s="1"/>
  <c r="I42" i="36" s="1"/>
  <c r="I25" i="33"/>
  <c r="H25" i="33"/>
  <c r="I24" i="33"/>
  <c r="H24" i="33"/>
  <c r="H69" i="43"/>
  <c r="H73" i="43" s="1"/>
  <c r="H13" i="19" s="1"/>
  <c r="I69" i="43"/>
  <c r="I34" i="43"/>
  <c r="H73" i="42"/>
  <c r="I73" i="42"/>
  <c r="H51" i="41"/>
  <c r="I16" i="10"/>
  <c r="I8" i="19" s="1"/>
  <c r="G49" i="6"/>
  <c r="G7" i="10"/>
  <c r="K53" i="40"/>
  <c r="K13" i="4" s="1"/>
  <c r="K7" i="10"/>
  <c r="K59" i="40"/>
  <c r="I25" i="42"/>
  <c r="G47" i="41"/>
  <c r="H27" i="10"/>
  <c r="H32" i="10" s="1"/>
  <c r="H25" i="10"/>
  <c r="H30" i="10" s="1"/>
  <c r="H26" i="10"/>
  <c r="H31" i="10" s="1"/>
  <c r="H25" i="42"/>
  <c r="J46" i="41"/>
  <c r="I21" i="6"/>
  <c r="I7" i="6"/>
  <c r="I7" i="50"/>
  <c r="I5" i="35" s="1"/>
  <c r="I23" i="42"/>
  <c r="I7" i="49"/>
  <c r="I6" i="34" s="1"/>
  <c r="I27" i="35"/>
  <c r="I8" i="49"/>
  <c r="I8" i="34" s="1"/>
  <c r="I26" i="35"/>
  <c r="I11" i="49"/>
  <c r="I11" i="34" s="1"/>
  <c r="H28" i="42"/>
  <c r="H34" i="42" s="1"/>
  <c r="H78" i="42" s="1"/>
  <c r="H85" i="42"/>
  <c r="H7" i="49"/>
  <c r="H6" i="34" s="1"/>
  <c r="H7" i="50"/>
  <c r="H5" i="35" s="1"/>
  <c r="H23" i="42"/>
  <c r="H26" i="35"/>
  <c r="H27" i="35"/>
  <c r="H11" i="49"/>
  <c r="H11" i="34" s="1"/>
  <c r="H8" i="49"/>
  <c r="H8" i="34" s="1"/>
  <c r="I29" i="36"/>
  <c r="I23" i="36"/>
  <c r="I28" i="42"/>
  <c r="I34" i="42" s="1"/>
  <c r="I78" i="42" s="1"/>
  <c r="I85" i="42"/>
  <c r="G7" i="49"/>
  <c r="G6" i="34" s="1"/>
  <c r="G8" i="49"/>
  <c r="G8" i="34" s="1"/>
  <c r="G7" i="50"/>
  <c r="G11" i="49"/>
  <c r="G11" i="34" s="1"/>
  <c r="I27" i="10"/>
  <c r="I32" i="10" s="1"/>
  <c r="I26" i="10"/>
  <c r="I31" i="10" s="1"/>
  <c r="I25" i="10"/>
  <c r="I30" i="10" s="1"/>
  <c r="I51" i="41"/>
  <c r="H7" i="6"/>
  <c r="H21" i="6"/>
  <c r="G23" i="4"/>
  <c r="H29" i="36"/>
  <c r="H23" i="36"/>
  <c r="G11" i="50" l="1"/>
  <c r="G5" i="35"/>
  <c r="I9" i="35"/>
  <c r="I11" i="50"/>
  <c r="I28" i="35" s="1"/>
  <c r="H11" i="50"/>
  <c r="H28" i="35" s="1"/>
  <c r="I73" i="43"/>
  <c r="I13" i="19" s="1"/>
  <c r="H34" i="34"/>
  <c r="H47" i="34" s="1"/>
  <c r="I36" i="34"/>
  <c r="I49" i="34" s="1"/>
  <c r="H37" i="34"/>
  <c r="H50" i="34" s="1"/>
  <c r="I35" i="34"/>
  <c r="I48" i="34" s="1"/>
  <c r="I37" i="34"/>
  <c r="I50" i="34" s="1"/>
  <c r="H36" i="34"/>
  <c r="H49" i="34" s="1"/>
  <c r="I34" i="34"/>
  <c r="I47" i="34" s="1"/>
  <c r="I33" i="10"/>
  <c r="I9" i="19" s="1"/>
  <c r="I7" i="19" s="1"/>
  <c r="H33" i="10"/>
  <c r="H9" i="19" s="1"/>
  <c r="H7" i="19" s="1"/>
  <c r="G8" i="10"/>
  <c r="G10" i="10"/>
  <c r="G9" i="10"/>
  <c r="H29" i="42"/>
  <c r="H35" i="42" s="1"/>
  <c r="H79" i="42" s="1"/>
  <c r="H86" i="42"/>
  <c r="I29" i="42"/>
  <c r="I35" i="42" s="1"/>
  <c r="I79" i="42" s="1"/>
  <c r="I86" i="42"/>
  <c r="I32" i="34"/>
  <c r="G50" i="6"/>
  <c r="G7" i="6"/>
  <c r="G21" i="6"/>
  <c r="H27" i="42"/>
  <c r="H33" i="42" s="1"/>
  <c r="H84" i="42"/>
  <c r="I27" i="42"/>
  <c r="I33" i="42" s="1"/>
  <c r="I84" i="42"/>
  <c r="K46" i="41"/>
  <c r="K45" i="41" s="1"/>
  <c r="K47" i="41" s="1"/>
  <c r="H41" i="36"/>
  <c r="H47" i="36" s="1"/>
  <c r="H23" i="19" s="1"/>
  <c r="H21" i="19" s="1"/>
  <c r="H35" i="36"/>
  <c r="H25" i="35"/>
  <c r="H9" i="35"/>
  <c r="L7" i="10"/>
  <c r="L53" i="40"/>
  <c r="L13" i="4" s="1"/>
  <c r="L59" i="40"/>
  <c r="H32" i="34"/>
  <c r="I33" i="6"/>
  <c r="I34" i="6" s="1"/>
  <c r="I39" i="6" s="1"/>
  <c r="I9" i="6"/>
  <c r="K8" i="10"/>
  <c r="K13" i="10" s="1"/>
  <c r="K10" i="10"/>
  <c r="K15" i="10" s="1"/>
  <c r="K9" i="10"/>
  <c r="K14" i="10" s="1"/>
  <c r="K21" i="4"/>
  <c r="K23" i="4" s="1"/>
  <c r="K15" i="4"/>
  <c r="K49" i="6" s="1"/>
  <c r="K50" i="6" s="1"/>
  <c r="K55" i="6" s="1"/>
  <c r="J45" i="41"/>
  <c r="I35" i="36"/>
  <c r="I41" i="36"/>
  <c r="I47" i="36" s="1"/>
  <c r="I23" i="19" s="1"/>
  <c r="I21" i="19" s="1"/>
  <c r="G19" i="47"/>
  <c r="G18" i="36" s="1"/>
  <c r="G50" i="41"/>
  <c r="G16" i="33" s="1"/>
  <c r="G25" i="47"/>
  <c r="G19" i="36" s="1"/>
  <c r="G48" i="41"/>
  <c r="G14" i="33" s="1"/>
  <c r="G49" i="41"/>
  <c r="G15" i="33" s="1"/>
  <c r="I17" i="33"/>
  <c r="I23" i="33"/>
  <c r="I26" i="33" s="1"/>
  <c r="I14" i="19" s="1"/>
  <c r="H9" i="6"/>
  <c r="H33" i="6"/>
  <c r="H34" i="6" s="1"/>
  <c r="H39" i="6" s="1"/>
  <c r="G24" i="10"/>
  <c r="H23" i="33"/>
  <c r="H26" i="33" s="1"/>
  <c r="H14" i="19" s="1"/>
  <c r="H17" i="33"/>
  <c r="I25" i="35" l="1"/>
  <c r="I29" i="35" s="1"/>
  <c r="G35" i="34"/>
  <c r="G32" i="34"/>
  <c r="G34" i="34"/>
  <c r="I12" i="34"/>
  <c r="H12" i="34"/>
  <c r="H35" i="34"/>
  <c r="H48" i="34" s="1"/>
  <c r="G60" i="43"/>
  <c r="G59" i="43"/>
  <c r="G58" i="43"/>
  <c r="G25" i="43"/>
  <c r="G24" i="43"/>
  <c r="G23" i="43"/>
  <c r="G62" i="42"/>
  <c r="G61" i="42"/>
  <c r="G60" i="42"/>
  <c r="G25" i="42"/>
  <c r="G24" i="42"/>
  <c r="G23" i="42"/>
  <c r="K16" i="10"/>
  <c r="K8" i="19" s="1"/>
  <c r="H45" i="34"/>
  <c r="K24" i="42"/>
  <c r="K58" i="43"/>
  <c r="K65" i="43" s="1"/>
  <c r="K62" i="42"/>
  <c r="K66" i="42" s="1"/>
  <c r="K72" i="42" s="1"/>
  <c r="K60" i="42"/>
  <c r="K64" i="42" s="1"/>
  <c r="K70" i="42" s="1"/>
  <c r="K60" i="43"/>
  <c r="K67" i="43" s="1"/>
  <c r="K61" i="42"/>
  <c r="K65" i="42" s="1"/>
  <c r="K71" i="42" s="1"/>
  <c r="K59" i="43"/>
  <c r="K66" i="43" s="1"/>
  <c r="K7" i="6"/>
  <c r="K21" i="6"/>
  <c r="K48" i="41"/>
  <c r="K14" i="33" s="1"/>
  <c r="K25" i="47"/>
  <c r="K49" i="41"/>
  <c r="K15" i="33" s="1"/>
  <c r="K50" i="41"/>
  <c r="K16" i="33" s="1"/>
  <c r="K19" i="47"/>
  <c r="K24" i="10"/>
  <c r="K24" i="43"/>
  <c r="K31" i="43" s="1"/>
  <c r="K25" i="43"/>
  <c r="K32" i="43" s="1"/>
  <c r="K23" i="43"/>
  <c r="K30" i="43" s="1"/>
  <c r="L46" i="41"/>
  <c r="I36" i="42"/>
  <c r="I77" i="42"/>
  <c r="I80" i="42" s="1"/>
  <c r="I12" i="19" s="1"/>
  <c r="I11" i="19" s="1"/>
  <c r="M59" i="40"/>
  <c r="M53" i="40"/>
  <c r="M13" i="4" s="1"/>
  <c r="L8" i="10"/>
  <c r="L13" i="10" s="1"/>
  <c r="L9" i="10"/>
  <c r="L14" i="10" s="1"/>
  <c r="L10" i="10"/>
  <c r="L15" i="10" s="1"/>
  <c r="J7" i="50"/>
  <c r="J7" i="49"/>
  <c r="J6" i="34" s="1"/>
  <c r="J11" i="49"/>
  <c r="J11" i="34" s="1"/>
  <c r="J8" i="49"/>
  <c r="J8" i="34" s="1"/>
  <c r="J47" i="41"/>
  <c r="I30" i="35"/>
  <c r="I35" i="35" s="1"/>
  <c r="I20" i="19" s="1"/>
  <c r="I18" i="19" s="1"/>
  <c r="H77" i="42"/>
  <c r="H80" i="42" s="1"/>
  <c r="H12" i="19" s="1"/>
  <c r="H11" i="19" s="1"/>
  <c r="H36" i="42"/>
  <c r="G14" i="10"/>
  <c r="J7" i="10"/>
  <c r="G15" i="10"/>
  <c r="G51" i="41"/>
  <c r="H29" i="35"/>
  <c r="H30" i="35"/>
  <c r="H35" i="35" s="1"/>
  <c r="H20" i="19" s="1"/>
  <c r="H18" i="19" s="1"/>
  <c r="G9" i="6"/>
  <c r="G33" i="6"/>
  <c r="G13" i="10"/>
  <c r="I45" i="34"/>
  <c r="I51" i="34" s="1"/>
  <c r="I17" i="19" s="1"/>
  <c r="I15" i="19" s="1"/>
  <c r="I38" i="34"/>
  <c r="J21" i="4"/>
  <c r="J15" i="4"/>
  <c r="G25" i="10"/>
  <c r="G27" i="10"/>
  <c r="G26" i="10"/>
  <c r="G29" i="36"/>
  <c r="G55" i="6"/>
  <c r="K18" i="36" l="1"/>
  <c r="K30" i="36" s="1"/>
  <c r="K42" i="36" s="1"/>
  <c r="J11" i="50"/>
  <c r="J5" i="35"/>
  <c r="K19" i="36"/>
  <c r="K31" i="36" s="1"/>
  <c r="K43" i="36" s="1"/>
  <c r="G47" i="34"/>
  <c r="G12" i="34"/>
  <c r="G48" i="34"/>
  <c r="G37" i="34"/>
  <c r="H38" i="34"/>
  <c r="G25" i="35"/>
  <c r="H51" i="34"/>
  <c r="H17" i="19" s="1"/>
  <c r="H15" i="19" s="1"/>
  <c r="H25" i="19" s="1"/>
  <c r="G36" i="34"/>
  <c r="K25" i="33"/>
  <c r="K24" i="33"/>
  <c r="G25" i="33"/>
  <c r="G24" i="33"/>
  <c r="G9" i="35"/>
  <c r="G28" i="35"/>
  <c r="G27" i="35"/>
  <c r="G26" i="35"/>
  <c r="G67" i="43"/>
  <c r="K69" i="43"/>
  <c r="G66" i="43"/>
  <c r="G65" i="43"/>
  <c r="K34" i="43"/>
  <c r="G32" i="43"/>
  <c r="G31" i="43"/>
  <c r="G30" i="43"/>
  <c r="G66" i="42"/>
  <c r="G65" i="42"/>
  <c r="K73" i="42"/>
  <c r="G64" i="42"/>
  <c r="G29" i="42"/>
  <c r="G86" i="42"/>
  <c r="G85" i="42"/>
  <c r="G28" i="42"/>
  <c r="G84" i="42"/>
  <c r="G27" i="42"/>
  <c r="I25" i="19"/>
  <c r="G31" i="10"/>
  <c r="G32" i="10"/>
  <c r="G30" i="10"/>
  <c r="L16" i="10"/>
  <c r="L8" i="19" s="1"/>
  <c r="K51" i="41"/>
  <c r="J49" i="6"/>
  <c r="J8" i="10"/>
  <c r="J9" i="10"/>
  <c r="J10" i="10"/>
  <c r="K23" i="36"/>
  <c r="K29" i="36"/>
  <c r="K25" i="42"/>
  <c r="G34" i="6"/>
  <c r="L45" i="41"/>
  <c r="L59" i="43"/>
  <c r="L66" i="43" s="1"/>
  <c r="L60" i="42"/>
  <c r="L64" i="42" s="1"/>
  <c r="L70" i="42" s="1"/>
  <c r="L60" i="43"/>
  <c r="L67" i="43" s="1"/>
  <c r="L23" i="43"/>
  <c r="L30" i="43" s="1"/>
  <c r="K33" i="6"/>
  <c r="K34" i="6" s="1"/>
  <c r="K39" i="6" s="1"/>
  <c r="K9" i="6"/>
  <c r="K28" i="42"/>
  <c r="K34" i="42" s="1"/>
  <c r="K78" i="42" s="1"/>
  <c r="K85" i="42"/>
  <c r="G56" i="6"/>
  <c r="H56" i="6" s="1"/>
  <c r="I56" i="6" s="1"/>
  <c r="G58" i="6"/>
  <c r="H58" i="6" s="1"/>
  <c r="I58" i="6" s="1"/>
  <c r="M46" i="41"/>
  <c r="M45" i="41" s="1"/>
  <c r="M47" i="41" s="1"/>
  <c r="M21" i="4"/>
  <c r="M23" i="4" s="1"/>
  <c r="M15" i="4"/>
  <c r="M49" i="6" s="1"/>
  <c r="M50" i="6" s="1"/>
  <c r="M55" i="6" s="1"/>
  <c r="G41" i="36"/>
  <c r="J24" i="10"/>
  <c r="J23" i="4"/>
  <c r="N7" i="10"/>
  <c r="N53" i="40"/>
  <c r="N13" i="4" s="1"/>
  <c r="N59" i="40"/>
  <c r="K26" i="10"/>
  <c r="K31" i="10" s="1"/>
  <c r="K25" i="10"/>
  <c r="K30" i="10" s="1"/>
  <c r="K27" i="10"/>
  <c r="K32" i="10" s="1"/>
  <c r="K7" i="49"/>
  <c r="K6" i="34" s="1"/>
  <c r="K7" i="50"/>
  <c r="K5" i="35" s="1"/>
  <c r="K23" i="42"/>
  <c r="K27" i="35"/>
  <c r="K11" i="49"/>
  <c r="K11" i="34" s="1"/>
  <c r="K8" i="49"/>
  <c r="K8" i="34" s="1"/>
  <c r="K26" i="35"/>
  <c r="J48" i="41"/>
  <c r="J14" i="33" s="1"/>
  <c r="J19" i="47"/>
  <c r="J18" i="36" s="1"/>
  <c r="J25" i="47"/>
  <c r="J19" i="36" s="1"/>
  <c r="J49" i="41"/>
  <c r="J15" i="33" s="1"/>
  <c r="J50" i="41"/>
  <c r="J16" i="33" s="1"/>
  <c r="G23" i="33"/>
  <c r="G17" i="33"/>
  <c r="G45" i="34"/>
  <c r="G16" i="10"/>
  <c r="K25" i="35" l="1"/>
  <c r="K11" i="50"/>
  <c r="K28" i="35" s="1"/>
  <c r="G49" i="34"/>
  <c r="J37" i="34"/>
  <c r="J35" i="34"/>
  <c r="G50" i="34"/>
  <c r="G51" i="34" s="1"/>
  <c r="G38" i="34"/>
  <c r="J32" i="34"/>
  <c r="J36" i="34"/>
  <c r="J49" i="34" s="1"/>
  <c r="G30" i="35"/>
  <c r="G35" i="35" s="1"/>
  <c r="G29" i="35"/>
  <c r="G31" i="36"/>
  <c r="G30" i="36"/>
  <c r="G23" i="36"/>
  <c r="G26" i="33"/>
  <c r="K37" i="34"/>
  <c r="K50" i="34" s="1"/>
  <c r="K34" i="34"/>
  <c r="K47" i="34" s="1"/>
  <c r="K35" i="34"/>
  <c r="K48" i="34" s="1"/>
  <c r="K36" i="34"/>
  <c r="K49" i="34" s="1"/>
  <c r="J25" i="35"/>
  <c r="K73" i="43"/>
  <c r="K13" i="19" s="1"/>
  <c r="J60" i="43"/>
  <c r="J59" i="43"/>
  <c r="G69" i="43"/>
  <c r="J58" i="43"/>
  <c r="J25" i="43"/>
  <c r="J24" i="43"/>
  <c r="G34" i="43"/>
  <c r="J23" i="43"/>
  <c r="G72" i="42"/>
  <c r="J62" i="42"/>
  <c r="J61" i="42"/>
  <c r="G71" i="42"/>
  <c r="G70" i="42"/>
  <c r="J60" i="42"/>
  <c r="J25" i="42"/>
  <c r="G35" i="42"/>
  <c r="G34" i="42"/>
  <c r="J24" i="42"/>
  <c r="G33" i="42"/>
  <c r="J23" i="42"/>
  <c r="K33" i="10"/>
  <c r="K9" i="19" s="1"/>
  <c r="K7" i="19" s="1"/>
  <c r="G33" i="10"/>
  <c r="L47" i="41"/>
  <c r="K27" i="42"/>
  <c r="K33" i="42" s="1"/>
  <c r="K84" i="42"/>
  <c r="M21" i="6"/>
  <c r="M7" i="6"/>
  <c r="G39" i="6"/>
  <c r="J27" i="10"/>
  <c r="J25" i="10"/>
  <c r="J26" i="10"/>
  <c r="K86" i="42"/>
  <c r="K29" i="42"/>
  <c r="K35" i="42" s="1"/>
  <c r="K79" i="42" s="1"/>
  <c r="L15" i="4"/>
  <c r="L21" i="4"/>
  <c r="K35" i="36"/>
  <c r="K41" i="36"/>
  <c r="K47" i="36" s="1"/>
  <c r="K23" i="19" s="1"/>
  <c r="K21" i="19" s="1"/>
  <c r="J51" i="41"/>
  <c r="J13" i="10"/>
  <c r="N21" i="4"/>
  <c r="N23" i="4" s="1"/>
  <c r="N15" i="4"/>
  <c r="N49" i="6" s="1"/>
  <c r="N50" i="6" s="1"/>
  <c r="N55" i="6" s="1"/>
  <c r="M24" i="42"/>
  <c r="M58" i="43"/>
  <c r="M65" i="43" s="1"/>
  <c r="M61" i="42"/>
  <c r="M65" i="42" s="1"/>
  <c r="M71" i="42" s="1"/>
  <c r="M62" i="42"/>
  <c r="M66" i="42" s="1"/>
  <c r="M72" i="42" s="1"/>
  <c r="K17" i="33"/>
  <c r="K23" i="33"/>
  <c r="K26" i="33" s="1"/>
  <c r="K14" i="19" s="1"/>
  <c r="K32" i="34"/>
  <c r="M48" i="41"/>
  <c r="M14" i="33" s="1"/>
  <c r="M19" i="47"/>
  <c r="M49" i="41"/>
  <c r="M15" i="33" s="1"/>
  <c r="M25" i="47"/>
  <c r="M50" i="41"/>
  <c r="M16" i="33" s="1"/>
  <c r="J29" i="36"/>
  <c r="M24" i="10"/>
  <c r="M24" i="43"/>
  <c r="M31" i="43" s="1"/>
  <c r="M25" i="43"/>
  <c r="M32" i="43" s="1"/>
  <c r="K9" i="35"/>
  <c r="J21" i="6"/>
  <c r="J7" i="6"/>
  <c r="G8" i="19"/>
  <c r="N46" i="41"/>
  <c r="L7" i="50"/>
  <c r="L5" i="35" s="1"/>
  <c r="L7" i="49"/>
  <c r="L6" i="34" s="1"/>
  <c r="L11" i="49"/>
  <c r="L11" i="34" s="1"/>
  <c r="L8" i="49"/>
  <c r="L8" i="34" s="1"/>
  <c r="L27" i="35"/>
  <c r="L26" i="35"/>
  <c r="J15" i="10"/>
  <c r="J50" i="6"/>
  <c r="O53" i="40"/>
  <c r="O13" i="4" s="1"/>
  <c r="O59" i="40"/>
  <c r="N8" i="10"/>
  <c r="N13" i="10" s="1"/>
  <c r="N9" i="10"/>
  <c r="N14" i="10" s="1"/>
  <c r="N10" i="10"/>
  <c r="N15" i="10" s="1"/>
  <c r="J14" i="10"/>
  <c r="M19" i="36" l="1"/>
  <c r="M31" i="36" s="1"/>
  <c r="M43" i="36" s="1"/>
  <c r="M18" i="36"/>
  <c r="M30" i="36" s="1"/>
  <c r="M42" i="36" s="1"/>
  <c r="L11" i="50"/>
  <c r="L28" i="35" s="1"/>
  <c r="J12" i="34"/>
  <c r="J50" i="34"/>
  <c r="J48" i="34"/>
  <c r="K12" i="34"/>
  <c r="J34" i="34"/>
  <c r="J38" i="34" s="1"/>
  <c r="M25" i="33"/>
  <c r="M24" i="33"/>
  <c r="G43" i="36"/>
  <c r="J25" i="33"/>
  <c r="G14" i="19"/>
  <c r="G42" i="36"/>
  <c r="G35" i="36"/>
  <c r="J24" i="33"/>
  <c r="L36" i="34"/>
  <c r="L49" i="34" s="1"/>
  <c r="J28" i="35"/>
  <c r="G20" i="19"/>
  <c r="J27" i="35"/>
  <c r="J9" i="35"/>
  <c r="J26" i="35"/>
  <c r="G17" i="19"/>
  <c r="J67" i="43"/>
  <c r="J66" i="43"/>
  <c r="J65" i="43"/>
  <c r="G73" i="43"/>
  <c r="J32" i="43"/>
  <c r="J31" i="43"/>
  <c r="J30" i="43"/>
  <c r="J66" i="42"/>
  <c r="J65" i="42"/>
  <c r="G73" i="42"/>
  <c r="J64" i="42"/>
  <c r="J29" i="42"/>
  <c r="J86" i="42"/>
  <c r="G79" i="42"/>
  <c r="G78" i="42"/>
  <c r="J28" i="42"/>
  <c r="J85" i="42"/>
  <c r="J27" i="42"/>
  <c r="J84" i="42"/>
  <c r="G77" i="42"/>
  <c r="G36" i="42"/>
  <c r="J31" i="10"/>
  <c r="J30" i="10"/>
  <c r="J32" i="10"/>
  <c r="G9" i="19"/>
  <c r="L23" i="4"/>
  <c r="N16" i="10"/>
  <c r="N8" i="19" s="1"/>
  <c r="J55" i="6"/>
  <c r="L49" i="6"/>
  <c r="N58" i="43"/>
  <c r="N65" i="43" s="1"/>
  <c r="N24" i="42"/>
  <c r="N60" i="43"/>
  <c r="N67" i="43" s="1"/>
  <c r="N61" i="42"/>
  <c r="N65" i="42" s="1"/>
  <c r="N71" i="42" s="1"/>
  <c r="N60" i="42"/>
  <c r="N64" i="42" s="1"/>
  <c r="N70" i="42" s="1"/>
  <c r="N59" i="43"/>
  <c r="N66" i="43" s="1"/>
  <c r="M7" i="10"/>
  <c r="J45" i="34"/>
  <c r="N24" i="10"/>
  <c r="N23" i="43"/>
  <c r="N30" i="43" s="1"/>
  <c r="N45" i="41"/>
  <c r="M29" i="36"/>
  <c r="M23" i="36"/>
  <c r="J23" i="33"/>
  <c r="J17" i="33"/>
  <c r="G42" i="6"/>
  <c r="H42" i="6" s="1"/>
  <c r="I42" i="6" s="1"/>
  <c r="G40" i="6"/>
  <c r="H40" i="6" s="1"/>
  <c r="I40" i="6" s="1"/>
  <c r="M51" i="41"/>
  <c r="M7" i="49"/>
  <c r="M6" i="34" s="1"/>
  <c r="M23" i="42"/>
  <c r="M7" i="50"/>
  <c r="M5" i="35" s="1"/>
  <c r="M27" i="35"/>
  <c r="M11" i="49"/>
  <c r="M11" i="34" s="1"/>
  <c r="M8" i="49"/>
  <c r="M8" i="34" s="1"/>
  <c r="L24" i="10"/>
  <c r="M9" i="6"/>
  <c r="M33" i="6"/>
  <c r="M34" i="6" s="1"/>
  <c r="M39" i="6" s="1"/>
  <c r="J16" i="10"/>
  <c r="M25" i="42"/>
  <c r="M27" i="10"/>
  <c r="M32" i="10" s="1"/>
  <c r="M26" i="10"/>
  <c r="M31" i="10" s="1"/>
  <c r="M25" i="10"/>
  <c r="M30" i="10" s="1"/>
  <c r="P59" i="40"/>
  <c r="P7" i="10"/>
  <c r="P53" i="40"/>
  <c r="P13" i="4" s="1"/>
  <c r="K38" i="34"/>
  <c r="K45" i="34"/>
  <c r="K51" i="34" s="1"/>
  <c r="K17" i="19" s="1"/>
  <c r="K15" i="19" s="1"/>
  <c r="M85" i="42"/>
  <c r="M28" i="42"/>
  <c r="M34" i="42" s="1"/>
  <c r="M78" i="42" s="1"/>
  <c r="K77" i="42"/>
  <c r="K80" i="42" s="1"/>
  <c r="K12" i="19" s="1"/>
  <c r="K11" i="19" s="1"/>
  <c r="K36" i="42"/>
  <c r="O46" i="41"/>
  <c r="O45" i="41" s="1"/>
  <c r="O47" i="41" s="1"/>
  <c r="L32" i="34"/>
  <c r="J41" i="36"/>
  <c r="N7" i="6"/>
  <c r="N21" i="6"/>
  <c r="J9" i="6"/>
  <c r="J33" i="6"/>
  <c r="L48" i="41"/>
  <c r="L14" i="33" s="1"/>
  <c r="L50" i="41"/>
  <c r="L16" i="33" s="1"/>
  <c r="L25" i="47"/>
  <c r="L19" i="36" s="1"/>
  <c r="L19" i="47"/>
  <c r="L18" i="36" s="1"/>
  <c r="L49" i="41"/>
  <c r="L15" i="33" s="1"/>
  <c r="K30" i="35"/>
  <c r="K35" i="35" s="1"/>
  <c r="K20" i="19" s="1"/>
  <c r="K18" i="19" s="1"/>
  <c r="K29" i="35"/>
  <c r="L9" i="35"/>
  <c r="L25" i="35"/>
  <c r="M11" i="50" l="1"/>
  <c r="M28" i="35" s="1"/>
  <c r="L37" i="34"/>
  <c r="L34" i="34"/>
  <c r="L47" i="34" s="1"/>
  <c r="J47" i="34"/>
  <c r="J51" i="34" s="1"/>
  <c r="J29" i="35"/>
  <c r="J31" i="36"/>
  <c r="J30" i="36"/>
  <c r="J23" i="36"/>
  <c r="J26" i="33"/>
  <c r="G47" i="36"/>
  <c r="M33" i="10"/>
  <c r="M9" i="19" s="1"/>
  <c r="M34" i="34"/>
  <c r="M47" i="34" s="1"/>
  <c r="M37" i="34"/>
  <c r="M50" i="34" s="1"/>
  <c r="M35" i="34"/>
  <c r="M48" i="34" s="1"/>
  <c r="G18" i="19"/>
  <c r="J30" i="35"/>
  <c r="G15" i="19"/>
  <c r="N69" i="43"/>
  <c r="G13" i="19"/>
  <c r="J69" i="43"/>
  <c r="L58" i="43"/>
  <c r="L25" i="43"/>
  <c r="L24" i="43"/>
  <c r="J34" i="43"/>
  <c r="L62" i="42"/>
  <c r="J72" i="42"/>
  <c r="J71" i="42"/>
  <c r="L61" i="42"/>
  <c r="G80" i="42"/>
  <c r="J70" i="42"/>
  <c r="L25" i="42"/>
  <c r="J35" i="42"/>
  <c r="J34" i="42"/>
  <c r="L24" i="42"/>
  <c r="L23" i="42"/>
  <c r="J33" i="42"/>
  <c r="G7" i="19"/>
  <c r="J33" i="10"/>
  <c r="M35" i="36"/>
  <c r="M41" i="36"/>
  <c r="M47" i="36" s="1"/>
  <c r="M23" i="19" s="1"/>
  <c r="M21" i="19" s="1"/>
  <c r="N7" i="49"/>
  <c r="N6" i="34" s="1"/>
  <c r="N7" i="50"/>
  <c r="N11" i="49"/>
  <c r="N11" i="34" s="1"/>
  <c r="N26" i="35"/>
  <c r="N8" i="49"/>
  <c r="N8" i="34" s="1"/>
  <c r="N85" i="42"/>
  <c r="N28" i="42"/>
  <c r="N34" i="42" s="1"/>
  <c r="N78" i="42" s="1"/>
  <c r="K25" i="19"/>
  <c r="N33" i="6"/>
  <c r="N34" i="6" s="1"/>
  <c r="N39" i="6" s="1"/>
  <c r="P46" i="41"/>
  <c r="P45" i="41" s="1"/>
  <c r="P47" i="41" s="1"/>
  <c r="L45" i="34"/>
  <c r="M25" i="35"/>
  <c r="N47" i="41"/>
  <c r="N25" i="42"/>
  <c r="N28" i="35"/>
  <c r="M27" i="42"/>
  <c r="M33" i="42" s="1"/>
  <c r="L51" i="41"/>
  <c r="J8" i="19"/>
  <c r="L50" i="6"/>
  <c r="Q53" i="40"/>
  <c r="Q13" i="4" s="1"/>
  <c r="Q7" i="10"/>
  <c r="Q59" i="40"/>
  <c r="P8" i="10"/>
  <c r="P13" i="10" s="1"/>
  <c r="P9" i="10"/>
  <c r="P14" i="10" s="1"/>
  <c r="P10" i="10"/>
  <c r="P15" i="10" s="1"/>
  <c r="L29" i="36"/>
  <c r="O21" i="4"/>
  <c r="O15" i="4"/>
  <c r="M23" i="33"/>
  <c r="M26" i="33" s="1"/>
  <c r="M14" i="19" s="1"/>
  <c r="M17" i="33"/>
  <c r="M8" i="10"/>
  <c r="M9" i="10"/>
  <c r="M10" i="10"/>
  <c r="O60" i="43"/>
  <c r="O67" i="43" s="1"/>
  <c r="O62" i="42"/>
  <c r="O66" i="42" s="1"/>
  <c r="O72" i="42" s="1"/>
  <c r="J34" i="6"/>
  <c r="O48" i="41"/>
  <c r="O14" i="33" s="1"/>
  <c r="O25" i="47"/>
  <c r="O19" i="47"/>
  <c r="O50" i="41"/>
  <c r="O16" i="33" s="1"/>
  <c r="O49" i="41"/>
  <c r="O15" i="33" s="1"/>
  <c r="J58" i="6"/>
  <c r="K58" i="6" s="1"/>
  <c r="J56" i="6"/>
  <c r="K56" i="6" s="1"/>
  <c r="L30" i="35"/>
  <c r="L35" i="35" s="1"/>
  <c r="L20" i="19" s="1"/>
  <c r="L18" i="19" s="1"/>
  <c r="L29" i="35"/>
  <c r="O24" i="10"/>
  <c r="O24" i="43"/>
  <c r="O31" i="43" s="1"/>
  <c r="O25" i="43"/>
  <c r="O32" i="43" s="1"/>
  <c r="N27" i="10"/>
  <c r="N32" i="10" s="1"/>
  <c r="N25" i="10"/>
  <c r="N30" i="10" s="1"/>
  <c r="N26" i="10"/>
  <c r="N31" i="10" s="1"/>
  <c r="L25" i="10"/>
  <c r="L27" i="10"/>
  <c r="L26" i="10"/>
  <c r="P21" i="4"/>
  <c r="P23" i="4" s="1"/>
  <c r="P15" i="4"/>
  <c r="P49" i="6" s="1"/>
  <c r="P50" i="6" s="1"/>
  <c r="P55" i="6" s="1"/>
  <c r="M29" i="42"/>
  <c r="M35" i="42" s="1"/>
  <c r="M79" i="42" s="1"/>
  <c r="M86" i="42"/>
  <c r="L21" i="6"/>
  <c r="L7" i="6"/>
  <c r="O18" i="36" l="1"/>
  <c r="O30" i="36" s="1"/>
  <c r="O42" i="36" s="1"/>
  <c r="N11" i="50"/>
  <c r="N5" i="35"/>
  <c r="O19" i="36"/>
  <c r="O31" i="36" s="1"/>
  <c r="O43" i="36" s="1"/>
  <c r="L12" i="34"/>
  <c r="L35" i="34"/>
  <c r="L38" i="34" s="1"/>
  <c r="L50" i="34"/>
  <c r="O25" i="33"/>
  <c r="O24" i="33"/>
  <c r="G23" i="19"/>
  <c r="J43" i="36"/>
  <c r="J14" i="19"/>
  <c r="L25" i="33"/>
  <c r="L24" i="33"/>
  <c r="J42" i="36"/>
  <c r="J35" i="36"/>
  <c r="N34" i="34"/>
  <c r="N35" i="34"/>
  <c r="N48" i="34" s="1"/>
  <c r="N36" i="34"/>
  <c r="N49" i="34" s="1"/>
  <c r="J35" i="35"/>
  <c r="N27" i="35"/>
  <c r="M9" i="35"/>
  <c r="M36" i="34"/>
  <c r="J17" i="19"/>
  <c r="M60" i="43"/>
  <c r="M59" i="43"/>
  <c r="L65" i="43"/>
  <c r="J73" i="43"/>
  <c r="L32" i="43"/>
  <c r="L31" i="43"/>
  <c r="M23" i="43"/>
  <c r="L66" i="42"/>
  <c r="G12" i="19"/>
  <c r="L65" i="42"/>
  <c r="M60" i="42"/>
  <c r="J73" i="42"/>
  <c r="J79" i="42"/>
  <c r="L29" i="42"/>
  <c r="L86" i="42"/>
  <c r="J78" i="42"/>
  <c r="L85" i="42"/>
  <c r="L28" i="42"/>
  <c r="J77" i="42"/>
  <c r="J36" i="42"/>
  <c r="L27" i="42"/>
  <c r="L84" i="42"/>
  <c r="L31" i="10"/>
  <c r="J9" i="19"/>
  <c r="J7" i="19" s="1"/>
  <c r="L30" i="10"/>
  <c r="L32" i="10"/>
  <c r="N33" i="10"/>
  <c r="N9" i="19" s="1"/>
  <c r="N7" i="19" s="1"/>
  <c r="L55" i="6"/>
  <c r="L58" i="6" s="1"/>
  <c r="M58" i="6" s="1"/>
  <c r="N58" i="6" s="1"/>
  <c r="O25" i="10"/>
  <c r="O30" i="10" s="1"/>
  <c r="O26" i="10"/>
  <c r="O31" i="10" s="1"/>
  <c r="O27" i="10"/>
  <c r="O32" i="10" s="1"/>
  <c r="O7" i="49"/>
  <c r="O6" i="34" s="1"/>
  <c r="O23" i="42"/>
  <c r="O7" i="50"/>
  <c r="O5" i="35" s="1"/>
  <c r="O11" i="49"/>
  <c r="O11" i="34" s="1"/>
  <c r="O26" i="35"/>
  <c r="O27" i="35"/>
  <c r="O8" i="49"/>
  <c r="O8" i="34" s="1"/>
  <c r="M36" i="42"/>
  <c r="O51" i="41"/>
  <c r="L41" i="36"/>
  <c r="P48" i="41"/>
  <c r="P14" i="33" s="1"/>
  <c r="P50" i="41"/>
  <c r="P16" i="33" s="1"/>
  <c r="P25" i="47"/>
  <c r="P49" i="41"/>
  <c r="P15" i="33" s="1"/>
  <c r="P19" i="47"/>
  <c r="N12" i="34"/>
  <c r="O29" i="36"/>
  <c r="O23" i="36"/>
  <c r="L17" i="33"/>
  <c r="L23" i="33"/>
  <c r="N29" i="42"/>
  <c r="N35" i="42" s="1"/>
  <c r="P24" i="43"/>
  <c r="P31" i="43" s="1"/>
  <c r="P23" i="43"/>
  <c r="P30" i="43" s="1"/>
  <c r="P16" i="10"/>
  <c r="P8" i="19" s="1"/>
  <c r="N48" i="41"/>
  <c r="N14" i="33" s="1"/>
  <c r="N50" i="41"/>
  <c r="N16" i="33" s="1"/>
  <c r="N19" i="47"/>
  <c r="N18" i="36" s="1"/>
  <c r="N25" i="47"/>
  <c r="N19" i="36" s="1"/>
  <c r="N49" i="41"/>
  <c r="N15" i="33" s="1"/>
  <c r="R7" i="10"/>
  <c r="R53" i="40"/>
  <c r="R13" i="4" s="1"/>
  <c r="R59" i="40"/>
  <c r="M15" i="10"/>
  <c r="N32" i="34"/>
  <c r="L9" i="6"/>
  <c r="L33" i="6"/>
  <c r="Q8" i="10"/>
  <c r="Q13" i="10" s="1"/>
  <c r="Q10" i="10"/>
  <c r="Q15" i="10" s="1"/>
  <c r="Q9" i="10"/>
  <c r="Q14" i="10" s="1"/>
  <c r="O7" i="10"/>
  <c r="Q46" i="41"/>
  <c r="Q45" i="41" s="1"/>
  <c r="P24" i="42"/>
  <c r="P60" i="42"/>
  <c r="P64" i="42" s="1"/>
  <c r="P70" i="42" s="1"/>
  <c r="P62" i="42"/>
  <c r="P66" i="42" s="1"/>
  <c r="P72" i="42" s="1"/>
  <c r="P60" i="43"/>
  <c r="P67" i="43" s="1"/>
  <c r="P61" i="42"/>
  <c r="P65" i="42" s="1"/>
  <c r="P71" i="42" s="1"/>
  <c r="P59" i="43"/>
  <c r="P66" i="43" s="1"/>
  <c r="P58" i="43"/>
  <c r="P65" i="43" s="1"/>
  <c r="M13" i="10"/>
  <c r="P7" i="6"/>
  <c r="P21" i="6"/>
  <c r="Q21" i="4"/>
  <c r="Q23" i="4" s="1"/>
  <c r="Q15" i="4"/>
  <c r="Q49" i="6" s="1"/>
  <c r="Q50" i="6" s="1"/>
  <c r="Q55" i="6" s="1"/>
  <c r="O25" i="42"/>
  <c r="O49" i="6"/>
  <c r="O23" i="4"/>
  <c r="J39" i="6"/>
  <c r="M14" i="10"/>
  <c r="M12" i="34"/>
  <c r="M32" i="34"/>
  <c r="P19" i="36" l="1"/>
  <c r="P31" i="36" s="1"/>
  <c r="P43" i="36" s="1"/>
  <c r="P18" i="36"/>
  <c r="P23" i="36" s="1"/>
  <c r="O11" i="50"/>
  <c r="O28" i="35" s="1"/>
  <c r="M49" i="34"/>
  <c r="N47" i="34"/>
  <c r="L48" i="34"/>
  <c r="L51" i="34" s="1"/>
  <c r="L17" i="19" s="1"/>
  <c r="L15" i="19" s="1"/>
  <c r="P25" i="33"/>
  <c r="P24" i="33"/>
  <c r="G21" i="19"/>
  <c r="J47" i="36"/>
  <c r="L30" i="36"/>
  <c r="L23" i="36"/>
  <c r="L26" i="33"/>
  <c r="L31" i="36"/>
  <c r="O37" i="34"/>
  <c r="O50" i="34" s="1"/>
  <c r="O34" i="34"/>
  <c r="O47" i="34" s="1"/>
  <c r="O35" i="34"/>
  <c r="O48" i="34" s="1"/>
  <c r="J20" i="19"/>
  <c r="M26" i="35"/>
  <c r="N25" i="35"/>
  <c r="N37" i="34"/>
  <c r="N50" i="34" s="1"/>
  <c r="J15" i="19"/>
  <c r="P69" i="43"/>
  <c r="J13" i="19"/>
  <c r="M67" i="43"/>
  <c r="M66" i="43"/>
  <c r="L69" i="43"/>
  <c r="N25" i="43"/>
  <c r="L34" i="43"/>
  <c r="N24" i="43"/>
  <c r="M30" i="43"/>
  <c r="L72" i="42"/>
  <c r="N62" i="42"/>
  <c r="P73" i="42"/>
  <c r="L71" i="42"/>
  <c r="G11" i="19"/>
  <c r="M64" i="42"/>
  <c r="M84" i="42"/>
  <c r="J80" i="42"/>
  <c r="L35" i="42"/>
  <c r="L34" i="42"/>
  <c r="L33" i="42"/>
  <c r="N23" i="42"/>
  <c r="O33" i="10"/>
  <c r="O9" i="19" s="1"/>
  <c r="L56" i="6"/>
  <c r="M56" i="6" s="1"/>
  <c r="N56" i="6" s="1"/>
  <c r="L33" i="10"/>
  <c r="P28" i="42"/>
  <c r="P34" i="42" s="1"/>
  <c r="P78" i="42" s="1"/>
  <c r="P85" i="42"/>
  <c r="R8" i="10"/>
  <c r="R13" i="10" s="1"/>
  <c r="R10" i="10"/>
  <c r="R15" i="10" s="1"/>
  <c r="R9" i="10"/>
  <c r="R14" i="10" s="1"/>
  <c r="O7" i="6"/>
  <c r="O21" i="6"/>
  <c r="R46" i="41"/>
  <c r="R45" i="41" s="1"/>
  <c r="R47" i="41" s="1"/>
  <c r="O29" i="42"/>
  <c r="O35" i="42" s="1"/>
  <c r="O79" i="42" s="1"/>
  <c r="O86" i="42"/>
  <c r="Q7" i="6"/>
  <c r="Q21" i="6"/>
  <c r="P9" i="6"/>
  <c r="P33" i="6"/>
  <c r="P34" i="6" s="1"/>
  <c r="P39" i="6" s="1"/>
  <c r="L34" i="6"/>
  <c r="O25" i="35"/>
  <c r="O9" i="35"/>
  <c r="O27" i="42"/>
  <c r="O33" i="42" s="1"/>
  <c r="O35" i="36"/>
  <c r="O41" i="36"/>
  <c r="O47" i="36" s="1"/>
  <c r="O23" i="19" s="1"/>
  <c r="O21" i="19" s="1"/>
  <c r="M16" i="10"/>
  <c r="Q24" i="42"/>
  <c r="Q60" i="42"/>
  <c r="Q64" i="42" s="1"/>
  <c r="Q70" i="42" s="1"/>
  <c r="Q58" i="43"/>
  <c r="Q65" i="43" s="1"/>
  <c r="Q59" i="43"/>
  <c r="Q66" i="43" s="1"/>
  <c r="Q60" i="43"/>
  <c r="Q67" i="43" s="1"/>
  <c r="Q61" i="42"/>
  <c r="Q65" i="42" s="1"/>
  <c r="Q71" i="42" s="1"/>
  <c r="O17" i="33"/>
  <c r="O23" i="33"/>
  <c r="O26" i="33" s="1"/>
  <c r="O14" i="19" s="1"/>
  <c r="P24" i="10"/>
  <c r="O8" i="10"/>
  <c r="O10" i="10"/>
  <c r="O9" i="10"/>
  <c r="S53" i="40"/>
  <c r="S13" i="4" s="1"/>
  <c r="S59" i="40"/>
  <c r="Q24" i="10"/>
  <c r="Q23" i="43"/>
  <c r="Q30" i="43" s="1"/>
  <c r="Q25" i="43"/>
  <c r="Q32" i="43" s="1"/>
  <c r="Q24" i="43"/>
  <c r="Q31" i="43" s="1"/>
  <c r="N45" i="34"/>
  <c r="O50" i="6"/>
  <c r="M45" i="34"/>
  <c r="M38" i="34"/>
  <c r="Q16" i="10"/>
  <c r="Q8" i="19" s="1"/>
  <c r="N51" i="41"/>
  <c r="Q47" i="41"/>
  <c r="J42" i="6"/>
  <c r="K42" i="6" s="1"/>
  <c r="J40" i="6"/>
  <c r="K40" i="6" s="1"/>
  <c r="P25" i="42"/>
  <c r="N29" i="36"/>
  <c r="P29" i="36"/>
  <c r="P23" i="42"/>
  <c r="P7" i="50"/>
  <c r="P5" i="35" s="1"/>
  <c r="P7" i="49"/>
  <c r="P6" i="34" s="1"/>
  <c r="P26" i="35"/>
  <c r="P11" i="49"/>
  <c r="P11" i="34" s="1"/>
  <c r="P27" i="35"/>
  <c r="P8" i="49"/>
  <c r="P8" i="34" s="1"/>
  <c r="R21" i="4"/>
  <c r="R23" i="4" s="1"/>
  <c r="R15" i="4"/>
  <c r="P51" i="41"/>
  <c r="P30" i="36" l="1"/>
  <c r="P42" i="36" s="1"/>
  <c r="P25" i="35"/>
  <c r="P11" i="50"/>
  <c r="P28" i="35" s="1"/>
  <c r="N38" i="34"/>
  <c r="L43" i="36"/>
  <c r="J23" i="19"/>
  <c r="N24" i="33"/>
  <c r="L42" i="36"/>
  <c r="L35" i="36"/>
  <c r="L14" i="19"/>
  <c r="N25" i="33"/>
  <c r="P36" i="34"/>
  <c r="P49" i="34" s="1"/>
  <c r="P34" i="34"/>
  <c r="P47" i="34" s="1"/>
  <c r="P35" i="34"/>
  <c r="P48" i="34" s="1"/>
  <c r="J18" i="19"/>
  <c r="N9" i="35"/>
  <c r="M29" i="35"/>
  <c r="M30" i="35"/>
  <c r="N51" i="34"/>
  <c r="N17" i="19" s="1"/>
  <c r="N15" i="19" s="1"/>
  <c r="O36" i="34"/>
  <c r="O49" i="34" s="1"/>
  <c r="M51" i="34"/>
  <c r="G25" i="19"/>
  <c r="M69" i="43"/>
  <c r="Q69" i="43"/>
  <c r="O59" i="43"/>
  <c r="O58" i="43"/>
  <c r="L73" i="43"/>
  <c r="N32" i="43"/>
  <c r="Q34" i="43"/>
  <c r="N31" i="43"/>
  <c r="M34" i="43"/>
  <c r="O23" i="43"/>
  <c r="N66" i="42"/>
  <c r="N86" i="42"/>
  <c r="J12" i="19"/>
  <c r="O61" i="42"/>
  <c r="L73" i="42"/>
  <c r="O60" i="42"/>
  <c r="M70" i="42"/>
  <c r="L79" i="42"/>
  <c r="O24" i="42"/>
  <c r="L78" i="42"/>
  <c r="L36" i="42"/>
  <c r="L77" i="42"/>
  <c r="N84" i="42"/>
  <c r="N27" i="42"/>
  <c r="L9" i="19"/>
  <c r="Q23" i="42"/>
  <c r="Q7" i="49"/>
  <c r="Q6" i="34" s="1"/>
  <c r="Q7" i="50"/>
  <c r="Q5" i="35" s="1"/>
  <c r="Q27" i="35"/>
  <c r="Q26" i="35"/>
  <c r="Q11" i="49"/>
  <c r="Q11" i="34" s="1"/>
  <c r="Q8" i="49"/>
  <c r="Q8" i="34" s="1"/>
  <c r="S7" i="10"/>
  <c r="S21" i="4"/>
  <c r="S23" i="4" s="1"/>
  <c r="S15" i="4"/>
  <c r="S49" i="6" s="1"/>
  <c r="S50" i="6" s="1"/>
  <c r="S55" i="6" s="1"/>
  <c r="P27" i="10"/>
  <c r="P26" i="10"/>
  <c r="P25" i="10"/>
  <c r="Q25" i="42"/>
  <c r="P32" i="34"/>
  <c r="Q48" i="41"/>
  <c r="Q14" i="33" s="1"/>
  <c r="Q50" i="41"/>
  <c r="Q16" i="33" s="1"/>
  <c r="Q25" i="47"/>
  <c r="Q19" i="36" s="1"/>
  <c r="Q49" i="41"/>
  <c r="Q15" i="33" s="1"/>
  <c r="Q19" i="47"/>
  <c r="Q18" i="36" s="1"/>
  <c r="M8" i="19"/>
  <c r="O55" i="6"/>
  <c r="R24" i="10"/>
  <c r="R25" i="43"/>
  <c r="R32" i="43" s="1"/>
  <c r="R24" i="43"/>
  <c r="R31" i="43" s="1"/>
  <c r="R23" i="43"/>
  <c r="R30" i="43" s="1"/>
  <c r="L39" i="6"/>
  <c r="N29" i="35"/>
  <c r="N30" i="35"/>
  <c r="N35" i="35" s="1"/>
  <c r="N20" i="19" s="1"/>
  <c r="N18" i="19" s="1"/>
  <c r="Q33" i="6"/>
  <c r="Q34" i="6" s="1"/>
  <c r="Q39" i="6" s="1"/>
  <c r="Q9" i="6"/>
  <c r="R48" i="41"/>
  <c r="R14" i="33" s="1"/>
  <c r="R19" i="47"/>
  <c r="R49" i="41"/>
  <c r="R15" i="33" s="1"/>
  <c r="R25" i="47"/>
  <c r="R50" i="41"/>
  <c r="R16" i="33" s="1"/>
  <c r="P27" i="42"/>
  <c r="P33" i="42" s="1"/>
  <c r="P84" i="42"/>
  <c r="P23" i="33"/>
  <c r="P26" i="33" s="1"/>
  <c r="P14" i="19" s="1"/>
  <c r="P17" i="33"/>
  <c r="O32" i="34"/>
  <c r="O12" i="34"/>
  <c r="R16" i="10"/>
  <c r="R8" i="19" s="1"/>
  <c r="P35" i="36"/>
  <c r="P41" i="36"/>
  <c r="P47" i="36" s="1"/>
  <c r="P23" i="19" s="1"/>
  <c r="P21" i="19" s="1"/>
  <c r="Q25" i="10"/>
  <c r="Q30" i="10" s="1"/>
  <c r="Q26" i="10"/>
  <c r="Q31" i="10" s="1"/>
  <c r="Q27" i="10"/>
  <c r="Q32" i="10" s="1"/>
  <c r="O13" i="10"/>
  <c r="Q85" i="42"/>
  <c r="Q28" i="42"/>
  <c r="Q34" i="42" s="1"/>
  <c r="Q78" i="42" s="1"/>
  <c r="O33" i="6"/>
  <c r="O9" i="6"/>
  <c r="N23" i="33"/>
  <c r="N17" i="33"/>
  <c r="R49" i="6"/>
  <c r="N41" i="36"/>
  <c r="R7" i="6"/>
  <c r="R21" i="6"/>
  <c r="O30" i="35"/>
  <c r="O35" i="35" s="1"/>
  <c r="O20" i="19" s="1"/>
  <c r="O18" i="19" s="1"/>
  <c r="O29" i="35"/>
  <c r="P86" i="42"/>
  <c r="P29" i="42"/>
  <c r="P35" i="42" s="1"/>
  <c r="P79" i="42" s="1"/>
  <c r="S46" i="41"/>
  <c r="S45" i="41" s="1"/>
  <c r="S47" i="41" s="1"/>
  <c r="O14" i="10"/>
  <c r="T7" i="10"/>
  <c r="T53" i="40"/>
  <c r="T13" i="4" s="1"/>
  <c r="T59" i="40"/>
  <c r="O15" i="10"/>
  <c r="R58" i="43"/>
  <c r="R65" i="43" s="1"/>
  <c r="R24" i="42"/>
  <c r="R60" i="42"/>
  <c r="R64" i="42" s="1"/>
  <c r="R70" i="42" s="1"/>
  <c r="R59" i="43"/>
  <c r="R66" i="43" s="1"/>
  <c r="R61" i="42"/>
  <c r="R65" i="42" s="1"/>
  <c r="R71" i="42" s="1"/>
  <c r="R60" i="43"/>
  <c r="R67" i="43" s="1"/>
  <c r="R62" i="42"/>
  <c r="R66" i="42" s="1"/>
  <c r="R72" i="42" s="1"/>
  <c r="R19" i="36" l="1"/>
  <c r="R31" i="36" s="1"/>
  <c r="R43" i="36" s="1"/>
  <c r="R18" i="36"/>
  <c r="R30" i="36" s="1"/>
  <c r="R42" i="36" s="1"/>
  <c r="P9" i="35"/>
  <c r="Q11" i="50"/>
  <c r="Q28" i="35" s="1"/>
  <c r="P12" i="34"/>
  <c r="R25" i="33"/>
  <c r="R24" i="33"/>
  <c r="J21" i="19"/>
  <c r="L47" i="36"/>
  <c r="N30" i="36"/>
  <c r="N23" i="36"/>
  <c r="N26" i="33"/>
  <c r="N31" i="36"/>
  <c r="Q34" i="34"/>
  <c r="Q47" i="34" s="1"/>
  <c r="Q36" i="34"/>
  <c r="Q49" i="34" s="1"/>
  <c r="Q37" i="34"/>
  <c r="Q50" i="34" s="1"/>
  <c r="Q35" i="34"/>
  <c r="Q48" i="34" s="1"/>
  <c r="M35" i="35"/>
  <c r="P37" i="34"/>
  <c r="P38" i="34" s="1"/>
  <c r="M17" i="19"/>
  <c r="N34" i="43"/>
  <c r="N73" i="43" s="1"/>
  <c r="N13" i="19" s="1"/>
  <c r="Q73" i="43"/>
  <c r="Q13" i="19" s="1"/>
  <c r="L13" i="19"/>
  <c r="M73" i="43"/>
  <c r="M13" i="19" s="1"/>
  <c r="O66" i="43"/>
  <c r="R69" i="43"/>
  <c r="O65" i="43"/>
  <c r="P25" i="43"/>
  <c r="R34" i="43"/>
  <c r="O30" i="43"/>
  <c r="N72" i="42"/>
  <c r="Q62" i="42"/>
  <c r="Q86" i="42" s="1"/>
  <c r="R73" i="42"/>
  <c r="O65" i="42"/>
  <c r="J11" i="19"/>
  <c r="O64" i="42"/>
  <c r="O84" i="42"/>
  <c r="L80" i="42"/>
  <c r="M73" i="42"/>
  <c r="M77" i="42"/>
  <c r="M80" i="42" s="1"/>
  <c r="M12" i="19" s="1"/>
  <c r="O85" i="42"/>
  <c r="O28" i="42"/>
  <c r="N33" i="42"/>
  <c r="P30" i="10"/>
  <c r="Q33" i="10"/>
  <c r="Q9" i="19" s="1"/>
  <c r="Q7" i="19" s="1"/>
  <c r="P31" i="10"/>
  <c r="P32" i="10"/>
  <c r="L7" i="19"/>
  <c r="R25" i="42"/>
  <c r="R7" i="49"/>
  <c r="R6" i="34" s="1"/>
  <c r="R23" i="42"/>
  <c r="R7" i="50"/>
  <c r="R5" i="35" s="1"/>
  <c r="R8" i="49"/>
  <c r="R8" i="34" s="1"/>
  <c r="R27" i="35"/>
  <c r="R26" i="35"/>
  <c r="R11" i="49"/>
  <c r="R11" i="34" s="1"/>
  <c r="Q51" i="41"/>
  <c r="S7" i="6"/>
  <c r="S21" i="6"/>
  <c r="R50" i="6"/>
  <c r="O16" i="10"/>
  <c r="Q29" i="36"/>
  <c r="P36" i="42"/>
  <c r="P77" i="42"/>
  <c r="P80" i="42" s="1"/>
  <c r="P12" i="19" s="1"/>
  <c r="S8" i="10"/>
  <c r="S10" i="10"/>
  <c r="S9" i="10"/>
  <c r="P29" i="35"/>
  <c r="P30" i="35"/>
  <c r="P35" i="35" s="1"/>
  <c r="P20" i="19" s="1"/>
  <c r="P18" i="19" s="1"/>
  <c r="S48" i="41"/>
  <c r="S14" i="33" s="1"/>
  <c r="S19" i="47"/>
  <c r="S25" i="47"/>
  <c r="S50" i="41"/>
  <c r="S16" i="33" s="1"/>
  <c r="S49" i="41"/>
  <c r="S15" i="33" s="1"/>
  <c r="R25" i="10"/>
  <c r="R30" i="10" s="1"/>
  <c r="R27" i="10"/>
  <c r="R32" i="10" s="1"/>
  <c r="R26" i="10"/>
  <c r="R31" i="10" s="1"/>
  <c r="S58" i="43"/>
  <c r="S65" i="43" s="1"/>
  <c r="S24" i="42"/>
  <c r="S60" i="42"/>
  <c r="S64" i="42" s="1"/>
  <c r="S70" i="42" s="1"/>
  <c r="S61" i="42"/>
  <c r="S65" i="42" s="1"/>
  <c r="S71" i="42" s="1"/>
  <c r="S62" i="42"/>
  <c r="S66" i="42" s="1"/>
  <c r="S72" i="42" s="1"/>
  <c r="S59" i="43"/>
  <c r="S66" i="43" s="1"/>
  <c r="S60" i="43"/>
  <c r="S67" i="43" s="1"/>
  <c r="P45" i="34"/>
  <c r="O56" i="6"/>
  <c r="P56" i="6" s="1"/>
  <c r="Q56" i="6" s="1"/>
  <c r="O58" i="6"/>
  <c r="P58" i="6" s="1"/>
  <c r="Q58" i="6" s="1"/>
  <c r="T21" i="4"/>
  <c r="T23" i="4" s="1"/>
  <c r="T15" i="4"/>
  <c r="T49" i="6" s="1"/>
  <c r="T50" i="6" s="1"/>
  <c r="T55" i="6" s="1"/>
  <c r="U53" i="40"/>
  <c r="U13" i="4" s="1"/>
  <c r="U59" i="40"/>
  <c r="U7" i="10"/>
  <c r="R29" i="36"/>
  <c r="R23" i="36"/>
  <c r="S24" i="10"/>
  <c r="S24" i="43"/>
  <c r="S31" i="43" s="1"/>
  <c r="S23" i="43"/>
  <c r="S30" i="43" s="1"/>
  <c r="S25" i="43"/>
  <c r="S32" i="43" s="1"/>
  <c r="M7" i="19"/>
  <c r="Q29" i="42"/>
  <c r="Q35" i="42" s="1"/>
  <c r="Q25" i="35"/>
  <c r="Q9" i="35"/>
  <c r="O38" i="34"/>
  <c r="O45" i="34"/>
  <c r="R28" i="42"/>
  <c r="R34" i="42" s="1"/>
  <c r="R78" i="42" s="1"/>
  <c r="R85" i="42"/>
  <c r="R33" i="6"/>
  <c r="R34" i="6" s="1"/>
  <c r="R39" i="6" s="1"/>
  <c r="R9" i="6"/>
  <c r="Q32" i="34"/>
  <c r="R51" i="41"/>
  <c r="T46" i="41"/>
  <c r="T45" i="41" s="1"/>
  <c r="T47" i="41" s="1"/>
  <c r="O34" i="6"/>
  <c r="L42" i="6"/>
  <c r="M42" i="6" s="1"/>
  <c r="N42" i="6" s="1"/>
  <c r="T8" i="10"/>
  <c r="T13" i="10" s="1"/>
  <c r="T9" i="10"/>
  <c r="T14" i="10" s="1"/>
  <c r="T10" i="10"/>
  <c r="T15" i="10" s="1"/>
  <c r="L40" i="6"/>
  <c r="M40" i="6" s="1"/>
  <c r="N40" i="6" s="1"/>
  <c r="Q27" i="42"/>
  <c r="Q33" i="42" s="1"/>
  <c r="Q84" i="42"/>
  <c r="S19" i="36" l="1"/>
  <c r="S31" i="36" s="1"/>
  <c r="S43" i="36" s="1"/>
  <c r="S18" i="36"/>
  <c r="S30" i="36" s="1"/>
  <c r="S42" i="36" s="1"/>
  <c r="R25" i="35"/>
  <c r="R11" i="50"/>
  <c r="R28" i="35" s="1"/>
  <c r="Q12" i="34"/>
  <c r="S25" i="33"/>
  <c r="S24" i="33"/>
  <c r="N43" i="36"/>
  <c r="L23" i="19"/>
  <c r="N14" i="19"/>
  <c r="N42" i="36"/>
  <c r="N35" i="36"/>
  <c r="Q24" i="33"/>
  <c r="Q25" i="33"/>
  <c r="M11" i="19"/>
  <c r="P50" i="34"/>
  <c r="P51" i="34" s="1"/>
  <c r="P17" i="19" s="1"/>
  <c r="P15" i="19" s="1"/>
  <c r="R36" i="34"/>
  <c r="R49" i="34" s="1"/>
  <c r="R37" i="34"/>
  <c r="R50" i="34" s="1"/>
  <c r="R34" i="34"/>
  <c r="R47" i="34" s="1"/>
  <c r="M20" i="19"/>
  <c r="M15" i="19"/>
  <c r="O51" i="34"/>
  <c r="R73" i="43"/>
  <c r="R13" i="19" s="1"/>
  <c r="J25" i="19"/>
  <c r="S69" i="43"/>
  <c r="O69" i="43"/>
  <c r="P32" i="43"/>
  <c r="P34" i="43" s="1"/>
  <c r="P73" i="43" s="1"/>
  <c r="P13" i="19" s="1"/>
  <c r="P11" i="19" s="1"/>
  <c r="S34" i="43"/>
  <c r="O34" i="43"/>
  <c r="Q66" i="42"/>
  <c r="N73" i="42"/>
  <c r="N79" i="42"/>
  <c r="L12" i="19"/>
  <c r="O71" i="42"/>
  <c r="S73" i="42"/>
  <c r="O70" i="42"/>
  <c r="O34" i="42"/>
  <c r="N36" i="42"/>
  <c r="N77" i="42"/>
  <c r="R33" i="10"/>
  <c r="R9" i="19" s="1"/>
  <c r="R7" i="19" s="1"/>
  <c r="P33" i="10"/>
  <c r="R35" i="36"/>
  <c r="R41" i="36"/>
  <c r="R47" i="36" s="1"/>
  <c r="R23" i="19" s="1"/>
  <c r="R21" i="19" s="1"/>
  <c r="R17" i="33"/>
  <c r="R23" i="33"/>
  <c r="R26" i="33" s="1"/>
  <c r="R14" i="19" s="1"/>
  <c r="U8" i="10"/>
  <c r="U13" i="10" s="1"/>
  <c r="U10" i="10"/>
  <c r="U15" i="10" s="1"/>
  <c r="U9" i="10"/>
  <c r="U14" i="10" s="1"/>
  <c r="S29" i="36"/>
  <c r="S23" i="36"/>
  <c r="O8" i="19"/>
  <c r="U46" i="41"/>
  <c r="U45" i="41" s="1"/>
  <c r="U47" i="41" s="1"/>
  <c r="Q45" i="34"/>
  <c r="Q51" i="34" s="1"/>
  <c r="Q17" i="19" s="1"/>
  <c r="Q15" i="19" s="1"/>
  <c r="Q38" i="34"/>
  <c r="V7" i="10"/>
  <c r="V53" i="40"/>
  <c r="V13" i="4" s="1"/>
  <c r="V59" i="40"/>
  <c r="S25" i="42"/>
  <c r="R55" i="6"/>
  <c r="R56" i="6" s="1"/>
  <c r="S56" i="6" s="1"/>
  <c r="T56" i="6" s="1"/>
  <c r="T16" i="10"/>
  <c r="T8" i="19" s="1"/>
  <c r="S51" i="41"/>
  <c r="U15" i="4"/>
  <c r="U49" i="6" s="1"/>
  <c r="U50" i="6" s="1"/>
  <c r="U55" i="6" s="1"/>
  <c r="U21" i="4"/>
  <c r="U23" i="4" s="1"/>
  <c r="O39" i="6"/>
  <c r="S7" i="49"/>
  <c r="S6" i="34" s="1"/>
  <c r="S23" i="42"/>
  <c r="S7" i="50"/>
  <c r="S5" i="35" s="1"/>
  <c r="S27" i="35"/>
  <c r="S11" i="49"/>
  <c r="S11" i="34" s="1"/>
  <c r="S8" i="49"/>
  <c r="S8" i="34" s="1"/>
  <c r="S26" i="35"/>
  <c r="R27" i="42"/>
  <c r="R33" i="42" s="1"/>
  <c r="R84" i="42"/>
  <c r="R32" i="34"/>
  <c r="S33" i="6"/>
  <c r="S9" i="6"/>
  <c r="Q29" i="35"/>
  <c r="Q30" i="35"/>
  <c r="Q35" i="35" s="1"/>
  <c r="Q20" i="19" s="1"/>
  <c r="Q18" i="19" s="1"/>
  <c r="Q41" i="36"/>
  <c r="T7" i="6"/>
  <c r="T21" i="6"/>
  <c r="S15" i="10"/>
  <c r="T58" i="43"/>
  <c r="T65" i="43" s="1"/>
  <c r="T24" i="42"/>
  <c r="T60" i="43"/>
  <c r="T67" i="43" s="1"/>
  <c r="T61" i="42"/>
  <c r="T65" i="42" s="1"/>
  <c r="T71" i="42" s="1"/>
  <c r="T60" i="42"/>
  <c r="T64" i="42" s="1"/>
  <c r="T70" i="42" s="1"/>
  <c r="T59" i="43"/>
  <c r="T66" i="43" s="1"/>
  <c r="T62" i="42"/>
  <c r="T66" i="42" s="1"/>
  <c r="T72" i="42" s="1"/>
  <c r="S27" i="10"/>
  <c r="S25" i="10"/>
  <c r="S30" i="10" s="1"/>
  <c r="S26" i="10"/>
  <c r="S31" i="10" s="1"/>
  <c r="S13" i="10"/>
  <c r="R86" i="42"/>
  <c r="R29" i="42"/>
  <c r="R35" i="42" s="1"/>
  <c r="R79" i="42" s="1"/>
  <c r="S85" i="42"/>
  <c r="S28" i="42"/>
  <c r="S34" i="42" s="1"/>
  <c r="S78" i="42" s="1"/>
  <c r="S14" i="10"/>
  <c r="T48" i="41"/>
  <c r="T14" i="33" s="1"/>
  <c r="T50" i="41"/>
  <c r="T16" i="33" s="1"/>
  <c r="T25" i="47"/>
  <c r="T49" i="41"/>
  <c r="T15" i="33" s="1"/>
  <c r="T19" i="47"/>
  <c r="Q36" i="42"/>
  <c r="Q77" i="42"/>
  <c r="Q80" i="42" s="1"/>
  <c r="Q12" i="19" s="1"/>
  <c r="Q11" i="19" s="1"/>
  <c r="T24" i="10"/>
  <c r="T25" i="43"/>
  <c r="T32" i="43" s="1"/>
  <c r="T24" i="43"/>
  <c r="T31" i="43" s="1"/>
  <c r="T23" i="43"/>
  <c r="T30" i="43" s="1"/>
  <c r="Q23" i="33"/>
  <c r="Q17" i="33"/>
  <c r="T18" i="36" l="1"/>
  <c r="T30" i="36" s="1"/>
  <c r="T42" i="36" s="1"/>
  <c r="T19" i="36"/>
  <c r="T31" i="36" s="1"/>
  <c r="T43" i="36" s="1"/>
  <c r="S25" i="35"/>
  <c r="S11" i="50"/>
  <c r="S28" i="35" s="1"/>
  <c r="R9" i="35"/>
  <c r="T25" i="33"/>
  <c r="T24" i="33"/>
  <c r="L21" i="19"/>
  <c r="N47" i="36"/>
  <c r="Q26" i="33"/>
  <c r="Q30" i="36"/>
  <c r="Q23" i="36"/>
  <c r="Q31" i="36"/>
  <c r="R12" i="34"/>
  <c r="R58" i="6"/>
  <c r="S58" i="6" s="1"/>
  <c r="T58" i="6" s="1"/>
  <c r="U58" i="6" s="1"/>
  <c r="U56" i="6"/>
  <c r="S35" i="34"/>
  <c r="S48" i="34" s="1"/>
  <c r="S34" i="34"/>
  <c r="S47" i="34" s="1"/>
  <c r="S37" i="34"/>
  <c r="S50" i="34" s="1"/>
  <c r="R35" i="34"/>
  <c r="R48" i="34" s="1"/>
  <c r="S73" i="43"/>
  <c r="S13" i="19" s="1"/>
  <c r="M18" i="19"/>
  <c r="O17" i="19"/>
  <c r="T69" i="43"/>
  <c r="O73" i="43"/>
  <c r="T34" i="43"/>
  <c r="Q72" i="42"/>
  <c r="T73" i="42"/>
  <c r="L11" i="19"/>
  <c r="O73" i="42"/>
  <c r="O77" i="42"/>
  <c r="N80" i="42"/>
  <c r="O78" i="42"/>
  <c r="O36" i="42"/>
  <c r="P9" i="19"/>
  <c r="S32" i="10"/>
  <c r="S33" i="10" s="1"/>
  <c r="S9" i="19" s="1"/>
  <c r="T27" i="10"/>
  <c r="T32" i="10" s="1"/>
  <c r="T26" i="10"/>
  <c r="T31" i="10" s="1"/>
  <c r="T25" i="10"/>
  <c r="T30" i="10" s="1"/>
  <c r="S29" i="42"/>
  <c r="S35" i="42" s="1"/>
  <c r="S79" i="42" s="1"/>
  <c r="S86" i="42"/>
  <c r="S32" i="34"/>
  <c r="T23" i="42"/>
  <c r="T7" i="49"/>
  <c r="T6" i="34" s="1"/>
  <c r="T26" i="35"/>
  <c r="T11" i="49"/>
  <c r="T11" i="34" s="1"/>
  <c r="T27" i="35"/>
  <c r="T7" i="50"/>
  <c r="T5" i="35" s="1"/>
  <c r="T8" i="49"/>
  <c r="T8" i="34" s="1"/>
  <c r="S34" i="6"/>
  <c r="V46" i="41"/>
  <c r="V45" i="41" s="1"/>
  <c r="V47" i="41" s="1"/>
  <c r="O7" i="19"/>
  <c r="T85" i="42"/>
  <c r="T28" i="42"/>
  <c r="T34" i="42" s="1"/>
  <c r="T78" i="42" s="1"/>
  <c r="O40" i="6"/>
  <c r="P40" i="6" s="1"/>
  <c r="Q40" i="6" s="1"/>
  <c r="R40" i="6" s="1"/>
  <c r="R45" i="34"/>
  <c r="U7" i="6"/>
  <c r="U21" i="6"/>
  <c r="V21" i="4"/>
  <c r="V23" i="4" s="1"/>
  <c r="V15" i="4"/>
  <c r="V49" i="6" s="1"/>
  <c r="V50" i="6" s="1"/>
  <c r="V55" i="6" s="1"/>
  <c r="S16" i="10"/>
  <c r="W7" i="10"/>
  <c r="W53" i="40"/>
  <c r="W13" i="4" s="1"/>
  <c r="W59" i="40"/>
  <c r="S41" i="36"/>
  <c r="S47" i="36" s="1"/>
  <c r="S23" i="19" s="1"/>
  <c r="S21" i="19" s="1"/>
  <c r="S35" i="36"/>
  <c r="U24" i="10"/>
  <c r="U25" i="43"/>
  <c r="U32" i="43" s="1"/>
  <c r="U23" i="43"/>
  <c r="U30" i="43" s="1"/>
  <c r="U24" i="43"/>
  <c r="U31" i="43" s="1"/>
  <c r="S27" i="42"/>
  <c r="S33" i="42" s="1"/>
  <c r="S84" i="42"/>
  <c r="U48" i="41"/>
  <c r="U14" i="33" s="1"/>
  <c r="U49" i="41"/>
  <c r="U15" i="33" s="1"/>
  <c r="U25" i="47"/>
  <c r="U19" i="47"/>
  <c r="U50" i="41"/>
  <c r="U16" i="33" s="1"/>
  <c r="T25" i="42"/>
  <c r="T51" i="41"/>
  <c r="R36" i="42"/>
  <c r="R77" i="42"/>
  <c r="R80" i="42" s="1"/>
  <c r="R12" i="19" s="1"/>
  <c r="R11" i="19" s="1"/>
  <c r="V8" i="10"/>
  <c r="V13" i="10" s="1"/>
  <c r="V10" i="10"/>
  <c r="V15" i="10" s="1"/>
  <c r="V9" i="10"/>
  <c r="V14" i="10" s="1"/>
  <c r="S23" i="33"/>
  <c r="S26" i="33" s="1"/>
  <c r="S14" i="19" s="1"/>
  <c r="S17" i="33"/>
  <c r="O42" i="6"/>
  <c r="P42" i="6" s="1"/>
  <c r="Q42" i="6" s="1"/>
  <c r="R42" i="6" s="1"/>
  <c r="U16" i="10"/>
  <c r="U8" i="19" s="1"/>
  <c r="T9" i="6"/>
  <c r="T33" i="6"/>
  <c r="T34" i="6" s="1"/>
  <c r="T39" i="6" s="1"/>
  <c r="R30" i="35"/>
  <c r="R35" i="35" s="1"/>
  <c r="R20" i="19" s="1"/>
  <c r="R18" i="19" s="1"/>
  <c r="R29" i="35"/>
  <c r="U58" i="43"/>
  <c r="U65" i="43" s="1"/>
  <c r="U24" i="42"/>
  <c r="U60" i="42"/>
  <c r="U64" i="42" s="1"/>
  <c r="U70" i="42" s="1"/>
  <c r="U61" i="42"/>
  <c r="U65" i="42" s="1"/>
  <c r="U71" i="42" s="1"/>
  <c r="U62" i="42"/>
  <c r="U66" i="42" s="1"/>
  <c r="U72" i="42" s="1"/>
  <c r="U59" i="43"/>
  <c r="U66" i="43" s="1"/>
  <c r="U60" i="43"/>
  <c r="U67" i="43" s="1"/>
  <c r="T23" i="36"/>
  <c r="T29" i="36"/>
  <c r="U19" i="36" l="1"/>
  <c r="U31" i="36" s="1"/>
  <c r="U43" i="36" s="1"/>
  <c r="U18" i="36"/>
  <c r="U30" i="36" s="1"/>
  <c r="U42" i="36" s="1"/>
  <c r="T9" i="35"/>
  <c r="T11" i="50"/>
  <c r="T28" i="35" s="1"/>
  <c r="S9" i="35"/>
  <c r="R38" i="34"/>
  <c r="R51" i="34"/>
  <c r="R17" i="19" s="1"/>
  <c r="R15" i="19" s="1"/>
  <c r="R25" i="19" s="1"/>
  <c r="S12" i="34"/>
  <c r="V56" i="6"/>
  <c r="U25" i="33"/>
  <c r="U24" i="33"/>
  <c r="N23" i="19"/>
  <c r="Q43" i="36"/>
  <c r="Q42" i="36"/>
  <c r="Q35" i="36"/>
  <c r="Q14" i="19"/>
  <c r="T73" i="43"/>
  <c r="T13" i="19" s="1"/>
  <c r="U69" i="43"/>
  <c r="M25" i="19"/>
  <c r="T36" i="34"/>
  <c r="T49" i="34" s="1"/>
  <c r="T34" i="34"/>
  <c r="T47" i="34" s="1"/>
  <c r="S36" i="34"/>
  <c r="S49" i="34" s="1"/>
  <c r="T35" i="34"/>
  <c r="T48" i="34" s="1"/>
  <c r="T37" i="34"/>
  <c r="T50" i="34" s="1"/>
  <c r="O80" i="42"/>
  <c r="O12" i="19" s="1"/>
  <c r="O15" i="19"/>
  <c r="L25" i="19"/>
  <c r="O13" i="19"/>
  <c r="U34" i="43"/>
  <c r="Q73" i="42"/>
  <c r="Q79" i="42"/>
  <c r="U73" i="42"/>
  <c r="N12" i="19"/>
  <c r="T33" i="10"/>
  <c r="T9" i="19" s="1"/>
  <c r="T7" i="19" s="1"/>
  <c r="P7" i="19"/>
  <c r="P25" i="19" s="1"/>
  <c r="V16" i="10"/>
  <c r="V8" i="19" s="1"/>
  <c r="U51" i="41"/>
  <c r="S77" i="42"/>
  <c r="S80" i="42" s="1"/>
  <c r="S12" i="19" s="1"/>
  <c r="S11" i="19" s="1"/>
  <c r="S36" i="42"/>
  <c r="S8" i="19"/>
  <c r="T35" i="36"/>
  <c r="T41" i="36"/>
  <c r="T47" i="36" s="1"/>
  <c r="T23" i="19" s="1"/>
  <c r="T21" i="19" s="1"/>
  <c r="U25" i="42"/>
  <c r="W8" i="10"/>
  <c r="W13" i="10" s="1"/>
  <c r="W9" i="10"/>
  <c r="W14" i="10" s="1"/>
  <c r="W10" i="10"/>
  <c r="W15" i="10" s="1"/>
  <c r="T17" i="33"/>
  <c r="T23" i="33"/>
  <c r="T26" i="33" s="1"/>
  <c r="T14" i="19" s="1"/>
  <c r="V7" i="6"/>
  <c r="V21" i="6"/>
  <c r="T32" i="34"/>
  <c r="T27" i="42"/>
  <c r="T33" i="42" s="1"/>
  <c r="T84" i="42"/>
  <c r="U33" i="6"/>
  <c r="U34" i="6" s="1"/>
  <c r="U39" i="6" s="1"/>
  <c r="U9" i="6"/>
  <c r="V24" i="42"/>
  <c r="V58" i="43"/>
  <c r="V65" i="43" s="1"/>
  <c r="V60" i="42"/>
  <c r="V64" i="42" s="1"/>
  <c r="V70" i="42" s="1"/>
  <c r="V62" i="42"/>
  <c r="V66" i="42" s="1"/>
  <c r="V72" i="42" s="1"/>
  <c r="V59" i="43"/>
  <c r="V66" i="43" s="1"/>
  <c r="V60" i="43"/>
  <c r="V67" i="43" s="1"/>
  <c r="V61" i="42"/>
  <c r="V65" i="42" s="1"/>
  <c r="V71" i="42" s="1"/>
  <c r="U27" i="10"/>
  <c r="U32" i="10" s="1"/>
  <c r="U26" i="10"/>
  <c r="U31" i="10" s="1"/>
  <c r="U25" i="10"/>
  <c r="U30" i="10" s="1"/>
  <c r="V58" i="6"/>
  <c r="T86" i="42"/>
  <c r="T29" i="42"/>
  <c r="T35" i="42" s="1"/>
  <c r="T79" i="42" s="1"/>
  <c r="V48" i="41"/>
  <c r="V14" i="33" s="1"/>
  <c r="V50" i="41"/>
  <c r="V16" i="33" s="1"/>
  <c r="V19" i="47"/>
  <c r="V25" i="47"/>
  <c r="V49" i="41"/>
  <c r="V15" i="33" s="1"/>
  <c r="S45" i="34"/>
  <c r="U7" i="50"/>
  <c r="U5" i="35" s="1"/>
  <c r="U23" i="42"/>
  <c r="U7" i="49"/>
  <c r="U6" i="34" s="1"/>
  <c r="U27" i="35"/>
  <c r="U26" i="35"/>
  <c r="U8" i="49"/>
  <c r="U8" i="34" s="1"/>
  <c r="U11" i="49"/>
  <c r="U11" i="34" s="1"/>
  <c r="W46" i="41"/>
  <c r="W45" i="41" s="1"/>
  <c r="W47" i="41" s="1"/>
  <c r="V24" i="10"/>
  <c r="V23" i="43"/>
  <c r="V30" i="43" s="1"/>
  <c r="V24" i="43"/>
  <c r="V31" i="43" s="1"/>
  <c r="V25" i="43"/>
  <c r="V32" i="43" s="1"/>
  <c r="S39" i="6"/>
  <c r="S42" i="6" s="1"/>
  <c r="T42" i="6" s="1"/>
  <c r="U28" i="42"/>
  <c r="U34" i="42" s="1"/>
  <c r="U78" i="42" s="1"/>
  <c r="U85" i="42"/>
  <c r="X7" i="10"/>
  <c r="X53" i="40"/>
  <c r="X13" i="4" s="1"/>
  <c r="X59" i="40"/>
  <c r="S30" i="35"/>
  <c r="S35" i="35" s="1"/>
  <c r="S20" i="19" s="1"/>
  <c r="S18" i="19" s="1"/>
  <c r="S29" i="35"/>
  <c r="U29" i="36"/>
  <c r="U23" i="36"/>
  <c r="W21" i="4"/>
  <c r="W23" i="4" s="1"/>
  <c r="W15" i="4"/>
  <c r="W49" i="6" s="1"/>
  <c r="W50" i="6" s="1"/>
  <c r="W55" i="6" s="1"/>
  <c r="V19" i="36" l="1"/>
  <c r="V31" i="36" s="1"/>
  <c r="V43" i="36" s="1"/>
  <c r="V18" i="36"/>
  <c r="V30" i="36" s="1"/>
  <c r="V42" i="36" s="1"/>
  <c r="T25" i="35"/>
  <c r="T29" i="35" s="1"/>
  <c r="U11" i="50"/>
  <c r="U28" i="35" s="1"/>
  <c r="W56" i="6"/>
  <c r="S38" i="34"/>
  <c r="S51" i="34"/>
  <c r="S17" i="19" s="1"/>
  <c r="S15" i="19" s="1"/>
  <c r="U73" i="43"/>
  <c r="U13" i="19" s="1"/>
  <c r="T12" i="34"/>
  <c r="V25" i="33"/>
  <c r="V24" i="33"/>
  <c r="N21" i="19"/>
  <c r="Q47" i="36"/>
  <c r="U33" i="10"/>
  <c r="U9" i="19" s="1"/>
  <c r="U7" i="19" s="1"/>
  <c r="U37" i="34"/>
  <c r="U50" i="34" s="1"/>
  <c r="U35" i="34"/>
  <c r="U48" i="34" s="1"/>
  <c r="U36" i="34"/>
  <c r="U49" i="34" s="1"/>
  <c r="O11" i="19"/>
  <c r="O25" i="19" s="1"/>
  <c r="V69" i="43"/>
  <c r="V34" i="43"/>
  <c r="V73" i="42"/>
  <c r="N11" i="19"/>
  <c r="U42" i="6"/>
  <c r="W58" i="6"/>
  <c r="W16" i="10"/>
  <c r="W8" i="19" s="1"/>
  <c r="U32" i="34"/>
  <c r="U27" i="42"/>
  <c r="U33" i="42" s="1"/>
  <c r="U84" i="42"/>
  <c r="U86" i="42"/>
  <c r="U29" i="42"/>
  <c r="U35" i="42" s="1"/>
  <c r="U79" i="42" s="1"/>
  <c r="U25" i="35"/>
  <c r="U9" i="35"/>
  <c r="V25" i="10"/>
  <c r="V30" i="10" s="1"/>
  <c r="V26" i="10"/>
  <c r="V31" i="10" s="1"/>
  <c r="V27" i="10"/>
  <c r="V32" i="10" s="1"/>
  <c r="Y7" i="10"/>
  <c r="Y53" i="40"/>
  <c r="Y13" i="4" s="1"/>
  <c r="Y59" i="40"/>
  <c r="T36" i="42"/>
  <c r="T77" i="42"/>
  <c r="T80" i="42" s="1"/>
  <c r="T12" i="19" s="1"/>
  <c r="T11" i="19" s="1"/>
  <c r="X46" i="41"/>
  <c r="X45" i="41" s="1"/>
  <c r="X47" i="41" s="1"/>
  <c r="X21" i="4"/>
  <c r="X23" i="4" s="1"/>
  <c r="X15" i="4"/>
  <c r="X49" i="6" s="1"/>
  <c r="X50" i="6" s="1"/>
  <c r="X55" i="6" s="1"/>
  <c r="W48" i="41"/>
  <c r="W14" i="33" s="1"/>
  <c r="W19" i="47"/>
  <c r="W25" i="47"/>
  <c r="W50" i="41"/>
  <c r="W16" i="33" s="1"/>
  <c r="W49" i="41"/>
  <c r="W15" i="33" s="1"/>
  <c r="W24" i="10"/>
  <c r="W24" i="43"/>
  <c r="W31" i="43" s="1"/>
  <c r="W25" i="43"/>
  <c r="W32" i="43" s="1"/>
  <c r="W23" i="43"/>
  <c r="W30" i="43" s="1"/>
  <c r="T38" i="34"/>
  <c r="T45" i="34"/>
  <c r="T51" i="34" s="1"/>
  <c r="T17" i="19" s="1"/>
  <c r="T15" i="19" s="1"/>
  <c r="X8" i="10"/>
  <c r="X13" i="10" s="1"/>
  <c r="X10" i="10"/>
  <c r="X15" i="10" s="1"/>
  <c r="X9" i="10"/>
  <c r="X14" i="10" s="1"/>
  <c r="S40" i="6"/>
  <c r="T40" i="6" s="1"/>
  <c r="U40" i="6" s="1"/>
  <c r="S7" i="19"/>
  <c r="W58" i="43"/>
  <c r="W65" i="43" s="1"/>
  <c r="W24" i="42"/>
  <c r="W60" i="42"/>
  <c r="W64" i="42" s="1"/>
  <c r="W70" i="42" s="1"/>
  <c r="W61" i="42"/>
  <c r="W65" i="42" s="1"/>
  <c r="W71" i="42" s="1"/>
  <c r="W60" i="43"/>
  <c r="W67" i="43" s="1"/>
  <c r="W59" i="43"/>
  <c r="W66" i="43" s="1"/>
  <c r="W62" i="42"/>
  <c r="W66" i="42" s="1"/>
  <c r="W72" i="42" s="1"/>
  <c r="V33" i="6"/>
  <c r="V34" i="6" s="1"/>
  <c r="V39" i="6" s="1"/>
  <c r="V9" i="6"/>
  <c r="V51" i="41"/>
  <c r="V28" i="42"/>
  <c r="V34" i="42" s="1"/>
  <c r="V78" i="42" s="1"/>
  <c r="V85" i="42"/>
  <c r="U17" i="33"/>
  <c r="U23" i="33"/>
  <c r="U26" i="33" s="1"/>
  <c r="U14" i="19" s="1"/>
  <c r="V25" i="42"/>
  <c r="W7" i="6"/>
  <c r="W21" i="6"/>
  <c r="V29" i="36"/>
  <c r="V23" i="36"/>
  <c r="U35" i="36"/>
  <c r="U41" i="36"/>
  <c r="U47" i="36" s="1"/>
  <c r="U23" i="19" s="1"/>
  <c r="U21" i="19" s="1"/>
  <c r="V7" i="49"/>
  <c r="V6" i="34" s="1"/>
  <c r="V7" i="50"/>
  <c r="V5" i="35" s="1"/>
  <c r="V8" i="49"/>
  <c r="V8" i="34" s="1"/>
  <c r="V23" i="42"/>
  <c r="V26" i="35"/>
  <c r="V27" i="35"/>
  <c r="V11" i="49"/>
  <c r="V11" i="34" s="1"/>
  <c r="W19" i="36" l="1"/>
  <c r="W31" i="36" s="1"/>
  <c r="W43" i="36" s="1"/>
  <c r="X56" i="6"/>
  <c r="W18" i="36"/>
  <c r="W30" i="36" s="1"/>
  <c r="W42" i="36" s="1"/>
  <c r="V9" i="35"/>
  <c r="V11" i="50"/>
  <c r="V28" i="35" s="1"/>
  <c r="T30" i="35"/>
  <c r="T35" i="35" s="1"/>
  <c r="T20" i="19" s="1"/>
  <c r="T18" i="19" s="1"/>
  <c r="T25" i="19" s="1"/>
  <c r="S25" i="19"/>
  <c r="V73" i="43"/>
  <c r="V13" i="19" s="1"/>
  <c r="W25" i="33"/>
  <c r="W24" i="33"/>
  <c r="Q23" i="19"/>
  <c r="U12" i="34"/>
  <c r="V42" i="6"/>
  <c r="V37" i="34"/>
  <c r="V50" i="34" s="1"/>
  <c r="V36" i="34"/>
  <c r="V49" i="34" s="1"/>
  <c r="U34" i="34"/>
  <c r="U47" i="34" s="1"/>
  <c r="V35" i="34"/>
  <c r="V48" i="34" s="1"/>
  <c r="V34" i="34"/>
  <c r="V47" i="34" s="1"/>
  <c r="W69" i="43"/>
  <c r="W34" i="43"/>
  <c r="W73" i="42"/>
  <c r="X58" i="6"/>
  <c r="V33" i="10"/>
  <c r="V9" i="19" s="1"/>
  <c r="V7" i="19" s="1"/>
  <c r="U30" i="35"/>
  <c r="U35" i="35" s="1"/>
  <c r="U20" i="19" s="1"/>
  <c r="U18" i="19" s="1"/>
  <c r="U29" i="35"/>
  <c r="X48" i="41"/>
  <c r="X14" i="33" s="1"/>
  <c r="X49" i="41"/>
  <c r="X15" i="33" s="1"/>
  <c r="X19" i="47"/>
  <c r="X25" i="47"/>
  <c r="X50" i="41"/>
  <c r="X16" i="33" s="1"/>
  <c r="V32" i="34"/>
  <c r="V40" i="6"/>
  <c r="W51" i="41"/>
  <c r="W28" i="42"/>
  <c r="W34" i="42" s="1"/>
  <c r="W78" i="42" s="1"/>
  <c r="W85" i="42"/>
  <c r="W25" i="42"/>
  <c r="W23" i="36"/>
  <c r="W29" i="36"/>
  <c r="Y21" i="4"/>
  <c r="Y23" i="4" s="1"/>
  <c r="Y15" i="4"/>
  <c r="Y49" i="6" s="1"/>
  <c r="Y50" i="6" s="1"/>
  <c r="Y55" i="6" s="1"/>
  <c r="U36" i="42"/>
  <c r="U77" i="42"/>
  <c r="U80" i="42" s="1"/>
  <c r="U12" i="19" s="1"/>
  <c r="W27" i="10"/>
  <c r="W32" i="10" s="1"/>
  <c r="W26" i="10"/>
  <c r="W31" i="10" s="1"/>
  <c r="W25" i="10"/>
  <c r="W30" i="10" s="1"/>
  <c r="V41" i="36"/>
  <c r="V47" i="36" s="1"/>
  <c r="V23" i="19" s="1"/>
  <c r="V21" i="19" s="1"/>
  <c r="V35" i="36"/>
  <c r="Z7" i="10"/>
  <c r="Z59" i="40"/>
  <c r="Z53" i="40"/>
  <c r="Z13" i="4" s="1"/>
  <c r="X16" i="10"/>
  <c r="X8" i="19" s="1"/>
  <c r="X7" i="6"/>
  <c r="X21" i="6"/>
  <c r="Y8" i="10"/>
  <c r="Y13" i="10" s="1"/>
  <c r="Y9" i="10"/>
  <c r="Y14" i="10" s="1"/>
  <c r="Y10" i="10"/>
  <c r="Y15" i="10" s="1"/>
  <c r="U45" i="34"/>
  <c r="X24" i="10"/>
  <c r="X24" i="43"/>
  <c r="X31" i="43" s="1"/>
  <c r="X25" i="43"/>
  <c r="X32" i="43" s="1"/>
  <c r="X23" i="43"/>
  <c r="X30" i="43" s="1"/>
  <c r="V27" i="42"/>
  <c r="V33" i="42" s="1"/>
  <c r="V84" i="42"/>
  <c r="W23" i="42"/>
  <c r="W7" i="49"/>
  <c r="W6" i="34" s="1"/>
  <c r="W7" i="50"/>
  <c r="W5" i="35" s="1"/>
  <c r="W11" i="49"/>
  <c r="W11" i="34" s="1"/>
  <c r="W27" i="35"/>
  <c r="W26" i="35"/>
  <c r="W8" i="49"/>
  <c r="W8" i="34" s="1"/>
  <c r="W9" i="6"/>
  <c r="W33" i="6"/>
  <c r="W34" i="6" s="1"/>
  <c r="W39" i="6" s="1"/>
  <c r="Y46" i="41"/>
  <c r="Y45" i="41" s="1"/>
  <c r="Y47" i="41" s="1"/>
  <c r="X24" i="42"/>
  <c r="X60" i="43"/>
  <c r="X67" i="43" s="1"/>
  <c r="X60" i="42"/>
  <c r="X64" i="42" s="1"/>
  <c r="X70" i="42" s="1"/>
  <c r="X61" i="42"/>
  <c r="X65" i="42" s="1"/>
  <c r="X71" i="42" s="1"/>
  <c r="X58" i="43"/>
  <c r="X65" i="43" s="1"/>
  <c r="X59" i="43"/>
  <c r="X66" i="43" s="1"/>
  <c r="X62" i="42"/>
  <c r="X66" i="42" s="1"/>
  <c r="X72" i="42" s="1"/>
  <c r="V23" i="33"/>
  <c r="V26" i="33" s="1"/>
  <c r="V14" i="19" s="1"/>
  <c r="V17" i="33"/>
  <c r="V86" i="42"/>
  <c r="V29" i="42"/>
  <c r="V35" i="42" s="1"/>
  <c r="V79" i="42" s="1"/>
  <c r="X19" i="36" l="1"/>
  <c r="X31" i="36" s="1"/>
  <c r="X43" i="36" s="1"/>
  <c r="X18" i="36"/>
  <c r="X30" i="36" s="1"/>
  <c r="X42" i="36" s="1"/>
  <c r="Y56" i="6"/>
  <c r="V25" i="35"/>
  <c r="V29" i="35" s="1"/>
  <c r="W11" i="50"/>
  <c r="W28" i="35" s="1"/>
  <c r="V12" i="34"/>
  <c r="U51" i="34"/>
  <c r="U17" i="19" s="1"/>
  <c r="U15" i="19" s="1"/>
  <c r="X25" i="33"/>
  <c r="X24" i="33"/>
  <c r="Q21" i="19"/>
  <c r="Q25" i="19" s="1"/>
  <c r="W73" i="43"/>
  <c r="W13" i="19" s="1"/>
  <c r="W42" i="6"/>
  <c r="W37" i="34"/>
  <c r="W50" i="34" s="1"/>
  <c r="W35" i="34"/>
  <c r="W48" i="34" s="1"/>
  <c r="W34" i="34"/>
  <c r="W47" i="34" s="1"/>
  <c r="W36" i="34"/>
  <c r="W49" i="34" s="1"/>
  <c r="U38" i="34"/>
  <c r="X69" i="43"/>
  <c r="X34" i="43"/>
  <c r="U11" i="19"/>
  <c r="X73" i="42"/>
  <c r="W40" i="6"/>
  <c r="W33" i="10"/>
  <c r="W9" i="19" s="1"/>
  <c r="W7" i="19" s="1"/>
  <c r="Y16" i="10"/>
  <c r="Y8" i="19" s="1"/>
  <c r="V45" i="34"/>
  <c r="V51" i="34" s="1"/>
  <c r="V17" i="19" s="1"/>
  <c r="V15" i="19" s="1"/>
  <c r="V38" i="34"/>
  <c r="W25" i="35"/>
  <c r="W9" i="35"/>
  <c r="W27" i="42"/>
  <c r="W33" i="42" s="1"/>
  <c r="W84" i="42"/>
  <c r="Y24" i="10"/>
  <c r="Y23" i="43"/>
  <c r="Y30" i="43" s="1"/>
  <c r="Y24" i="43"/>
  <c r="Y31" i="43" s="1"/>
  <c r="Y25" i="43"/>
  <c r="Y32" i="43" s="1"/>
  <c r="Y58" i="6"/>
  <c r="X85" i="42"/>
  <c r="X28" i="42"/>
  <c r="X34" i="42" s="1"/>
  <c r="X78" i="42" s="1"/>
  <c r="Y48" i="41"/>
  <c r="Y14" i="33" s="1"/>
  <c r="Y19" i="47"/>
  <c r="Y49" i="41"/>
  <c r="Y15" i="33" s="1"/>
  <c r="Y50" i="41"/>
  <c r="Y16" i="33" s="1"/>
  <c r="Y25" i="47"/>
  <c r="V77" i="42"/>
  <c r="V80" i="42" s="1"/>
  <c r="V12" i="19" s="1"/>
  <c r="V11" i="19" s="1"/>
  <c r="V36" i="42"/>
  <c r="X9" i="6"/>
  <c r="X33" i="6"/>
  <c r="X34" i="6" s="1"/>
  <c r="X39" i="6" s="1"/>
  <c r="X7" i="49"/>
  <c r="X6" i="34" s="1"/>
  <c r="X23" i="42"/>
  <c r="X7" i="50"/>
  <c r="X5" i="35" s="1"/>
  <c r="X11" i="49"/>
  <c r="X11" i="34" s="1"/>
  <c r="X8" i="49"/>
  <c r="X8" i="34" s="1"/>
  <c r="X27" i="35"/>
  <c r="X26" i="35"/>
  <c r="Z21" i="4"/>
  <c r="Z23" i="4" s="1"/>
  <c r="Z15" i="4"/>
  <c r="Z49" i="6" s="1"/>
  <c r="Z50" i="6" s="1"/>
  <c r="Z55" i="6" s="1"/>
  <c r="W41" i="36"/>
  <c r="W47" i="36" s="1"/>
  <c r="W23" i="19" s="1"/>
  <c r="W21" i="19" s="1"/>
  <c r="W35" i="36"/>
  <c r="X29" i="36"/>
  <c r="X23" i="36"/>
  <c r="AA7" i="10"/>
  <c r="AA53" i="40"/>
  <c r="AA13" i="4" s="1"/>
  <c r="AA59" i="40"/>
  <c r="Y21" i="6"/>
  <c r="Y7" i="6"/>
  <c r="X25" i="10"/>
  <c r="X30" i="10" s="1"/>
  <c r="X27" i="10"/>
  <c r="X32" i="10" s="1"/>
  <c r="X26" i="10"/>
  <c r="X31" i="10" s="1"/>
  <c r="X51" i="41"/>
  <c r="W23" i="33"/>
  <c r="W26" i="33" s="1"/>
  <c r="W14" i="19" s="1"/>
  <c r="W17" i="33"/>
  <c r="Z8" i="10"/>
  <c r="Z13" i="10" s="1"/>
  <c r="Z10" i="10"/>
  <c r="Z15" i="10" s="1"/>
  <c r="Z9" i="10"/>
  <c r="Z14" i="10" s="1"/>
  <c r="W86" i="42"/>
  <c r="W29" i="42"/>
  <c r="W35" i="42" s="1"/>
  <c r="W79" i="42" s="1"/>
  <c r="W32" i="34"/>
  <c r="Y24" i="42"/>
  <c r="Y62" i="42"/>
  <c r="Y66" i="42" s="1"/>
  <c r="Y72" i="42" s="1"/>
  <c r="Y60" i="42"/>
  <c r="Y64" i="42" s="1"/>
  <c r="Y70" i="42" s="1"/>
  <c r="Y58" i="43"/>
  <c r="Y65" i="43" s="1"/>
  <c r="Y59" i="43"/>
  <c r="Y66" i="43" s="1"/>
  <c r="Y61" i="42"/>
  <c r="Y65" i="42" s="1"/>
  <c r="Y71" i="42" s="1"/>
  <c r="Y60" i="43"/>
  <c r="Y67" i="43" s="1"/>
  <c r="Z46" i="41"/>
  <c r="Z45" i="41" s="1"/>
  <c r="Z47" i="41" s="1"/>
  <c r="X25" i="42"/>
  <c r="Y18" i="36" l="1"/>
  <c r="Y30" i="36" s="1"/>
  <c r="Y42" i="36" s="1"/>
  <c r="X42" i="6"/>
  <c r="Y19" i="36"/>
  <c r="Y31" i="36" s="1"/>
  <c r="Y43" i="36" s="1"/>
  <c r="Z56" i="6"/>
  <c r="X25" i="35"/>
  <c r="X11" i="50"/>
  <c r="X28" i="35" s="1"/>
  <c r="V30" i="35"/>
  <c r="V35" i="35" s="1"/>
  <c r="V20" i="19" s="1"/>
  <c r="V18" i="19" s="1"/>
  <c r="V25" i="19" s="1"/>
  <c r="U25" i="19"/>
  <c r="Y25" i="33"/>
  <c r="Y24" i="33"/>
  <c r="X73" i="43"/>
  <c r="X13" i="19" s="1"/>
  <c r="W12" i="34"/>
  <c r="X36" i="34"/>
  <c r="X49" i="34" s="1"/>
  <c r="X34" i="34"/>
  <c r="X47" i="34" s="1"/>
  <c r="X37" i="34"/>
  <c r="X50" i="34" s="1"/>
  <c r="X35" i="34"/>
  <c r="X48" i="34" s="1"/>
  <c r="Y69" i="43"/>
  <c r="Y34" i="43"/>
  <c r="Y73" i="42"/>
  <c r="X33" i="10"/>
  <c r="X9" i="19" s="1"/>
  <c r="X7" i="19" s="1"/>
  <c r="X40" i="6"/>
  <c r="Y9" i="6"/>
  <c r="Y33" i="6"/>
  <c r="Y34" i="6" s="1"/>
  <c r="Y39" i="6" s="1"/>
  <c r="Y42" i="6" s="1"/>
  <c r="Z48" i="41"/>
  <c r="Z14" i="33" s="1"/>
  <c r="Z19" i="47"/>
  <c r="Z25" i="47"/>
  <c r="Z50" i="41"/>
  <c r="Z16" i="33" s="1"/>
  <c r="Z49" i="41"/>
  <c r="Z15" i="33" s="1"/>
  <c r="W38" i="34"/>
  <c r="W45" i="34"/>
  <c r="W51" i="34" s="1"/>
  <c r="W17" i="19" s="1"/>
  <c r="W15" i="19" s="1"/>
  <c r="Y25" i="10"/>
  <c r="Y30" i="10" s="1"/>
  <c r="Y27" i="10"/>
  <c r="Y32" i="10" s="1"/>
  <c r="Y26" i="10"/>
  <c r="Y31" i="10" s="1"/>
  <c r="Z24" i="10"/>
  <c r="Z25" i="43"/>
  <c r="Z32" i="43" s="1"/>
  <c r="Z23" i="43"/>
  <c r="Z30" i="43" s="1"/>
  <c r="Z24" i="43"/>
  <c r="Z31" i="43" s="1"/>
  <c r="W36" i="42"/>
  <c r="W77" i="42"/>
  <c r="W80" i="42" s="1"/>
  <c r="W12" i="19" s="1"/>
  <c r="W11" i="19" s="1"/>
  <c r="W30" i="35"/>
  <c r="W35" i="35" s="1"/>
  <c r="W20" i="19" s="1"/>
  <c r="W18" i="19" s="1"/>
  <c r="W29" i="35"/>
  <c r="Z16" i="10"/>
  <c r="Z8" i="19" s="1"/>
  <c r="AA15" i="4"/>
  <c r="AA49" i="6" s="1"/>
  <c r="AA50" i="6" s="1"/>
  <c r="AA55" i="6" s="1"/>
  <c r="AA21" i="4"/>
  <c r="AA23" i="4" s="1"/>
  <c r="AB59" i="40"/>
  <c r="AB53" i="40"/>
  <c r="AB13" i="4" s="1"/>
  <c r="AB7" i="10"/>
  <c r="Y51" i="41"/>
  <c r="Z24" i="42"/>
  <c r="Z60" i="42"/>
  <c r="Z64" i="42" s="1"/>
  <c r="Z70" i="42" s="1"/>
  <c r="Z61" i="42"/>
  <c r="Z65" i="42" s="1"/>
  <c r="Z71" i="42" s="1"/>
  <c r="Z62" i="42"/>
  <c r="Z66" i="42" s="1"/>
  <c r="Z72" i="42" s="1"/>
  <c r="Z60" i="43"/>
  <c r="Z67" i="43" s="1"/>
  <c r="Z58" i="43"/>
  <c r="Z65" i="43" s="1"/>
  <c r="Z59" i="43"/>
  <c r="Z66" i="43" s="1"/>
  <c r="AA8" i="10"/>
  <c r="AA13" i="10" s="1"/>
  <c r="AA9" i="10"/>
  <c r="AA14" i="10" s="1"/>
  <c r="AA10" i="10"/>
  <c r="AA15" i="10" s="1"/>
  <c r="Y29" i="36"/>
  <c r="Y23" i="36"/>
  <c r="X27" i="42"/>
  <c r="X33" i="42" s="1"/>
  <c r="X84" i="42"/>
  <c r="X32" i="34"/>
  <c r="AA46" i="41"/>
  <c r="AA45" i="41" s="1"/>
  <c r="AA47" i="41" s="1"/>
  <c r="X17" i="33"/>
  <c r="X23" i="33"/>
  <c r="X26" i="33" s="1"/>
  <c r="X14" i="19" s="1"/>
  <c r="X35" i="36"/>
  <c r="X41" i="36"/>
  <c r="X47" i="36" s="1"/>
  <c r="X23" i="19" s="1"/>
  <c r="X21" i="19" s="1"/>
  <c r="Y85" i="42"/>
  <c r="Y28" i="42"/>
  <c r="Y34" i="42" s="1"/>
  <c r="Y78" i="42" s="1"/>
  <c r="Z58" i="6"/>
  <c r="Y23" i="42"/>
  <c r="Y7" i="49"/>
  <c r="Y6" i="34" s="1"/>
  <c r="Y7" i="50"/>
  <c r="Y5" i="35" s="1"/>
  <c r="Y11" i="49"/>
  <c r="Y11" i="34" s="1"/>
  <c r="Y8" i="49"/>
  <c r="Y8" i="34" s="1"/>
  <c r="Y27" i="35"/>
  <c r="Y26" i="35"/>
  <c r="Z7" i="6"/>
  <c r="Z21" i="6"/>
  <c r="X29" i="42"/>
  <c r="X35" i="42" s="1"/>
  <c r="X79" i="42" s="1"/>
  <c r="X86" i="42"/>
  <c r="Y25" i="42"/>
  <c r="AA56" i="6" l="1"/>
  <c r="Z18" i="36"/>
  <c r="Z30" i="36" s="1"/>
  <c r="Z42" i="36" s="1"/>
  <c r="Z19" i="36"/>
  <c r="Z31" i="36" s="1"/>
  <c r="Z43" i="36" s="1"/>
  <c r="Y25" i="35"/>
  <c r="Y11" i="50"/>
  <c r="Y28" i="35" s="1"/>
  <c r="X9" i="35"/>
  <c r="Y73" i="43"/>
  <c r="Y13" i="19" s="1"/>
  <c r="X12" i="34"/>
  <c r="Z25" i="33"/>
  <c r="Z24" i="33"/>
  <c r="Z69" i="43"/>
  <c r="Y36" i="34"/>
  <c r="Y49" i="34" s="1"/>
  <c r="Y37" i="34"/>
  <c r="Y50" i="34" s="1"/>
  <c r="Y34" i="34"/>
  <c r="Y47" i="34" s="1"/>
  <c r="Y35" i="34"/>
  <c r="Y48" i="34" s="1"/>
  <c r="Z34" i="43"/>
  <c r="Z73" i="42"/>
  <c r="Y33" i="10"/>
  <c r="Y9" i="19" s="1"/>
  <c r="Y7" i="19" s="1"/>
  <c r="Y40" i="6"/>
  <c r="AA58" i="6"/>
  <c r="AA16" i="10"/>
  <c r="AA8" i="19" s="1"/>
  <c r="Y29" i="42"/>
  <c r="Y35" i="42" s="1"/>
  <c r="Y79" i="42" s="1"/>
  <c r="Y86" i="42"/>
  <c r="Z28" i="42"/>
  <c r="Z34" i="42" s="1"/>
  <c r="Z78" i="42" s="1"/>
  <c r="Z85" i="42"/>
  <c r="Y41" i="36"/>
  <c r="Y47" i="36" s="1"/>
  <c r="Y23" i="19" s="1"/>
  <c r="Y21" i="19" s="1"/>
  <c r="Y35" i="36"/>
  <c r="Z25" i="42"/>
  <c r="X30" i="35"/>
  <c r="X35" i="35" s="1"/>
  <c r="X20" i="19" s="1"/>
  <c r="X18" i="19" s="1"/>
  <c r="X29" i="35"/>
  <c r="Z9" i="6"/>
  <c r="Z33" i="6"/>
  <c r="Z34" i="6" s="1"/>
  <c r="Z39" i="6" s="1"/>
  <c r="Z42" i="6" s="1"/>
  <c r="W25" i="19"/>
  <c r="Z7" i="50"/>
  <c r="Z5" i="35" s="1"/>
  <c r="Z7" i="49"/>
  <c r="Z6" i="34" s="1"/>
  <c r="Z23" i="42"/>
  <c r="Z8" i="49"/>
  <c r="Z8" i="34" s="1"/>
  <c r="Z27" i="35"/>
  <c r="Z11" i="49"/>
  <c r="Z11" i="34" s="1"/>
  <c r="Z26" i="35"/>
  <c r="Y17" i="33"/>
  <c r="Y23" i="33"/>
  <c r="Y26" i="33" s="1"/>
  <c r="Y14" i="19" s="1"/>
  <c r="Z29" i="36"/>
  <c r="AA24" i="42"/>
  <c r="AA58" i="43"/>
  <c r="AA65" i="43" s="1"/>
  <c r="AA61" i="42"/>
  <c r="AA65" i="42" s="1"/>
  <c r="AA71" i="42" s="1"/>
  <c r="AA62" i="42"/>
  <c r="AA66" i="42" s="1"/>
  <c r="AA72" i="42" s="1"/>
  <c r="AA60" i="43"/>
  <c r="AA67" i="43" s="1"/>
  <c r="AA59" i="43"/>
  <c r="AA66" i="43" s="1"/>
  <c r="AA60" i="42"/>
  <c r="AA64" i="42" s="1"/>
  <c r="AA70" i="42" s="1"/>
  <c r="AB8" i="10"/>
  <c r="AB13" i="10" s="1"/>
  <c r="AB9" i="10"/>
  <c r="AB14" i="10" s="1"/>
  <c r="AB10" i="10"/>
  <c r="AB15" i="10" s="1"/>
  <c r="Z51" i="41"/>
  <c r="AB21" i="4"/>
  <c r="AB23" i="4" s="1"/>
  <c r="AB15" i="4"/>
  <c r="AB49" i="6" s="1"/>
  <c r="AB50" i="6" s="1"/>
  <c r="AB55" i="6" s="1"/>
  <c r="AB56" i="6" s="1"/>
  <c r="AA7" i="6"/>
  <c r="AA21" i="6"/>
  <c r="X36" i="42"/>
  <c r="X77" i="42"/>
  <c r="X80" i="42" s="1"/>
  <c r="X12" i="19" s="1"/>
  <c r="X11" i="19" s="1"/>
  <c r="AA48" i="41"/>
  <c r="AA14" i="33" s="1"/>
  <c r="AA19" i="47"/>
  <c r="AA25" i="47"/>
  <c r="AA50" i="41"/>
  <c r="AA16" i="33" s="1"/>
  <c r="AA49" i="41"/>
  <c r="AA15" i="33" s="1"/>
  <c r="AA24" i="10"/>
  <c r="AA23" i="43"/>
  <c r="AA30" i="43" s="1"/>
  <c r="AA24" i="43"/>
  <c r="AA31" i="43" s="1"/>
  <c r="AA25" i="43"/>
  <c r="AA32" i="43" s="1"/>
  <c r="AC7" i="10"/>
  <c r="AC53" i="40"/>
  <c r="AC13" i="4" s="1"/>
  <c r="AC59" i="40"/>
  <c r="Z27" i="10"/>
  <c r="Z32" i="10" s="1"/>
  <c r="Z26" i="10"/>
  <c r="Z31" i="10" s="1"/>
  <c r="Z25" i="10"/>
  <c r="Z30" i="10" s="1"/>
  <c r="Y32" i="34"/>
  <c r="Y27" i="42"/>
  <c r="Y33" i="42" s="1"/>
  <c r="Y84" i="42"/>
  <c r="X45" i="34"/>
  <c r="X51" i="34" s="1"/>
  <c r="X17" i="19" s="1"/>
  <c r="X15" i="19" s="1"/>
  <c r="X38" i="34"/>
  <c r="AB46" i="41"/>
  <c r="AB45" i="41" s="1"/>
  <c r="AB47" i="41" s="1"/>
  <c r="Z23" i="36" l="1"/>
  <c r="AA19" i="36"/>
  <c r="AA31" i="36" s="1"/>
  <c r="AA43" i="36" s="1"/>
  <c r="Z73" i="43"/>
  <c r="Z13" i="19" s="1"/>
  <c r="AA18" i="36"/>
  <c r="AA30" i="36" s="1"/>
  <c r="AA42" i="36" s="1"/>
  <c r="Y9" i="35"/>
  <c r="Z11" i="50"/>
  <c r="Z28" i="35" s="1"/>
  <c r="Y12" i="34"/>
  <c r="AA25" i="33"/>
  <c r="AA24" i="33"/>
  <c r="Z40" i="6"/>
  <c r="Z37" i="34"/>
  <c r="Z50" i="34" s="1"/>
  <c r="Z36" i="34"/>
  <c r="Z49" i="34" s="1"/>
  <c r="Z34" i="34"/>
  <c r="Z47" i="34" s="1"/>
  <c r="Z35" i="34"/>
  <c r="Z48" i="34" s="1"/>
  <c r="AA73" i="42"/>
  <c r="AA69" i="43"/>
  <c r="AA34" i="43"/>
  <c r="Z33" i="10"/>
  <c r="Z9" i="19" s="1"/>
  <c r="Z7" i="19" s="1"/>
  <c r="AA51" i="41"/>
  <c r="Z86" i="42"/>
  <c r="Z29" i="42"/>
  <c r="Z35" i="42" s="1"/>
  <c r="Z79" i="42" s="1"/>
  <c r="AC46" i="41"/>
  <c r="AC45" i="41" s="1"/>
  <c r="AC47" i="41" s="1"/>
  <c r="AD7" i="10"/>
  <c r="AD59" i="40"/>
  <c r="AD53" i="40"/>
  <c r="AD13" i="4" s="1"/>
  <c r="AB48" i="41"/>
  <c r="AB14" i="33" s="1"/>
  <c r="AB19" i="47"/>
  <c r="AB25" i="47"/>
  <c r="AB49" i="41"/>
  <c r="AB15" i="33" s="1"/>
  <c r="AB50" i="41"/>
  <c r="AB16" i="33" s="1"/>
  <c r="X25" i="19"/>
  <c r="AA7" i="49"/>
  <c r="AA6" i="34" s="1"/>
  <c r="AA23" i="42"/>
  <c r="AA7" i="50"/>
  <c r="AA5" i="35" s="1"/>
  <c r="AA27" i="35"/>
  <c r="AA26" i="35"/>
  <c r="AA11" i="49"/>
  <c r="AA11" i="34" s="1"/>
  <c r="AA8" i="49"/>
  <c r="AA8" i="34" s="1"/>
  <c r="Y77" i="42"/>
  <c r="Y80" i="42" s="1"/>
  <c r="Y12" i="19" s="1"/>
  <c r="Y11" i="19" s="1"/>
  <c r="Y36" i="42"/>
  <c r="AB58" i="6"/>
  <c r="AB58" i="43"/>
  <c r="AB65" i="43" s="1"/>
  <c r="AB24" i="42"/>
  <c r="AB61" i="42"/>
  <c r="AB65" i="42" s="1"/>
  <c r="AB71" i="42" s="1"/>
  <c r="AB60" i="43"/>
  <c r="AB67" i="43" s="1"/>
  <c r="AB60" i="42"/>
  <c r="AB64" i="42" s="1"/>
  <c r="AB70" i="42" s="1"/>
  <c r="AB59" i="43"/>
  <c r="AB66" i="43" s="1"/>
  <c r="AB62" i="42"/>
  <c r="AB66" i="42" s="1"/>
  <c r="AB72" i="42" s="1"/>
  <c r="AB24" i="10"/>
  <c r="AB24" i="43"/>
  <c r="AB31" i="43" s="1"/>
  <c r="AB25" i="43"/>
  <c r="AB32" i="43" s="1"/>
  <c r="AB23" i="43"/>
  <c r="AB30" i="43" s="1"/>
  <c r="Y29" i="35"/>
  <c r="Y30" i="35"/>
  <c r="Y35" i="35" s="1"/>
  <c r="Y20" i="19" s="1"/>
  <c r="Y18" i="19" s="1"/>
  <c r="AB7" i="6"/>
  <c r="AB21" i="6"/>
  <c r="Z84" i="42"/>
  <c r="Z27" i="42"/>
  <c r="Z33" i="42" s="1"/>
  <c r="AC8" i="10"/>
  <c r="AC13" i="10" s="1"/>
  <c r="AC10" i="10"/>
  <c r="AC15" i="10" s="1"/>
  <c r="AC9" i="10"/>
  <c r="AC14" i="10" s="1"/>
  <c r="AA85" i="42"/>
  <c r="AA28" i="42"/>
  <c r="AA34" i="42" s="1"/>
  <c r="AA78" i="42" s="1"/>
  <c r="Z32" i="34"/>
  <c r="AA25" i="42"/>
  <c r="Z25" i="35"/>
  <c r="Z9" i="35"/>
  <c r="Z23" i="33"/>
  <c r="Z26" i="33" s="1"/>
  <c r="Z14" i="19" s="1"/>
  <c r="Z17" i="33"/>
  <c r="AC21" i="4"/>
  <c r="AC23" i="4" s="1"/>
  <c r="AC15" i="4"/>
  <c r="AC49" i="6" s="1"/>
  <c r="AC50" i="6" s="1"/>
  <c r="AC55" i="6" s="1"/>
  <c r="AC56" i="6" s="1"/>
  <c r="AA9" i="6"/>
  <c r="AA33" i="6"/>
  <c r="AA34" i="6" s="1"/>
  <c r="AA39" i="6" s="1"/>
  <c r="AA42" i="6" s="1"/>
  <c r="AA29" i="36"/>
  <c r="AA25" i="10"/>
  <c r="AA30" i="10" s="1"/>
  <c r="AA26" i="10"/>
  <c r="AA31" i="10" s="1"/>
  <c r="AA27" i="10"/>
  <c r="AA32" i="10" s="1"/>
  <c r="Y45" i="34"/>
  <c r="Y51" i="34" s="1"/>
  <c r="Y17" i="19" s="1"/>
  <c r="Y15" i="19" s="1"/>
  <c r="Y38" i="34"/>
  <c r="AB16" i="10"/>
  <c r="AB8" i="19" s="1"/>
  <c r="Z41" i="36"/>
  <c r="Z47" i="36" s="1"/>
  <c r="Z23" i="19" s="1"/>
  <c r="Z21" i="19" s="1"/>
  <c r="Z35" i="36"/>
  <c r="AA23" i="36" l="1"/>
  <c r="AB18" i="36"/>
  <c r="AB30" i="36" s="1"/>
  <c r="AB42" i="36" s="1"/>
  <c r="AB19" i="36"/>
  <c r="AB31" i="36" s="1"/>
  <c r="AB43" i="36" s="1"/>
  <c r="AA25" i="35"/>
  <c r="AA11" i="50"/>
  <c r="AA28" i="35" s="1"/>
  <c r="Z12" i="34"/>
  <c r="AB25" i="33"/>
  <c r="AB24" i="33"/>
  <c r="AA73" i="43"/>
  <c r="AA13" i="19" s="1"/>
  <c r="AA37" i="34"/>
  <c r="AA50" i="34" s="1"/>
  <c r="AA36" i="34"/>
  <c r="AA49" i="34" s="1"/>
  <c r="AA35" i="34"/>
  <c r="AA48" i="34" s="1"/>
  <c r="AA34" i="34"/>
  <c r="AA47" i="34" s="1"/>
  <c r="AB69" i="43"/>
  <c r="AB34" i="43"/>
  <c r="AB73" i="42"/>
  <c r="AA33" i="10"/>
  <c r="AA9" i="19" s="1"/>
  <c r="AA7" i="19" s="1"/>
  <c r="AC58" i="6"/>
  <c r="AC24" i="42"/>
  <c r="AC60" i="42"/>
  <c r="AC64" i="42" s="1"/>
  <c r="AC70" i="42" s="1"/>
  <c r="AC58" i="43"/>
  <c r="AC65" i="43" s="1"/>
  <c r="AC59" i="43"/>
  <c r="AC66" i="43" s="1"/>
  <c r="AC62" i="42"/>
  <c r="AC66" i="42" s="1"/>
  <c r="AC72" i="42" s="1"/>
  <c r="AC60" i="43"/>
  <c r="AC67" i="43" s="1"/>
  <c r="AC61" i="42"/>
  <c r="AC65" i="42" s="1"/>
  <c r="AC71" i="42" s="1"/>
  <c r="AB25" i="42"/>
  <c r="AA27" i="42"/>
  <c r="AA33" i="42" s="1"/>
  <c r="AA84" i="42"/>
  <c r="AC24" i="10"/>
  <c r="AC23" i="43"/>
  <c r="AC30" i="43" s="1"/>
  <c r="AC24" i="43"/>
  <c r="AC31" i="43" s="1"/>
  <c r="AC25" i="43"/>
  <c r="AC32" i="43" s="1"/>
  <c r="AC48" i="41"/>
  <c r="AC14" i="33" s="1"/>
  <c r="AC19" i="47"/>
  <c r="AC49" i="41"/>
  <c r="AC15" i="33" s="1"/>
  <c r="AC25" i="47"/>
  <c r="AC50" i="41"/>
  <c r="AC16" i="33" s="1"/>
  <c r="Z29" i="35"/>
  <c r="Z30" i="35"/>
  <c r="Z35" i="35" s="1"/>
  <c r="Z20" i="19" s="1"/>
  <c r="Z18" i="19" s="1"/>
  <c r="AD46" i="41"/>
  <c r="AD45" i="41" s="1"/>
  <c r="AD47" i="41" s="1"/>
  <c r="AB9" i="6"/>
  <c r="AB33" i="6"/>
  <c r="AB34" i="6" s="1"/>
  <c r="AB39" i="6" s="1"/>
  <c r="AB42" i="6" s="1"/>
  <c r="AB85" i="42"/>
  <c r="AB28" i="42"/>
  <c r="AB34" i="42" s="1"/>
  <c r="AB78" i="42" s="1"/>
  <c r="Y25" i="19"/>
  <c r="AB27" i="10"/>
  <c r="AB32" i="10" s="1"/>
  <c r="AB26" i="10"/>
  <c r="AB31" i="10" s="1"/>
  <c r="AB25" i="10"/>
  <c r="AB30" i="10" s="1"/>
  <c r="AB29" i="36"/>
  <c r="AD8" i="10"/>
  <c r="AD13" i="10" s="1"/>
  <c r="AD9" i="10"/>
  <c r="AD14" i="10" s="1"/>
  <c r="AD10" i="10"/>
  <c r="AD15" i="10" s="1"/>
  <c r="AA32" i="34"/>
  <c r="AA29" i="42"/>
  <c r="AA35" i="42" s="1"/>
  <c r="AA79" i="42" s="1"/>
  <c r="AA86" i="42"/>
  <c r="AB51" i="41"/>
  <c r="Z36" i="42"/>
  <c r="Z77" i="42"/>
  <c r="Z80" i="42" s="1"/>
  <c r="Z12" i="19" s="1"/>
  <c r="Z11" i="19" s="1"/>
  <c r="AD21" i="4"/>
  <c r="AD23" i="4" s="1"/>
  <c r="AD15" i="4"/>
  <c r="AD49" i="6" s="1"/>
  <c r="AD50" i="6" s="1"/>
  <c r="AD55" i="6" s="1"/>
  <c r="AD56" i="6" s="1"/>
  <c r="AA17" i="33"/>
  <c r="AA23" i="33"/>
  <c r="AA26" i="33" s="1"/>
  <c r="AA14" i="19" s="1"/>
  <c r="AB7" i="50"/>
  <c r="AB5" i="35" s="1"/>
  <c r="AB23" i="42"/>
  <c r="AB7" i="49"/>
  <c r="AB6" i="34" s="1"/>
  <c r="AB27" i="35"/>
  <c r="AB11" i="49"/>
  <c r="AB11" i="34" s="1"/>
  <c r="AB8" i="49"/>
  <c r="AB8" i="34" s="1"/>
  <c r="AB26" i="35"/>
  <c r="Z45" i="34"/>
  <c r="Z51" i="34" s="1"/>
  <c r="Z17" i="19" s="1"/>
  <c r="Z15" i="19" s="1"/>
  <c r="Z38" i="34"/>
  <c r="AA35" i="36"/>
  <c r="AA41" i="36"/>
  <c r="AA47" i="36" s="1"/>
  <c r="AA23" i="19" s="1"/>
  <c r="AA21" i="19" s="1"/>
  <c r="AC16" i="10"/>
  <c r="AC8" i="19" s="1"/>
  <c r="AC21" i="6"/>
  <c r="AC7" i="6"/>
  <c r="AA40" i="6"/>
  <c r="AE7" i="10"/>
  <c r="AE53" i="40"/>
  <c r="AE13" i="4" s="1"/>
  <c r="AE59" i="40"/>
  <c r="AB23" i="36" l="1"/>
  <c r="AC19" i="36"/>
  <c r="AC31" i="36" s="1"/>
  <c r="AC43" i="36" s="1"/>
  <c r="AC18" i="36"/>
  <c r="AC30" i="36" s="1"/>
  <c r="AC42" i="36" s="1"/>
  <c r="AB25" i="35"/>
  <c r="AB11" i="50"/>
  <c r="AB28" i="35" s="1"/>
  <c r="AA9" i="35"/>
  <c r="AA12" i="34"/>
  <c r="AB73" i="43"/>
  <c r="AB13" i="19" s="1"/>
  <c r="AC25" i="33"/>
  <c r="AC24" i="33"/>
  <c r="AB34" i="34"/>
  <c r="AB47" i="34" s="1"/>
  <c r="AB36" i="34"/>
  <c r="AB49" i="34" s="1"/>
  <c r="AB37" i="34"/>
  <c r="AB50" i="34" s="1"/>
  <c r="AB35" i="34"/>
  <c r="AB48" i="34" s="1"/>
  <c r="AC69" i="43"/>
  <c r="AC34" i="43"/>
  <c r="AC73" i="42"/>
  <c r="AB33" i="10"/>
  <c r="AB9" i="19" s="1"/>
  <c r="AB7" i="19" s="1"/>
  <c r="AB40" i="6"/>
  <c r="AD58" i="6"/>
  <c r="Z25" i="19"/>
  <c r="AB27" i="42"/>
  <c r="AB33" i="42" s="1"/>
  <c r="AB84" i="42"/>
  <c r="AB32" i="34"/>
  <c r="AC51" i="41"/>
  <c r="AE8" i="10"/>
  <c r="AE13" i="10" s="1"/>
  <c r="AE10" i="10"/>
  <c r="AE15" i="10" s="1"/>
  <c r="AE9" i="10"/>
  <c r="AE14" i="10" s="1"/>
  <c r="AC33" i="6"/>
  <c r="AC34" i="6" s="1"/>
  <c r="AC39" i="6" s="1"/>
  <c r="AC9" i="6"/>
  <c r="AC29" i="36"/>
  <c r="AC23" i="36"/>
  <c r="AA38" i="34"/>
  <c r="AA45" i="34"/>
  <c r="AA51" i="34" s="1"/>
  <c r="AA17" i="19" s="1"/>
  <c r="AA15" i="19" s="1"/>
  <c r="AC7" i="50"/>
  <c r="AC5" i="35" s="1"/>
  <c r="AC23" i="42"/>
  <c r="AC7" i="49"/>
  <c r="AC6" i="34" s="1"/>
  <c r="AC8" i="49"/>
  <c r="AC8" i="34" s="1"/>
  <c r="AC26" i="35"/>
  <c r="AC11" i="49"/>
  <c r="AC11" i="34" s="1"/>
  <c r="AC27" i="35"/>
  <c r="AC25" i="42"/>
  <c r="AE46" i="41"/>
  <c r="AE45" i="41" s="1"/>
  <c r="AE47" i="41" s="1"/>
  <c r="AB86" i="42"/>
  <c r="AB29" i="42"/>
  <c r="AB35" i="42" s="1"/>
  <c r="AB79" i="42" s="1"/>
  <c r="AD7" i="6"/>
  <c r="AD21" i="6"/>
  <c r="AD16" i="10"/>
  <c r="AD8" i="19" s="1"/>
  <c r="AD24" i="10"/>
  <c r="AD24" i="43"/>
  <c r="AD31" i="43" s="1"/>
  <c r="AD23" i="43"/>
  <c r="AD30" i="43" s="1"/>
  <c r="AD25" i="43"/>
  <c r="AD32" i="43" s="1"/>
  <c r="AC25" i="10"/>
  <c r="AC30" i="10" s="1"/>
  <c r="AC27" i="10"/>
  <c r="AC32" i="10" s="1"/>
  <c r="AC26" i="10"/>
  <c r="AC31" i="10" s="1"/>
  <c r="AC28" i="42"/>
  <c r="AC34" i="42" s="1"/>
  <c r="AC78" i="42" s="1"/>
  <c r="AC85" i="42"/>
  <c r="AB23" i="33"/>
  <c r="AB26" i="33" s="1"/>
  <c r="AB14" i="19" s="1"/>
  <c r="AB17" i="33"/>
  <c r="AF53" i="40"/>
  <c r="AF13" i="4" s="1"/>
  <c r="AF7" i="10"/>
  <c r="AF59" i="40"/>
  <c r="AD48" i="41"/>
  <c r="AD14" i="33" s="1"/>
  <c r="AD50" i="41"/>
  <c r="AD16" i="33" s="1"/>
  <c r="AD25" i="47"/>
  <c r="AD19" i="47"/>
  <c r="AD49" i="41"/>
  <c r="AD15" i="33" s="1"/>
  <c r="AE21" i="4"/>
  <c r="AE23" i="4" s="1"/>
  <c r="AE15" i="4"/>
  <c r="AE49" i="6" s="1"/>
  <c r="AE50" i="6" s="1"/>
  <c r="AE55" i="6" s="1"/>
  <c r="AE56" i="6" s="1"/>
  <c r="AA30" i="35"/>
  <c r="AA35" i="35" s="1"/>
  <c r="AA20" i="19" s="1"/>
  <c r="AA18" i="19" s="1"/>
  <c r="AA29" i="35"/>
  <c r="AB41" i="36"/>
  <c r="AB47" i="36" s="1"/>
  <c r="AB23" i="19" s="1"/>
  <c r="AB21" i="19" s="1"/>
  <c r="AB35" i="36"/>
  <c r="AD24" i="42"/>
  <c r="AD62" i="42"/>
  <c r="AD66" i="42" s="1"/>
  <c r="AD72" i="42" s="1"/>
  <c r="AD61" i="42"/>
  <c r="AD65" i="42" s="1"/>
  <c r="AD71" i="42" s="1"/>
  <c r="AD59" i="43"/>
  <c r="AD66" i="43" s="1"/>
  <c r="AD60" i="43"/>
  <c r="AD67" i="43" s="1"/>
  <c r="AD60" i="42"/>
  <c r="AD64" i="42" s="1"/>
  <c r="AD70" i="42" s="1"/>
  <c r="AD58" i="43"/>
  <c r="AD65" i="43" s="1"/>
  <c r="AA77" i="42"/>
  <c r="AA80" i="42" s="1"/>
  <c r="AA12" i="19" s="1"/>
  <c r="AA11" i="19" s="1"/>
  <c r="AA36" i="42"/>
  <c r="AD19" i="36" l="1"/>
  <c r="AD31" i="36" s="1"/>
  <c r="AD43" i="36" s="1"/>
  <c r="AD18" i="36"/>
  <c r="AC11" i="50"/>
  <c r="AC28" i="35" s="1"/>
  <c r="AB9" i="35"/>
  <c r="AC73" i="43"/>
  <c r="AC13" i="19" s="1"/>
  <c r="AD25" i="33"/>
  <c r="AD24" i="33"/>
  <c r="AC37" i="34"/>
  <c r="AC50" i="34" s="1"/>
  <c r="AC36" i="34"/>
  <c r="AC49" i="34" s="1"/>
  <c r="AC35" i="34"/>
  <c r="AC48" i="34" s="1"/>
  <c r="AC34" i="34"/>
  <c r="AC47" i="34" s="1"/>
  <c r="AB12" i="34"/>
  <c r="AD69" i="43"/>
  <c r="AD34" i="43"/>
  <c r="AD73" i="42"/>
  <c r="AC40" i="6"/>
  <c r="AA25" i="19"/>
  <c r="AC33" i="10"/>
  <c r="AC9" i="19" s="1"/>
  <c r="AC7" i="19" s="1"/>
  <c r="AE16" i="10"/>
  <c r="AE8" i="19" s="1"/>
  <c r="AC25" i="35"/>
  <c r="AC9" i="35"/>
  <c r="AC17" i="33"/>
  <c r="AC23" i="33"/>
  <c r="AC26" i="33" s="1"/>
  <c r="AC14" i="19" s="1"/>
  <c r="AE7" i="6"/>
  <c r="AE21" i="6"/>
  <c r="AD51" i="41"/>
  <c r="AE58" i="43"/>
  <c r="AE65" i="43" s="1"/>
  <c r="AE24" i="42"/>
  <c r="AE60" i="43"/>
  <c r="AE67" i="43" s="1"/>
  <c r="AE61" i="42"/>
  <c r="AE65" i="42" s="1"/>
  <c r="AE71" i="42" s="1"/>
  <c r="AE59" i="43"/>
  <c r="AE66" i="43" s="1"/>
  <c r="AE62" i="42"/>
  <c r="AE66" i="42" s="1"/>
  <c r="AE72" i="42" s="1"/>
  <c r="AE60" i="42"/>
  <c r="AE64" i="42" s="1"/>
  <c r="AE70" i="42" s="1"/>
  <c r="AB29" i="35"/>
  <c r="AB30" i="35"/>
  <c r="AB35" i="35" s="1"/>
  <c r="AB20" i="19" s="1"/>
  <c r="AB18" i="19" s="1"/>
  <c r="AE48" i="41"/>
  <c r="AE14" i="33" s="1"/>
  <c r="AE50" i="41"/>
  <c r="AE16" i="33" s="1"/>
  <c r="AE49" i="41"/>
  <c r="AE15" i="33" s="1"/>
  <c r="AE19" i="47"/>
  <c r="AE25" i="47"/>
  <c r="AE58" i="6"/>
  <c r="AD29" i="36"/>
  <c r="AG53" i="40"/>
  <c r="AG13" i="4" s="1"/>
  <c r="AG59" i="40"/>
  <c r="AG7" i="10"/>
  <c r="AC29" i="42"/>
  <c r="AC35" i="42" s="1"/>
  <c r="AC79" i="42" s="1"/>
  <c r="AC86" i="42"/>
  <c r="AB45" i="34"/>
  <c r="AB51" i="34" s="1"/>
  <c r="AB17" i="19" s="1"/>
  <c r="AB15" i="19" s="1"/>
  <c r="AB38" i="34"/>
  <c r="AC32" i="34"/>
  <c r="AC27" i="42"/>
  <c r="AC33" i="42" s="1"/>
  <c r="AC84" i="42"/>
  <c r="AD25" i="42"/>
  <c r="AD27" i="10"/>
  <c r="AD32" i="10" s="1"/>
  <c r="AD26" i="10"/>
  <c r="AD31" i="10" s="1"/>
  <c r="AD25" i="10"/>
  <c r="AD30" i="10" s="1"/>
  <c r="AC41" i="36"/>
  <c r="AC47" i="36" s="1"/>
  <c r="AC23" i="19" s="1"/>
  <c r="AC21" i="19" s="1"/>
  <c r="AC35" i="36"/>
  <c r="AB36" i="42"/>
  <c r="AB77" i="42"/>
  <c r="AB80" i="42" s="1"/>
  <c r="AB12" i="19" s="1"/>
  <c r="AB11" i="19" s="1"/>
  <c r="AE24" i="10"/>
  <c r="AE23" i="43"/>
  <c r="AE30" i="43" s="1"/>
  <c r="AE25" i="43"/>
  <c r="AE32" i="43" s="1"/>
  <c r="AE24" i="43"/>
  <c r="AE31" i="43" s="1"/>
  <c r="AD23" i="42"/>
  <c r="AD7" i="50"/>
  <c r="AD5" i="35" s="1"/>
  <c r="AD7" i="49"/>
  <c r="AD6" i="34" s="1"/>
  <c r="AD26" i="35"/>
  <c r="AD8" i="49"/>
  <c r="AD8" i="34" s="1"/>
  <c r="AD11" i="49"/>
  <c r="AD11" i="34" s="1"/>
  <c r="AD27" i="35"/>
  <c r="AF8" i="10"/>
  <c r="AF13" i="10" s="1"/>
  <c r="AF9" i="10"/>
  <c r="AF14" i="10" s="1"/>
  <c r="AF10" i="10"/>
  <c r="AF15" i="10" s="1"/>
  <c r="AD85" i="42"/>
  <c r="AD28" i="42"/>
  <c r="AD34" i="42" s="1"/>
  <c r="AD78" i="42" s="1"/>
  <c r="AF46" i="41"/>
  <c r="AF45" i="41" s="1"/>
  <c r="AF47" i="41" s="1"/>
  <c r="AC42" i="6"/>
  <c r="AF21" i="4"/>
  <c r="AF23" i="4" s="1"/>
  <c r="AF15" i="4"/>
  <c r="AF49" i="6" s="1"/>
  <c r="AF50" i="6" s="1"/>
  <c r="AF55" i="6" s="1"/>
  <c r="AF56" i="6" s="1"/>
  <c r="AD9" i="6"/>
  <c r="AD33" i="6"/>
  <c r="AD34" i="6" s="1"/>
  <c r="AD39" i="6" s="1"/>
  <c r="AD23" i="36" l="1"/>
  <c r="AE19" i="36"/>
  <c r="AE31" i="36" s="1"/>
  <c r="AE43" i="36" s="1"/>
  <c r="AD30" i="36"/>
  <c r="AD42" i="36" s="1"/>
  <c r="AE18" i="36"/>
  <c r="AE30" i="36" s="1"/>
  <c r="AE42" i="36" s="1"/>
  <c r="AD11" i="50"/>
  <c r="AD28" i="35" s="1"/>
  <c r="AD73" i="43"/>
  <c r="AD13" i="19" s="1"/>
  <c r="AC12" i="34"/>
  <c r="AD33" i="10"/>
  <c r="AD9" i="19" s="1"/>
  <c r="AD7" i="19" s="1"/>
  <c r="AE25" i="33"/>
  <c r="AE24" i="33"/>
  <c r="AD40" i="6"/>
  <c r="AD35" i="34"/>
  <c r="AD48" i="34" s="1"/>
  <c r="AD37" i="34"/>
  <c r="AD50" i="34" s="1"/>
  <c r="AD36" i="34"/>
  <c r="AD49" i="34" s="1"/>
  <c r="AE73" i="42"/>
  <c r="AE34" i="43"/>
  <c r="AE69" i="43"/>
  <c r="AF16" i="10"/>
  <c r="AF8" i="19" s="1"/>
  <c r="AD42" i="6"/>
  <c r="AF58" i="6"/>
  <c r="AD17" i="33"/>
  <c r="AD23" i="33"/>
  <c r="AD26" i="33" s="1"/>
  <c r="AD14" i="19" s="1"/>
  <c r="AH7" i="10"/>
  <c r="AH59" i="40"/>
  <c r="AH53" i="40"/>
  <c r="AH13" i="4" s="1"/>
  <c r="AE33" i="6"/>
  <c r="AE34" i="6" s="1"/>
  <c r="AE39" i="6" s="1"/>
  <c r="AE9" i="6"/>
  <c r="AG8" i="10"/>
  <c r="AG13" i="10" s="1"/>
  <c r="AG9" i="10"/>
  <c r="AG14" i="10" s="1"/>
  <c r="AG10" i="10"/>
  <c r="AG15" i="10" s="1"/>
  <c r="AF24" i="10"/>
  <c r="AF23" i="43"/>
  <c r="AF30" i="43" s="1"/>
  <c r="AF25" i="43"/>
  <c r="AF32" i="43" s="1"/>
  <c r="AF24" i="43"/>
  <c r="AF31" i="43" s="1"/>
  <c r="AE51" i="41"/>
  <c r="AF48" i="41"/>
  <c r="AF14" i="33" s="1"/>
  <c r="AF50" i="41"/>
  <c r="AF16" i="33" s="1"/>
  <c r="AF19" i="47"/>
  <c r="AF25" i="47"/>
  <c r="AF49" i="41"/>
  <c r="AF15" i="33" s="1"/>
  <c r="AE25" i="42"/>
  <c r="AF7" i="6"/>
  <c r="AF21" i="6"/>
  <c r="AD32" i="34"/>
  <c r="AF24" i="42"/>
  <c r="AF59" i="43"/>
  <c r="AF66" i="43" s="1"/>
  <c r="AF58" i="43"/>
  <c r="AF65" i="43" s="1"/>
  <c r="AF62" i="42"/>
  <c r="AF66" i="42" s="1"/>
  <c r="AF72" i="42" s="1"/>
  <c r="AF60" i="42"/>
  <c r="AF64" i="42" s="1"/>
  <c r="AF70" i="42" s="1"/>
  <c r="AF60" i="43"/>
  <c r="AF67" i="43" s="1"/>
  <c r="AF61" i="42"/>
  <c r="AF65" i="42" s="1"/>
  <c r="AF71" i="42" s="1"/>
  <c r="AD25" i="35"/>
  <c r="AD9" i="35"/>
  <c r="AD29" i="42"/>
  <c r="AD35" i="42" s="1"/>
  <c r="AD79" i="42" s="1"/>
  <c r="AD86" i="42"/>
  <c r="AG21" i="4"/>
  <c r="AG23" i="4" s="1"/>
  <c r="AG15" i="4"/>
  <c r="AG49" i="6" s="1"/>
  <c r="AG50" i="6" s="1"/>
  <c r="AG55" i="6" s="1"/>
  <c r="AG56" i="6" s="1"/>
  <c r="AB25" i="19"/>
  <c r="AG46" i="41"/>
  <c r="AG45" i="41" s="1"/>
  <c r="AG47" i="41" s="1"/>
  <c r="AD84" i="42"/>
  <c r="AD27" i="42"/>
  <c r="AD33" i="42" s="1"/>
  <c r="AC29" i="35"/>
  <c r="AC30" i="35"/>
  <c r="AC35" i="35" s="1"/>
  <c r="AC20" i="19" s="1"/>
  <c r="AC18" i="19" s="1"/>
  <c r="AC36" i="42"/>
  <c r="AC77" i="42"/>
  <c r="AC80" i="42" s="1"/>
  <c r="AC12" i="19" s="1"/>
  <c r="AC11" i="19" s="1"/>
  <c r="AD41" i="36"/>
  <c r="AD47" i="36" s="1"/>
  <c r="AD23" i="19" s="1"/>
  <c r="AD21" i="19" s="1"/>
  <c r="AD35" i="36"/>
  <c r="AE23" i="36"/>
  <c r="AE29" i="36"/>
  <c r="AC38" i="34"/>
  <c r="AC45" i="34"/>
  <c r="AC51" i="34" s="1"/>
  <c r="AC17" i="19" s="1"/>
  <c r="AC15" i="19" s="1"/>
  <c r="AE28" i="42"/>
  <c r="AE34" i="42" s="1"/>
  <c r="AE78" i="42" s="1"/>
  <c r="AE85" i="42"/>
  <c r="AE27" i="10"/>
  <c r="AE32" i="10" s="1"/>
  <c r="AE25" i="10"/>
  <c r="AE30" i="10" s="1"/>
  <c r="AE26" i="10"/>
  <c r="AE31" i="10" s="1"/>
  <c r="AE23" i="42"/>
  <c r="AE7" i="50"/>
  <c r="AE5" i="35" s="1"/>
  <c r="AE7" i="49"/>
  <c r="AE6" i="34" s="1"/>
  <c r="AE8" i="49"/>
  <c r="AE8" i="34" s="1"/>
  <c r="AE11" i="49"/>
  <c r="AE11" i="34" s="1"/>
  <c r="AE26" i="35"/>
  <c r="AE27" i="35"/>
  <c r="AF18" i="36" l="1"/>
  <c r="AF30" i="36" s="1"/>
  <c r="AF42" i="36" s="1"/>
  <c r="AF19" i="36"/>
  <c r="AF31" i="36" s="1"/>
  <c r="AF43" i="36" s="1"/>
  <c r="AE11" i="50"/>
  <c r="AE28" i="35" s="1"/>
  <c r="AE73" i="43"/>
  <c r="AE13" i="19" s="1"/>
  <c r="AF25" i="33"/>
  <c r="AF24" i="33"/>
  <c r="AE40" i="6"/>
  <c r="AD12" i="34"/>
  <c r="AE36" i="34"/>
  <c r="AE49" i="34" s="1"/>
  <c r="AD34" i="34"/>
  <c r="AD47" i="34" s="1"/>
  <c r="AE35" i="34"/>
  <c r="AE48" i="34" s="1"/>
  <c r="AE37" i="34"/>
  <c r="AE50" i="34" s="1"/>
  <c r="AF69" i="43"/>
  <c r="AF34" i="43"/>
  <c r="AF73" i="42"/>
  <c r="AE33" i="10"/>
  <c r="AE9" i="19" s="1"/>
  <c r="AE7" i="19" s="1"/>
  <c r="AG58" i="6"/>
  <c r="AG16" i="10"/>
  <c r="AG8" i="19" s="1"/>
  <c r="AG24" i="42"/>
  <c r="AG58" i="43"/>
  <c r="AG65" i="43" s="1"/>
  <c r="AG59" i="43"/>
  <c r="AG66" i="43" s="1"/>
  <c r="AG60" i="43"/>
  <c r="AG67" i="43" s="1"/>
  <c r="AG62" i="42"/>
  <c r="AG66" i="42" s="1"/>
  <c r="AG72" i="42" s="1"/>
  <c r="AG61" i="42"/>
  <c r="AG65" i="42" s="1"/>
  <c r="AG71" i="42" s="1"/>
  <c r="AG60" i="42"/>
  <c r="AG64" i="42" s="1"/>
  <c r="AG70" i="42" s="1"/>
  <c r="AG48" i="41"/>
  <c r="AG14" i="33" s="1"/>
  <c r="AG50" i="41"/>
  <c r="AG16" i="33" s="1"/>
  <c r="AG19" i="47"/>
  <c r="AG49" i="41"/>
  <c r="AG15" i="33" s="1"/>
  <c r="AG25" i="47"/>
  <c r="AE32" i="34"/>
  <c r="AF51" i="41"/>
  <c r="AH15" i="4"/>
  <c r="AH49" i="6" s="1"/>
  <c r="AH50" i="6" s="1"/>
  <c r="AH55" i="6" s="1"/>
  <c r="AH56" i="6" s="1"/>
  <c r="AH21" i="4"/>
  <c r="AH23" i="4" s="1"/>
  <c r="AE25" i="35"/>
  <c r="AE9" i="35"/>
  <c r="AF29" i="36"/>
  <c r="AF23" i="36"/>
  <c r="AI7" i="10"/>
  <c r="AI53" i="40"/>
  <c r="AI13" i="4" s="1"/>
  <c r="AI59" i="40"/>
  <c r="AE42" i="6"/>
  <c r="AF7" i="49"/>
  <c r="AF6" i="34" s="1"/>
  <c r="AF7" i="50"/>
  <c r="AF5" i="35" s="1"/>
  <c r="AF23" i="42"/>
  <c r="AF8" i="49"/>
  <c r="AF8" i="34" s="1"/>
  <c r="AF11" i="49"/>
  <c r="AF11" i="34" s="1"/>
  <c r="AF27" i="35"/>
  <c r="AF26" i="35"/>
  <c r="AH46" i="41"/>
  <c r="AH45" i="41" s="1"/>
  <c r="AH47" i="41" s="1"/>
  <c r="AF85" i="42"/>
  <c r="AF28" i="42"/>
  <c r="AF34" i="42" s="1"/>
  <c r="AF78" i="42" s="1"/>
  <c r="AE23" i="33"/>
  <c r="AE26" i="33" s="1"/>
  <c r="AE14" i="19" s="1"/>
  <c r="AE17" i="33"/>
  <c r="AE35" i="36"/>
  <c r="AE41" i="36"/>
  <c r="AE47" i="36" s="1"/>
  <c r="AE23" i="19" s="1"/>
  <c r="AE21" i="19" s="1"/>
  <c r="AG7" i="6"/>
  <c r="AG21" i="6"/>
  <c r="AH8" i="10"/>
  <c r="AH13" i="10" s="1"/>
  <c r="AH10" i="10"/>
  <c r="AH15" i="10" s="1"/>
  <c r="AH9" i="10"/>
  <c r="AH14" i="10" s="1"/>
  <c r="AF25" i="42"/>
  <c r="AG24" i="10"/>
  <c r="AG25" i="43"/>
  <c r="AG32" i="43" s="1"/>
  <c r="AG24" i="43"/>
  <c r="AG31" i="43" s="1"/>
  <c r="AG23" i="43"/>
  <c r="AG30" i="43" s="1"/>
  <c r="AC25" i="19"/>
  <c r="AE27" i="42"/>
  <c r="AE33" i="42" s="1"/>
  <c r="AE84" i="42"/>
  <c r="AD45" i="34"/>
  <c r="AD36" i="42"/>
  <c r="AD77" i="42"/>
  <c r="AD80" i="42" s="1"/>
  <c r="AD12" i="19" s="1"/>
  <c r="AD11" i="19" s="1"/>
  <c r="AD29" i="35"/>
  <c r="AD30" i="35"/>
  <c r="AD35" i="35" s="1"/>
  <c r="AD20" i="19" s="1"/>
  <c r="AD18" i="19" s="1"/>
  <c r="AF9" i="6"/>
  <c r="AF33" i="6"/>
  <c r="AF34" i="6" s="1"/>
  <c r="AF39" i="6" s="1"/>
  <c r="AF26" i="10"/>
  <c r="AF31" i="10" s="1"/>
  <c r="AF27" i="10"/>
  <c r="AF32" i="10" s="1"/>
  <c r="AF25" i="10"/>
  <c r="AF30" i="10" s="1"/>
  <c r="AE29" i="42"/>
  <c r="AE35" i="42" s="1"/>
  <c r="AE79" i="42" s="1"/>
  <c r="AE86" i="42"/>
  <c r="AG19" i="36" l="1"/>
  <c r="AG31" i="36" s="1"/>
  <c r="AG43" i="36" s="1"/>
  <c r="AG18" i="36"/>
  <c r="AG30" i="36" s="1"/>
  <c r="AG42" i="36" s="1"/>
  <c r="AF11" i="50"/>
  <c r="AF28" i="35" s="1"/>
  <c r="AD38" i="34"/>
  <c r="AD51" i="34"/>
  <c r="AD17" i="19" s="1"/>
  <c r="AD15" i="19" s="1"/>
  <c r="AD25" i="19" s="1"/>
  <c r="AF40" i="6"/>
  <c r="AG25" i="33"/>
  <c r="AG24" i="33"/>
  <c r="AF73" i="43"/>
  <c r="AF13" i="19" s="1"/>
  <c r="AE12" i="34"/>
  <c r="AF36" i="34"/>
  <c r="AF49" i="34" s="1"/>
  <c r="AF35" i="34"/>
  <c r="AF48" i="34" s="1"/>
  <c r="AF37" i="34"/>
  <c r="AF50" i="34" s="1"/>
  <c r="AF34" i="34"/>
  <c r="AF47" i="34" s="1"/>
  <c r="AE34" i="34"/>
  <c r="AE47" i="34" s="1"/>
  <c r="AG69" i="43"/>
  <c r="AG34" i="43"/>
  <c r="AG73" i="42"/>
  <c r="AF33" i="10"/>
  <c r="AF9" i="19" s="1"/>
  <c r="AF7" i="19" s="1"/>
  <c r="AG51" i="41"/>
  <c r="AF27" i="42"/>
  <c r="AF33" i="42" s="1"/>
  <c r="AF84" i="42"/>
  <c r="AE30" i="35"/>
  <c r="AE35" i="35" s="1"/>
  <c r="AE20" i="19" s="1"/>
  <c r="AE18" i="19" s="1"/>
  <c r="AE29" i="35"/>
  <c r="AF32" i="34"/>
  <c r="AH7" i="6"/>
  <c r="AH21" i="6"/>
  <c r="AF25" i="35"/>
  <c r="AF9" i="35"/>
  <c r="AF42" i="6"/>
  <c r="AF86" i="42"/>
  <c r="AF29" i="42"/>
  <c r="AF35" i="42" s="1"/>
  <c r="AF79" i="42" s="1"/>
  <c r="AH58" i="6"/>
  <c r="AF41" i="36"/>
  <c r="AF47" i="36" s="1"/>
  <c r="AF23" i="19" s="1"/>
  <c r="AF21" i="19" s="1"/>
  <c r="AF35" i="36"/>
  <c r="AG25" i="10"/>
  <c r="AG30" i="10" s="1"/>
  <c r="AG26" i="10"/>
  <c r="AG31" i="10" s="1"/>
  <c r="AG27" i="10"/>
  <c r="AG32" i="10" s="1"/>
  <c r="AF23" i="33"/>
  <c r="AF26" i="33" s="1"/>
  <c r="AF14" i="19" s="1"/>
  <c r="AF17" i="33"/>
  <c r="AH58" i="43"/>
  <c r="AH65" i="43" s="1"/>
  <c r="AH24" i="42"/>
  <c r="AH61" i="42"/>
  <c r="AH65" i="42" s="1"/>
  <c r="AH71" i="42" s="1"/>
  <c r="AH59" i="43"/>
  <c r="AH66" i="43" s="1"/>
  <c r="AH62" i="42"/>
  <c r="AH66" i="42" s="1"/>
  <c r="AH72" i="42" s="1"/>
  <c r="AH60" i="43"/>
  <c r="AH67" i="43" s="1"/>
  <c r="AH60" i="42"/>
  <c r="AH64" i="42" s="1"/>
  <c r="AH70" i="42" s="1"/>
  <c r="AE45" i="34"/>
  <c r="AG7" i="50"/>
  <c r="AG5" i="35" s="1"/>
  <c r="AG23" i="42"/>
  <c r="AG27" i="35"/>
  <c r="AG7" i="49"/>
  <c r="AG6" i="34" s="1"/>
  <c r="AG26" i="35"/>
  <c r="AG8" i="49"/>
  <c r="AG8" i="34" s="1"/>
  <c r="AG11" i="49"/>
  <c r="AG11" i="34" s="1"/>
  <c r="AH48" i="41"/>
  <c r="AH14" i="33" s="1"/>
  <c r="AH49" i="41"/>
  <c r="AH15" i="33" s="1"/>
  <c r="AH19" i="47"/>
  <c r="AH50" i="41"/>
  <c r="AH16" i="33" s="1"/>
  <c r="AH25" i="47"/>
  <c r="AJ59" i="40"/>
  <c r="AJ7" i="10"/>
  <c r="AJ53" i="40"/>
  <c r="AJ13" i="4" s="1"/>
  <c r="AH16" i="10"/>
  <c r="AH8" i="19" s="1"/>
  <c r="AH24" i="10"/>
  <c r="AH23" i="43"/>
  <c r="AH30" i="43" s="1"/>
  <c r="AH24" i="43"/>
  <c r="AH31" i="43" s="1"/>
  <c r="AH25" i="43"/>
  <c r="AH32" i="43" s="1"/>
  <c r="AI46" i="41"/>
  <c r="AI45" i="41" s="1"/>
  <c r="AI47" i="41" s="1"/>
  <c r="AG25" i="42"/>
  <c r="AI21" i="4"/>
  <c r="AI23" i="4" s="1"/>
  <c r="AI15" i="4"/>
  <c r="AI49" i="6" s="1"/>
  <c r="AI50" i="6" s="1"/>
  <c r="AI55" i="6" s="1"/>
  <c r="AI56" i="6" s="1"/>
  <c r="AG85" i="42"/>
  <c r="AG28" i="42"/>
  <c r="AG34" i="42" s="1"/>
  <c r="AG78" i="42" s="1"/>
  <c r="AI8" i="10"/>
  <c r="AI13" i="10" s="1"/>
  <c r="AI9" i="10"/>
  <c r="AI14" i="10" s="1"/>
  <c r="AI10" i="10"/>
  <c r="AI15" i="10" s="1"/>
  <c r="AG29" i="36"/>
  <c r="AG23" i="36"/>
  <c r="AG33" i="6"/>
  <c r="AG34" i="6" s="1"/>
  <c r="AG39" i="6" s="1"/>
  <c r="AG9" i="6"/>
  <c r="AE77" i="42"/>
  <c r="AE80" i="42" s="1"/>
  <c r="AE12" i="19" s="1"/>
  <c r="AE11" i="19" s="1"/>
  <c r="AE36" i="42"/>
  <c r="AH18" i="36" l="1"/>
  <c r="AH30" i="36" s="1"/>
  <c r="AH42" i="36" s="1"/>
  <c r="AH19" i="36"/>
  <c r="AH31" i="36" s="1"/>
  <c r="AH43" i="36" s="1"/>
  <c r="AG9" i="35"/>
  <c r="AG11" i="50"/>
  <c r="AG28" i="35" s="1"/>
  <c r="AG40" i="6"/>
  <c r="AF12" i="34"/>
  <c r="AH25" i="33"/>
  <c r="AH24" i="33"/>
  <c r="AG73" i="43"/>
  <c r="AG13" i="19" s="1"/>
  <c r="AE38" i="34"/>
  <c r="AE51" i="34"/>
  <c r="AE17" i="19" s="1"/>
  <c r="AE15" i="19" s="1"/>
  <c r="AE25" i="19" s="1"/>
  <c r="AG36" i="34"/>
  <c r="AG49" i="34" s="1"/>
  <c r="AG37" i="34"/>
  <c r="AG50" i="34" s="1"/>
  <c r="AG35" i="34"/>
  <c r="AG48" i="34" s="1"/>
  <c r="AH69" i="43"/>
  <c r="AH34" i="43"/>
  <c r="AH73" i="42"/>
  <c r="AG33" i="10"/>
  <c r="AG9" i="19" s="1"/>
  <c r="AG7" i="19" s="1"/>
  <c r="AH25" i="42"/>
  <c r="AH9" i="6"/>
  <c r="AH33" i="6"/>
  <c r="AH34" i="6" s="1"/>
  <c r="AH39" i="6" s="1"/>
  <c r="AG41" i="36"/>
  <c r="AG47" i="36" s="1"/>
  <c r="AG23" i="19" s="1"/>
  <c r="AG21" i="19" s="1"/>
  <c r="AG35" i="36"/>
  <c r="AI48" i="41"/>
  <c r="AI14" i="33" s="1"/>
  <c r="AI19" i="47"/>
  <c r="AI25" i="47"/>
  <c r="AI49" i="41"/>
  <c r="AI15" i="33" s="1"/>
  <c r="AI50" i="41"/>
  <c r="AI16" i="33" s="1"/>
  <c r="AF38" i="34"/>
  <c r="AF45" i="34"/>
  <c r="AF51" i="34" s="1"/>
  <c r="AF17" i="19" s="1"/>
  <c r="AF15" i="19" s="1"/>
  <c r="AF29" i="35"/>
  <c r="AF30" i="35"/>
  <c r="AF35" i="35" s="1"/>
  <c r="AF20" i="19" s="1"/>
  <c r="AF18" i="19" s="1"/>
  <c r="AI24" i="42"/>
  <c r="AI60" i="42"/>
  <c r="AI64" i="42" s="1"/>
  <c r="AI70" i="42" s="1"/>
  <c r="AI58" i="43"/>
  <c r="AI65" i="43" s="1"/>
  <c r="AI59" i="43"/>
  <c r="AI66" i="43" s="1"/>
  <c r="AI61" i="42"/>
  <c r="AI65" i="42" s="1"/>
  <c r="AI71" i="42" s="1"/>
  <c r="AI60" i="43"/>
  <c r="AI67" i="43" s="1"/>
  <c r="AI62" i="42"/>
  <c r="AI66" i="42" s="1"/>
  <c r="AI72" i="42" s="1"/>
  <c r="AG27" i="42"/>
  <c r="AG33" i="42" s="1"/>
  <c r="AG84" i="42"/>
  <c r="AJ46" i="41"/>
  <c r="AJ45" i="41" s="1"/>
  <c r="AJ47" i="41" s="1"/>
  <c r="AI16" i="10"/>
  <c r="AI8" i="19" s="1"/>
  <c r="AH51" i="41"/>
  <c r="AF36" i="42"/>
  <c r="AF77" i="42"/>
  <c r="AF80" i="42" s="1"/>
  <c r="AF12" i="19" s="1"/>
  <c r="AF11" i="19" s="1"/>
  <c r="AI58" i="6"/>
  <c r="AG17" i="33"/>
  <c r="AG23" i="33"/>
  <c r="AG26" i="33" s="1"/>
  <c r="AG14" i="19" s="1"/>
  <c r="AI24" i="10"/>
  <c r="AI25" i="43"/>
  <c r="AI32" i="43" s="1"/>
  <c r="AI24" i="43"/>
  <c r="AI31" i="43" s="1"/>
  <c r="AI23" i="43"/>
  <c r="AI30" i="43" s="1"/>
  <c r="AH26" i="10"/>
  <c r="AH31" i="10" s="1"/>
  <c r="AH27" i="10"/>
  <c r="AH32" i="10" s="1"/>
  <c r="AH25" i="10"/>
  <c r="AH30" i="10" s="1"/>
  <c r="AI7" i="6"/>
  <c r="AI21" i="6"/>
  <c r="AK7" i="10"/>
  <c r="AK53" i="40"/>
  <c r="AK13" i="4" s="1"/>
  <c r="AK59" i="40"/>
  <c r="AJ21" i="4"/>
  <c r="AJ23" i="4" s="1"/>
  <c r="AJ15" i="4"/>
  <c r="AJ49" i="6" s="1"/>
  <c r="AJ50" i="6" s="1"/>
  <c r="AJ55" i="6" s="1"/>
  <c r="AJ56" i="6" s="1"/>
  <c r="AH7" i="50"/>
  <c r="AH5" i="35" s="1"/>
  <c r="AH7" i="49"/>
  <c r="AH6" i="34" s="1"/>
  <c r="AH23" i="42"/>
  <c r="AH11" i="49"/>
  <c r="AH11" i="34" s="1"/>
  <c r="AH26" i="35"/>
  <c r="AH27" i="35"/>
  <c r="AH8" i="49"/>
  <c r="AH8" i="34" s="1"/>
  <c r="AG42" i="6"/>
  <c r="AG25" i="35"/>
  <c r="AH29" i="36"/>
  <c r="AH23" i="36"/>
  <c r="AG29" i="42"/>
  <c r="AG35" i="42" s="1"/>
  <c r="AG79" i="42" s="1"/>
  <c r="AG86" i="42"/>
  <c r="AJ8" i="10"/>
  <c r="AJ13" i="10" s="1"/>
  <c r="AJ10" i="10"/>
  <c r="AJ15" i="10" s="1"/>
  <c r="AJ9" i="10"/>
  <c r="AJ14" i="10" s="1"/>
  <c r="AG32" i="34"/>
  <c r="AH85" i="42"/>
  <c r="AH28" i="42"/>
  <c r="AH34" i="42" s="1"/>
  <c r="AH78" i="42" s="1"/>
  <c r="AI18" i="36" l="1"/>
  <c r="AI30" i="36" s="1"/>
  <c r="AI42" i="36" s="1"/>
  <c r="AI19" i="36"/>
  <c r="AI31" i="36" s="1"/>
  <c r="AI43" i="36" s="1"/>
  <c r="AH9" i="35"/>
  <c r="AH11" i="50"/>
  <c r="AH28" i="35" s="1"/>
  <c r="AH40" i="6"/>
  <c r="AG12" i="34"/>
  <c r="AH42" i="6"/>
  <c r="AI25" i="33"/>
  <c r="AI24" i="33"/>
  <c r="AH73" i="43"/>
  <c r="AH13" i="19" s="1"/>
  <c r="AG34" i="34"/>
  <c r="AG47" i="34" s="1"/>
  <c r="AH35" i="34"/>
  <c r="AH48" i="34" s="1"/>
  <c r="AH37" i="34"/>
  <c r="AH50" i="34" s="1"/>
  <c r="AI34" i="43"/>
  <c r="AH34" i="34"/>
  <c r="AH47" i="34" s="1"/>
  <c r="AH36" i="34"/>
  <c r="AH49" i="34" s="1"/>
  <c r="AH33" i="10"/>
  <c r="AH9" i="19" s="1"/>
  <c r="AH7" i="19" s="1"/>
  <c r="AI69" i="43"/>
  <c r="AI73" i="42"/>
  <c r="AJ58" i="6"/>
  <c r="AF25" i="19"/>
  <c r="AI29" i="36"/>
  <c r="AH27" i="42"/>
  <c r="AH33" i="42" s="1"/>
  <c r="AH84" i="42"/>
  <c r="AI9" i="6"/>
  <c r="AI33" i="6"/>
  <c r="AI34" i="6" s="1"/>
  <c r="AI39" i="6" s="1"/>
  <c r="AH32" i="34"/>
  <c r="AI23" i="42"/>
  <c r="AI7" i="49"/>
  <c r="AI6" i="34" s="1"/>
  <c r="AI7" i="50"/>
  <c r="AI5" i="35" s="1"/>
  <c r="AI27" i="35"/>
  <c r="AI11" i="49"/>
  <c r="AI11" i="34" s="1"/>
  <c r="AI26" i="35"/>
  <c r="AI8" i="49"/>
  <c r="AI8" i="34" s="1"/>
  <c r="AL7" i="10"/>
  <c r="AL53" i="40"/>
  <c r="AL13" i="4" s="1"/>
  <c r="AL59" i="40"/>
  <c r="AH25" i="35"/>
  <c r="AJ24" i="42"/>
  <c r="AJ60" i="43"/>
  <c r="AJ67" i="43" s="1"/>
  <c r="AJ62" i="42"/>
  <c r="AJ66" i="42" s="1"/>
  <c r="AJ72" i="42" s="1"/>
  <c r="AJ61" i="42"/>
  <c r="AJ65" i="42" s="1"/>
  <c r="AJ71" i="42" s="1"/>
  <c r="AJ60" i="42"/>
  <c r="AJ64" i="42" s="1"/>
  <c r="AJ70" i="42" s="1"/>
  <c r="AJ59" i="43"/>
  <c r="AJ66" i="43" s="1"/>
  <c r="AJ58" i="43"/>
  <c r="AJ65" i="43" s="1"/>
  <c r="AI28" i="42"/>
  <c r="AI34" i="42" s="1"/>
  <c r="AI78" i="42" s="1"/>
  <c r="AI85" i="42"/>
  <c r="AJ48" i="41"/>
  <c r="AJ14" i="33" s="1"/>
  <c r="AJ50" i="41"/>
  <c r="AJ16" i="33" s="1"/>
  <c r="AJ49" i="41"/>
  <c r="AJ15" i="33" s="1"/>
  <c r="AJ19" i="47"/>
  <c r="AJ25" i="47"/>
  <c r="AI25" i="42"/>
  <c r="AK21" i="4"/>
  <c r="AK23" i="4" s="1"/>
  <c r="AK15" i="4"/>
  <c r="AK49" i="6" s="1"/>
  <c r="AK50" i="6" s="1"/>
  <c r="AK55" i="6" s="1"/>
  <c r="AG45" i="34"/>
  <c r="AI51" i="41"/>
  <c r="AJ7" i="6"/>
  <c r="AJ21" i="6"/>
  <c r="AJ24" i="10"/>
  <c r="AJ25" i="43"/>
  <c r="AJ32" i="43" s="1"/>
  <c r="AJ24" i="43"/>
  <c r="AJ31" i="43" s="1"/>
  <c r="AJ23" i="43"/>
  <c r="AJ30" i="43" s="1"/>
  <c r="AK8" i="10"/>
  <c r="AK13" i="10" s="1"/>
  <c r="AK9" i="10"/>
  <c r="AK14" i="10" s="1"/>
  <c r="AK10" i="10"/>
  <c r="AK15" i="10" s="1"/>
  <c r="AH23" i="33"/>
  <c r="AH26" i="33" s="1"/>
  <c r="AH14" i="19" s="1"/>
  <c r="AH17" i="33"/>
  <c r="AI26" i="10"/>
  <c r="AI31" i="10" s="1"/>
  <c r="AI25" i="10"/>
  <c r="AI30" i="10" s="1"/>
  <c r="AI27" i="10"/>
  <c r="AI32" i="10" s="1"/>
  <c r="AH29" i="42"/>
  <c r="AH35" i="42" s="1"/>
  <c r="AH79" i="42" s="1"/>
  <c r="AH86" i="42"/>
  <c r="AJ16" i="10"/>
  <c r="AJ8" i="19" s="1"/>
  <c r="AH35" i="36"/>
  <c r="AH41" i="36"/>
  <c r="AH47" i="36" s="1"/>
  <c r="AH23" i="19" s="1"/>
  <c r="AH21" i="19" s="1"/>
  <c r="AG29" i="35"/>
  <c r="AG30" i="35"/>
  <c r="AG35" i="35" s="1"/>
  <c r="AG20" i="19" s="1"/>
  <c r="AG18" i="19" s="1"/>
  <c r="AK46" i="41"/>
  <c r="AK45" i="41" s="1"/>
  <c r="AK47" i="41" s="1"/>
  <c r="AG36" i="42"/>
  <c r="AG77" i="42"/>
  <c r="AG80" i="42" s="1"/>
  <c r="AG12" i="19" s="1"/>
  <c r="AG11" i="19" s="1"/>
  <c r="AI23" i="36" l="1"/>
  <c r="AJ19" i="36"/>
  <c r="AJ31" i="36" s="1"/>
  <c r="AJ43" i="36" s="1"/>
  <c r="AJ18" i="36"/>
  <c r="AJ30" i="36" s="1"/>
  <c r="AJ42" i="36" s="1"/>
  <c r="AI25" i="35"/>
  <c r="AI11" i="50"/>
  <c r="AI28" i="35" s="1"/>
  <c r="AI73" i="43"/>
  <c r="AI13" i="19" s="1"/>
  <c r="AI40" i="6"/>
  <c r="AH12" i="34"/>
  <c r="AG51" i="34"/>
  <c r="AG17" i="19" s="1"/>
  <c r="AG15" i="19" s="1"/>
  <c r="AG25" i="19" s="1"/>
  <c r="AJ25" i="33"/>
  <c r="AJ24" i="33"/>
  <c r="AG38" i="34"/>
  <c r="AI35" i="34"/>
  <c r="AI48" i="34" s="1"/>
  <c r="AI37" i="34"/>
  <c r="AI50" i="34" s="1"/>
  <c r="AI36" i="34"/>
  <c r="AI49" i="34" s="1"/>
  <c r="AJ69" i="43"/>
  <c r="AJ34" i="43"/>
  <c r="AJ73" i="42"/>
  <c r="AK58" i="6"/>
  <c r="AI33" i="10"/>
  <c r="AI9" i="19" s="1"/>
  <c r="AI7" i="19" s="1"/>
  <c r="AI32" i="34"/>
  <c r="AI23" i="33"/>
  <c r="AI26" i="33" s="1"/>
  <c r="AI14" i="19" s="1"/>
  <c r="AI17" i="33"/>
  <c r="AK48" i="41"/>
  <c r="AK14" i="33" s="1"/>
  <c r="AK50" i="41"/>
  <c r="AK16" i="33" s="1"/>
  <c r="AK19" i="47"/>
  <c r="AK25" i="47"/>
  <c r="AK49" i="41"/>
  <c r="AK15" i="33" s="1"/>
  <c r="AL21" i="4"/>
  <c r="AL23" i="4" s="1"/>
  <c r="AL15" i="4"/>
  <c r="AL49" i="6" s="1"/>
  <c r="AL50" i="6" s="1"/>
  <c r="AL55" i="6" s="1"/>
  <c r="AL8" i="10"/>
  <c r="AL13" i="10" s="1"/>
  <c r="AL10" i="10"/>
  <c r="AL15" i="10" s="1"/>
  <c r="AL9" i="10"/>
  <c r="AL14" i="10" s="1"/>
  <c r="AJ9" i="6"/>
  <c r="AJ33" i="6"/>
  <c r="AJ34" i="6" s="1"/>
  <c r="AJ39" i="6" s="1"/>
  <c r="AM7" i="10"/>
  <c r="AM53" i="40"/>
  <c r="AM13" i="4" s="1"/>
  <c r="AM59" i="40"/>
  <c r="AH36" i="42"/>
  <c r="AH77" i="42"/>
  <c r="AH80" i="42" s="1"/>
  <c r="AH12" i="19" s="1"/>
  <c r="AH11" i="19" s="1"/>
  <c r="AK7" i="6"/>
  <c r="AK21" i="6"/>
  <c r="AK16" i="10"/>
  <c r="AK8" i="19" s="1"/>
  <c r="AI86" i="42"/>
  <c r="AI29" i="42"/>
  <c r="AI35" i="42" s="1"/>
  <c r="AI79" i="42" s="1"/>
  <c r="AI84" i="42"/>
  <c r="AI27" i="42"/>
  <c r="AI33" i="42" s="1"/>
  <c r="AK24" i="10"/>
  <c r="AK23" i="43"/>
  <c r="AK30" i="43" s="1"/>
  <c r="AK25" i="43"/>
  <c r="AK32" i="43" s="1"/>
  <c r="AK24" i="43"/>
  <c r="AK31" i="43" s="1"/>
  <c r="AI35" i="36"/>
  <c r="AI41" i="36"/>
  <c r="AI47" i="36" s="1"/>
  <c r="AI23" i="19" s="1"/>
  <c r="AI21" i="19" s="1"/>
  <c r="AH30" i="35"/>
  <c r="AH35" i="35" s="1"/>
  <c r="AH20" i="19" s="1"/>
  <c r="AH18" i="19" s="1"/>
  <c r="AH29" i="35"/>
  <c r="AH38" i="34"/>
  <c r="AH45" i="34"/>
  <c r="AH51" i="34" s="1"/>
  <c r="AH17" i="19" s="1"/>
  <c r="AH15" i="19" s="1"/>
  <c r="AJ28" i="42"/>
  <c r="AJ34" i="42" s="1"/>
  <c r="AJ78" i="42" s="1"/>
  <c r="AJ85" i="42"/>
  <c r="AI42" i="6"/>
  <c r="AL46" i="41"/>
  <c r="AL45" i="41" s="1"/>
  <c r="AL47" i="41" s="1"/>
  <c r="AK24" i="42"/>
  <c r="AK58" i="43"/>
  <c r="AK65" i="43" s="1"/>
  <c r="AK59" i="43"/>
  <c r="AK66" i="43" s="1"/>
  <c r="AK60" i="42"/>
  <c r="AK64" i="42" s="1"/>
  <c r="AK70" i="42" s="1"/>
  <c r="AK60" i="43"/>
  <c r="AK67" i="43" s="1"/>
  <c r="AK62" i="42"/>
  <c r="AK66" i="42" s="1"/>
  <c r="AK72" i="42" s="1"/>
  <c r="AK61" i="42"/>
  <c r="AK65" i="42" s="1"/>
  <c r="AK71" i="42" s="1"/>
  <c r="AJ25" i="42"/>
  <c r="AK56" i="6"/>
  <c r="AJ27" i="10"/>
  <c r="AJ32" i="10" s="1"/>
  <c r="AJ25" i="10"/>
  <c r="AJ30" i="10" s="1"/>
  <c r="AJ26" i="10"/>
  <c r="AJ31" i="10" s="1"/>
  <c r="AJ23" i="42"/>
  <c r="AJ7" i="50"/>
  <c r="AJ5" i="35" s="1"/>
  <c r="AJ7" i="49"/>
  <c r="AJ6" i="34" s="1"/>
  <c r="AJ8" i="49"/>
  <c r="AJ8" i="34" s="1"/>
  <c r="AJ11" i="49"/>
  <c r="AJ11" i="34" s="1"/>
  <c r="AJ26" i="35"/>
  <c r="AJ27" i="35"/>
  <c r="AJ51" i="41"/>
  <c r="AJ29" i="36"/>
  <c r="AJ23" i="36"/>
  <c r="AK19" i="36" l="1"/>
  <c r="AK31" i="36" s="1"/>
  <c r="AK43" i="36" s="1"/>
  <c r="AK18" i="36"/>
  <c r="AK23" i="36" s="1"/>
  <c r="AI9" i="35"/>
  <c r="AJ11" i="50"/>
  <c r="AJ28" i="35" s="1"/>
  <c r="AJ40" i="6"/>
  <c r="AK25" i="33"/>
  <c r="AK24" i="33"/>
  <c r="AJ73" i="43"/>
  <c r="AJ13" i="19" s="1"/>
  <c r="AI12" i="34"/>
  <c r="AL58" i="6"/>
  <c r="AJ35" i="34"/>
  <c r="AJ48" i="34" s="1"/>
  <c r="AJ37" i="34"/>
  <c r="AJ50" i="34" s="1"/>
  <c r="AJ36" i="34"/>
  <c r="AJ49" i="34" s="1"/>
  <c r="AI34" i="34"/>
  <c r="AI47" i="34" s="1"/>
  <c r="AJ34" i="34"/>
  <c r="AJ47" i="34" s="1"/>
  <c r="AK69" i="43"/>
  <c r="AK34" i="43"/>
  <c r="AK73" i="42"/>
  <c r="AJ33" i="10"/>
  <c r="AJ9" i="19" s="1"/>
  <c r="AJ7" i="19" s="1"/>
  <c r="AL56" i="6"/>
  <c r="AJ42" i="6"/>
  <c r="AH25" i="19"/>
  <c r="AJ23" i="33"/>
  <c r="AJ26" i="33" s="1"/>
  <c r="AJ14" i="19" s="1"/>
  <c r="AJ17" i="33"/>
  <c r="AM21" i="4"/>
  <c r="AM23" i="4" s="1"/>
  <c r="AM15" i="4"/>
  <c r="AM49" i="6" s="1"/>
  <c r="AM50" i="6" s="1"/>
  <c r="AM55" i="6" s="1"/>
  <c r="AK29" i="36"/>
  <c r="AK51" i="41"/>
  <c r="AM8" i="10"/>
  <c r="AM13" i="10" s="1"/>
  <c r="AM9" i="10"/>
  <c r="AM14" i="10" s="1"/>
  <c r="AM10" i="10"/>
  <c r="AM15" i="10" s="1"/>
  <c r="AK25" i="42"/>
  <c r="AN53" i="40"/>
  <c r="AN13" i="4" s="1"/>
  <c r="AN59" i="40"/>
  <c r="AL24" i="42"/>
  <c r="AL58" i="43"/>
  <c r="AL65" i="43" s="1"/>
  <c r="AL60" i="42"/>
  <c r="AL64" i="42" s="1"/>
  <c r="AL70" i="42" s="1"/>
  <c r="AL60" i="43"/>
  <c r="AL67" i="43" s="1"/>
  <c r="AL59" i="43"/>
  <c r="AL66" i="43" s="1"/>
  <c r="AL61" i="42"/>
  <c r="AL65" i="42" s="1"/>
  <c r="AL71" i="42" s="1"/>
  <c r="AL62" i="42"/>
  <c r="AL66" i="42" s="1"/>
  <c r="AL72" i="42" s="1"/>
  <c r="AL24" i="10"/>
  <c r="AL23" i="43"/>
  <c r="AL30" i="43" s="1"/>
  <c r="AL24" i="43"/>
  <c r="AL31" i="43" s="1"/>
  <c r="AL25" i="43"/>
  <c r="AL32" i="43" s="1"/>
  <c r="AI36" i="42"/>
  <c r="AI77" i="42"/>
  <c r="AI80" i="42" s="1"/>
  <c r="AI12" i="19" s="1"/>
  <c r="AI11" i="19" s="1"/>
  <c r="AI45" i="34"/>
  <c r="AJ27" i="42"/>
  <c r="AJ33" i="42" s="1"/>
  <c r="AJ84" i="42"/>
  <c r="AK85" i="42"/>
  <c r="AK28" i="42"/>
  <c r="AK34" i="42" s="1"/>
  <c r="AK78" i="42" s="1"/>
  <c r="AK23" i="42"/>
  <c r="AK7" i="49"/>
  <c r="AK6" i="34" s="1"/>
  <c r="AK7" i="50"/>
  <c r="AK5" i="35" s="1"/>
  <c r="AK11" i="49"/>
  <c r="AK11" i="34" s="1"/>
  <c r="AK26" i="35"/>
  <c r="AK8" i="49"/>
  <c r="AK8" i="34" s="1"/>
  <c r="AK27" i="35"/>
  <c r="AJ35" i="36"/>
  <c r="AJ41" i="36"/>
  <c r="AJ47" i="36" s="1"/>
  <c r="AJ23" i="19" s="1"/>
  <c r="AJ21" i="19" s="1"/>
  <c r="AJ29" i="42"/>
  <c r="AJ35" i="42" s="1"/>
  <c r="AJ79" i="42" s="1"/>
  <c r="AJ86" i="42"/>
  <c r="AM46" i="41"/>
  <c r="AM45" i="41" s="1"/>
  <c r="AM47" i="41" s="1"/>
  <c r="AJ32" i="34"/>
  <c r="AL16" i="10"/>
  <c r="AL8" i="19" s="1"/>
  <c r="AL7" i="6"/>
  <c r="AL21" i="6"/>
  <c r="AK25" i="10"/>
  <c r="AK30" i="10" s="1"/>
  <c r="AK26" i="10"/>
  <c r="AK31" i="10" s="1"/>
  <c r="AK27" i="10"/>
  <c r="AK32" i="10" s="1"/>
  <c r="AL48" i="41"/>
  <c r="AL14" i="33" s="1"/>
  <c r="AL49" i="41"/>
  <c r="AL15" i="33" s="1"/>
  <c r="AL19" i="47"/>
  <c r="AL50" i="41"/>
  <c r="AL16" i="33" s="1"/>
  <c r="AL25" i="47"/>
  <c r="AI30" i="35"/>
  <c r="AI35" i="35" s="1"/>
  <c r="AI20" i="19" s="1"/>
  <c r="AI18" i="19" s="1"/>
  <c r="AI29" i="35"/>
  <c r="AJ25" i="35"/>
  <c r="AJ9" i="35"/>
  <c r="AK33" i="6"/>
  <c r="AK34" i="6" s="1"/>
  <c r="AK39" i="6" s="1"/>
  <c r="AK9" i="6"/>
  <c r="AL19" i="36" l="1"/>
  <c r="AL31" i="36" s="1"/>
  <c r="AL43" i="36" s="1"/>
  <c r="AL18" i="36"/>
  <c r="AL30" i="36" s="1"/>
  <c r="AL42" i="36" s="1"/>
  <c r="AK30" i="36"/>
  <c r="AK42" i="36" s="1"/>
  <c r="AK11" i="50"/>
  <c r="AK28" i="35" s="1"/>
  <c r="AK40" i="6"/>
  <c r="AJ12" i="34"/>
  <c r="AL25" i="33"/>
  <c r="AL24" i="33"/>
  <c r="AK73" i="43"/>
  <c r="AK13" i="19" s="1"/>
  <c r="AI51" i="34"/>
  <c r="AI17" i="19" s="1"/>
  <c r="AI15" i="19" s="1"/>
  <c r="AI25" i="19" s="1"/>
  <c r="AI38" i="34"/>
  <c r="AM58" i="6"/>
  <c r="AK37" i="34"/>
  <c r="AK50" i="34" s="1"/>
  <c r="AK34" i="34"/>
  <c r="AK47" i="34" s="1"/>
  <c r="AK35" i="34"/>
  <c r="AK48" i="34" s="1"/>
  <c r="AK36" i="34"/>
  <c r="AK49" i="34" s="1"/>
  <c r="AK33" i="10"/>
  <c r="AK9" i="19" s="1"/>
  <c r="AK7" i="19" s="1"/>
  <c r="AL69" i="43"/>
  <c r="AL34" i="43"/>
  <c r="AL73" i="42"/>
  <c r="AM56" i="6"/>
  <c r="AL28" i="42"/>
  <c r="AL34" i="42" s="1"/>
  <c r="AL78" i="42" s="1"/>
  <c r="AL85" i="42"/>
  <c r="AM16" i="10"/>
  <c r="AM8" i="19" s="1"/>
  <c r="AL25" i="42"/>
  <c r="AJ29" i="35"/>
  <c r="AJ30" i="35"/>
  <c r="AJ35" i="35" s="1"/>
  <c r="AJ20" i="19" s="1"/>
  <c r="AJ18" i="19" s="1"/>
  <c r="AN46" i="41"/>
  <c r="C46" i="41" s="1"/>
  <c r="AL7" i="49"/>
  <c r="AL6" i="34" s="1"/>
  <c r="AL7" i="50"/>
  <c r="AL5" i="35" s="1"/>
  <c r="AL23" i="42"/>
  <c r="AL8" i="49"/>
  <c r="AL8" i="34" s="1"/>
  <c r="AL26" i="35"/>
  <c r="AL27" i="35"/>
  <c r="AL11" i="49"/>
  <c r="AL11" i="34" s="1"/>
  <c r="AK25" i="35"/>
  <c r="AK9" i="35"/>
  <c r="AK41" i="36"/>
  <c r="AJ45" i="34"/>
  <c r="AJ51" i="34" s="1"/>
  <c r="AJ17" i="19" s="1"/>
  <c r="AJ15" i="19" s="1"/>
  <c r="AJ38" i="34"/>
  <c r="AK32" i="34"/>
  <c r="AL27" i="10"/>
  <c r="AL32" i="10" s="1"/>
  <c r="AL25" i="10"/>
  <c r="AL30" i="10" s="1"/>
  <c r="AL26" i="10"/>
  <c r="AL31" i="10" s="1"/>
  <c r="AO59" i="40"/>
  <c r="AO53" i="40"/>
  <c r="AO13" i="4" s="1"/>
  <c r="C13" i="4" s="1"/>
  <c r="AO7" i="10"/>
  <c r="AK17" i="33"/>
  <c r="AK23" i="33"/>
  <c r="AK26" i="33" s="1"/>
  <c r="AK14" i="19" s="1"/>
  <c r="AM7" i="6"/>
  <c r="AM21" i="6"/>
  <c r="AM24" i="42"/>
  <c r="AM62" i="42"/>
  <c r="AM66" i="42" s="1"/>
  <c r="AM72" i="42" s="1"/>
  <c r="AM58" i="43"/>
  <c r="AM65" i="43" s="1"/>
  <c r="AM60" i="43"/>
  <c r="AM67" i="43" s="1"/>
  <c r="AM59" i="43"/>
  <c r="AM66" i="43" s="1"/>
  <c r="AM60" i="42"/>
  <c r="AM64" i="42" s="1"/>
  <c r="AM70" i="42" s="1"/>
  <c r="AM61" i="42"/>
  <c r="AM65" i="42" s="1"/>
  <c r="AM71" i="42" s="1"/>
  <c r="AM48" i="41"/>
  <c r="AM14" i="33" s="1"/>
  <c r="AM50" i="41"/>
  <c r="AM16" i="33" s="1"/>
  <c r="AM19" i="47"/>
  <c r="AM49" i="41"/>
  <c r="AM15" i="33" s="1"/>
  <c r="AM25" i="47"/>
  <c r="AN21" i="4"/>
  <c r="AN15" i="4"/>
  <c r="AL33" i="6"/>
  <c r="AL34" i="6" s="1"/>
  <c r="AL39" i="6" s="1"/>
  <c r="AL40" i="6" s="1"/>
  <c r="AL9" i="6"/>
  <c r="AM24" i="10"/>
  <c r="AM24" i="43"/>
  <c r="AM31" i="43" s="1"/>
  <c r="AM23" i="43"/>
  <c r="AM30" i="43" s="1"/>
  <c r="AM25" i="43"/>
  <c r="AM32" i="43" s="1"/>
  <c r="AL51" i="41"/>
  <c r="AN7" i="10"/>
  <c r="AK86" i="42"/>
  <c r="AK29" i="42"/>
  <c r="AK35" i="42" s="1"/>
  <c r="AK79" i="42" s="1"/>
  <c r="AL29" i="36"/>
  <c r="AL23" i="36"/>
  <c r="AK27" i="42"/>
  <c r="AK33" i="42" s="1"/>
  <c r="AK84" i="42"/>
  <c r="AJ36" i="42"/>
  <c r="AJ77" i="42"/>
  <c r="AJ80" i="42" s="1"/>
  <c r="AJ12" i="19" s="1"/>
  <c r="AJ11" i="19" s="1"/>
  <c r="AK42" i="6"/>
  <c r="AK35" i="36" l="1"/>
  <c r="AK47" i="36"/>
  <c r="AK23" i="19" s="1"/>
  <c r="AK21" i="19" s="1"/>
  <c r="AM19" i="36"/>
  <c r="AM31" i="36" s="1"/>
  <c r="AM43" i="36" s="1"/>
  <c r="AM18" i="36"/>
  <c r="AM30" i="36" s="1"/>
  <c r="AM42" i="36" s="1"/>
  <c r="AL25" i="35"/>
  <c r="AL11" i="50"/>
  <c r="AL28" i="35" s="1"/>
  <c r="AO21" i="4"/>
  <c r="AO15" i="4"/>
  <c r="AM25" i="33"/>
  <c r="AM24" i="33"/>
  <c r="AL73" i="43"/>
  <c r="AL13" i="19" s="1"/>
  <c r="AK12" i="34"/>
  <c r="AL37" i="34"/>
  <c r="AL50" i="34" s="1"/>
  <c r="AL36" i="34"/>
  <c r="AL49" i="34" s="1"/>
  <c r="AL35" i="34"/>
  <c r="AL48" i="34" s="1"/>
  <c r="AL34" i="34"/>
  <c r="AL47" i="34" s="1"/>
  <c r="AO8" i="10"/>
  <c r="AO13" i="10" s="1"/>
  <c r="AO10" i="10"/>
  <c r="AO15" i="10" s="1"/>
  <c r="AO9" i="10"/>
  <c r="AO14" i="10" s="1"/>
  <c r="AM69" i="43"/>
  <c r="AM34" i="43"/>
  <c r="AM73" i="42"/>
  <c r="AL33" i="10"/>
  <c r="AL9" i="19" s="1"/>
  <c r="AL7" i="19" s="1"/>
  <c r="B47" i="40"/>
  <c r="AN45" i="41"/>
  <c r="C45" i="41" s="1"/>
  <c r="AK29" i="35"/>
  <c r="AK30" i="35"/>
  <c r="AK35" i="35" s="1"/>
  <c r="AK20" i="19" s="1"/>
  <c r="AK18" i="19" s="1"/>
  <c r="AL29" i="42"/>
  <c r="AL35" i="42" s="1"/>
  <c r="AL79" i="42" s="1"/>
  <c r="AL86" i="42"/>
  <c r="AM28" i="42"/>
  <c r="AM34" i="42" s="1"/>
  <c r="AM78" i="42" s="1"/>
  <c r="AM85" i="42"/>
  <c r="AM23" i="42"/>
  <c r="AM7" i="50"/>
  <c r="AM5" i="35" s="1"/>
  <c r="AM7" i="49"/>
  <c r="AM6" i="34" s="1"/>
  <c r="AM26" i="35"/>
  <c r="AM8" i="49"/>
  <c r="AM8" i="34" s="1"/>
  <c r="AM11" i="49"/>
  <c r="AM11" i="34" s="1"/>
  <c r="AM27" i="35"/>
  <c r="AL27" i="42"/>
  <c r="AL33" i="42" s="1"/>
  <c r="AL84" i="42"/>
  <c r="AK38" i="34"/>
  <c r="AK45" i="34"/>
  <c r="AK51" i="34" s="1"/>
  <c r="AK17" i="19" s="1"/>
  <c r="AK15" i="19" s="1"/>
  <c r="AK77" i="42"/>
  <c r="AK80" i="42" s="1"/>
  <c r="AK12" i="19" s="1"/>
  <c r="AK11" i="19" s="1"/>
  <c r="AK36" i="42"/>
  <c r="AN49" i="6"/>
  <c r="AM25" i="42"/>
  <c r="AN8" i="10"/>
  <c r="AN10" i="10"/>
  <c r="AN9" i="10"/>
  <c r="AM9" i="6"/>
  <c r="AM33" i="6"/>
  <c r="AM34" i="6" s="1"/>
  <c r="AM39" i="6" s="1"/>
  <c r="AM40" i="6" s="1"/>
  <c r="AL32" i="34"/>
  <c r="AM26" i="10"/>
  <c r="AM31" i="10" s="1"/>
  <c r="AM25" i="10"/>
  <c r="AM30" i="10" s="1"/>
  <c r="AM27" i="10"/>
  <c r="AM32" i="10" s="1"/>
  <c r="AO24" i="10"/>
  <c r="AL35" i="36"/>
  <c r="AL41" i="36"/>
  <c r="AL47" i="36" s="1"/>
  <c r="AL23" i="19" s="1"/>
  <c r="AL21" i="19" s="1"/>
  <c r="AN23" i="4"/>
  <c r="AL17" i="33"/>
  <c r="AL23" i="33"/>
  <c r="AL26" i="33" s="1"/>
  <c r="AL14" i="19" s="1"/>
  <c r="AL42" i="6"/>
  <c r="AM51" i="41"/>
  <c r="AJ25" i="19"/>
  <c r="AM29" i="36"/>
  <c r="AM23" i="36" l="1"/>
  <c r="AL9" i="35"/>
  <c r="AM25" i="35"/>
  <c r="AM11" i="50"/>
  <c r="AM28" i="35" s="1"/>
  <c r="AO49" i="6"/>
  <c r="AO50" i="6" s="1"/>
  <c r="AO55" i="6" s="1"/>
  <c r="C15" i="4"/>
  <c r="AO23" i="4"/>
  <c r="C23" i="4" s="1"/>
  <c r="C21" i="4"/>
  <c r="AO7" i="6"/>
  <c r="AL12" i="34"/>
  <c r="AM73" i="43"/>
  <c r="AM13" i="19" s="1"/>
  <c r="AM35" i="34"/>
  <c r="AM48" i="34" s="1"/>
  <c r="AM36" i="34"/>
  <c r="AM49" i="34" s="1"/>
  <c r="AM37" i="34"/>
  <c r="AM50" i="34" s="1"/>
  <c r="AO26" i="10"/>
  <c r="AO31" i="10" s="1"/>
  <c r="AO27" i="10"/>
  <c r="AO32" i="10" s="1"/>
  <c r="AO25" i="10"/>
  <c r="AO30" i="10" s="1"/>
  <c r="AO16" i="10"/>
  <c r="AO8" i="19" s="1"/>
  <c r="AM33" i="10"/>
  <c r="AM9" i="19" s="1"/>
  <c r="AM7" i="19" s="1"/>
  <c r="AK25" i="19"/>
  <c r="AM32" i="34"/>
  <c r="AM84" i="42"/>
  <c r="AM27" i="42"/>
  <c r="AM33" i="42" s="1"/>
  <c r="AN24" i="10"/>
  <c r="AL45" i="34"/>
  <c r="AL51" i="34" s="1"/>
  <c r="AL17" i="19" s="1"/>
  <c r="AL15" i="19" s="1"/>
  <c r="AL38" i="34"/>
  <c r="AL29" i="35"/>
  <c r="AL30" i="35"/>
  <c r="AL35" i="35" s="1"/>
  <c r="AL20" i="19" s="1"/>
  <c r="AL18" i="19" s="1"/>
  <c r="B53" i="40"/>
  <c r="AN47" i="41"/>
  <c r="AM42" i="6"/>
  <c r="B65" i="40"/>
  <c r="AN14" i="10"/>
  <c r="AL77" i="42"/>
  <c r="AL80" i="42" s="1"/>
  <c r="AL12" i="19" s="1"/>
  <c r="AL11" i="19" s="1"/>
  <c r="AL36" i="42"/>
  <c r="B59" i="40"/>
  <c r="AN7" i="49"/>
  <c r="AN7" i="50"/>
  <c r="AN5" i="35" s="1"/>
  <c r="AN8" i="49"/>
  <c r="AN11" i="49"/>
  <c r="AM41" i="36"/>
  <c r="AM47" i="36" s="1"/>
  <c r="AM23" i="19" s="1"/>
  <c r="AM21" i="19" s="1"/>
  <c r="AM35" i="36"/>
  <c r="B35" i="40"/>
  <c r="AM86" i="42"/>
  <c r="AM29" i="42"/>
  <c r="AM35" i="42" s="1"/>
  <c r="AM79" i="42" s="1"/>
  <c r="AN50" i="6"/>
  <c r="C49" i="6"/>
  <c r="AM17" i="33"/>
  <c r="AM23" i="33"/>
  <c r="AM26" i="33" s="1"/>
  <c r="AM14" i="19" s="1"/>
  <c r="AN15" i="10"/>
  <c r="AN13" i="10"/>
  <c r="AN7" i="6"/>
  <c r="AN21" i="6"/>
  <c r="C5" i="7"/>
  <c r="AO21" i="6" l="1"/>
  <c r="C8" i="49"/>
  <c r="AN8" i="34"/>
  <c r="C7" i="49"/>
  <c r="AN6" i="34"/>
  <c r="C11" i="49"/>
  <c r="AN11" i="34"/>
  <c r="AM9" i="35"/>
  <c r="C7" i="50"/>
  <c r="AN11" i="50"/>
  <c r="C11" i="50" s="1"/>
  <c r="AO33" i="6"/>
  <c r="AO34" i="6" s="1"/>
  <c r="AO39" i="6" s="1"/>
  <c r="AO9" i="6"/>
  <c r="AM12" i="34"/>
  <c r="C47" i="41"/>
  <c r="AO33" i="10"/>
  <c r="AO9" i="19" s="1"/>
  <c r="AO7" i="19" s="1"/>
  <c r="AO25" i="19" s="1"/>
  <c r="AM34" i="34"/>
  <c r="AM47" i="34" s="1"/>
  <c r="C23" i="10"/>
  <c r="C6" i="10"/>
  <c r="C42" i="43"/>
  <c r="C41" i="43"/>
  <c r="C40" i="43"/>
  <c r="C44" i="42"/>
  <c r="C43" i="42"/>
  <c r="C42" i="42"/>
  <c r="C7" i="42"/>
  <c r="C6" i="42"/>
  <c r="C5" i="42"/>
  <c r="AN48" i="41"/>
  <c r="AN14" i="33" s="1"/>
  <c r="AN25" i="47"/>
  <c r="AN50" i="41"/>
  <c r="AN16" i="33" s="1"/>
  <c r="AN19" i="47"/>
  <c r="AN49" i="41"/>
  <c r="AN15" i="33" s="1"/>
  <c r="AL25" i="19"/>
  <c r="AN27" i="10"/>
  <c r="AN26" i="10"/>
  <c r="AN25" i="10"/>
  <c r="C21" i="6"/>
  <c r="AN33" i="6"/>
  <c r="AN9" i="6"/>
  <c r="C7" i="6"/>
  <c r="AN16" i="10"/>
  <c r="AM45" i="34"/>
  <c r="AN55" i="6"/>
  <c r="C50" i="6"/>
  <c r="AM30" i="35"/>
  <c r="AM35" i="35" s="1"/>
  <c r="AM20" i="19" s="1"/>
  <c r="AM18" i="19" s="1"/>
  <c r="AM29" i="35"/>
  <c r="AM36" i="42"/>
  <c r="AM77" i="42"/>
  <c r="AM80" i="42" s="1"/>
  <c r="AM12" i="19" s="1"/>
  <c r="AM11" i="19" s="1"/>
  <c r="C25" i="47" l="1"/>
  <c r="AN19" i="36"/>
  <c r="C19" i="47"/>
  <c r="AN18" i="36"/>
  <c r="C17" i="36"/>
  <c r="C9" i="34"/>
  <c r="C49" i="41"/>
  <c r="C8" i="34"/>
  <c r="C50" i="41"/>
  <c r="C48" i="41"/>
  <c r="C11" i="34"/>
  <c r="C10" i="34"/>
  <c r="AM38" i="34"/>
  <c r="AM51" i="34"/>
  <c r="AM17" i="19" s="1"/>
  <c r="AM15" i="19" s="1"/>
  <c r="AM25" i="19" s="1"/>
  <c r="C6" i="34"/>
  <c r="C8" i="35"/>
  <c r="C7" i="35"/>
  <c r="C6" i="35"/>
  <c r="C5" i="35"/>
  <c r="AN35" i="34"/>
  <c r="C7" i="10"/>
  <c r="C24" i="10"/>
  <c r="AN60" i="43"/>
  <c r="C60" i="43" s="1"/>
  <c r="AN59" i="43"/>
  <c r="C59" i="43" s="1"/>
  <c r="AN58" i="43"/>
  <c r="C58" i="43" s="1"/>
  <c r="AN25" i="43"/>
  <c r="C25" i="43" s="1"/>
  <c r="C7" i="43"/>
  <c r="AN24" i="43"/>
  <c r="C24" i="43" s="1"/>
  <c r="C6" i="43"/>
  <c r="AN23" i="43"/>
  <c r="C23" i="43" s="1"/>
  <c r="C5" i="43"/>
  <c r="AN62" i="42"/>
  <c r="C62" i="42" s="1"/>
  <c r="AN61" i="42"/>
  <c r="C61" i="42" s="1"/>
  <c r="AN60" i="42"/>
  <c r="C60" i="42" s="1"/>
  <c r="AN25" i="42"/>
  <c r="C25" i="42" s="1"/>
  <c r="AN24" i="42"/>
  <c r="C24" i="42" s="1"/>
  <c r="AN23" i="42"/>
  <c r="C23" i="42" s="1"/>
  <c r="AN31" i="10"/>
  <c r="AN32" i="10"/>
  <c r="AN30" i="10"/>
  <c r="D5" i="7"/>
  <c r="AN34" i="6"/>
  <c r="C33" i="6"/>
  <c r="AN8" i="19"/>
  <c r="C55" i="6"/>
  <c r="AN58" i="6"/>
  <c r="AO58" i="6" s="1"/>
  <c r="AN56" i="6"/>
  <c r="AO56" i="6" s="1"/>
  <c r="AN51" i="41"/>
  <c r="AN29" i="36" l="1"/>
  <c r="C29" i="36" s="1"/>
  <c r="AN34" i="34"/>
  <c r="AN47" i="34" s="1"/>
  <c r="C47" i="34" s="1"/>
  <c r="C16" i="33"/>
  <c r="C15" i="33"/>
  <c r="AN32" i="34"/>
  <c r="C32" i="34" s="1"/>
  <c r="AN48" i="34"/>
  <c r="C48" i="34" s="1"/>
  <c r="C35" i="34"/>
  <c r="C51" i="41"/>
  <c r="AN37" i="34"/>
  <c r="AN12" i="34"/>
  <c r="C12" i="34" s="1"/>
  <c r="AN36" i="34"/>
  <c r="C14" i="33"/>
  <c r="C19" i="36"/>
  <c r="C18" i="36"/>
  <c r="AN25" i="35"/>
  <c r="C25" i="35" s="1"/>
  <c r="AN28" i="35"/>
  <c r="C28" i="35" s="1"/>
  <c r="AN9" i="35"/>
  <c r="C9" i="35" s="1"/>
  <c r="AN27" i="35"/>
  <c r="C27" i="35" s="1"/>
  <c r="AN26" i="35"/>
  <c r="C26" i="35" s="1"/>
  <c r="C25" i="10"/>
  <c r="C27" i="10"/>
  <c r="C26" i="10"/>
  <c r="C8" i="10"/>
  <c r="C10" i="10"/>
  <c r="C9" i="10"/>
  <c r="AN67" i="43"/>
  <c r="C67" i="43" s="1"/>
  <c r="AN66" i="43"/>
  <c r="C66" i="43" s="1"/>
  <c r="AN65" i="43"/>
  <c r="C65" i="43" s="1"/>
  <c r="AN32" i="43"/>
  <c r="C32" i="43" s="1"/>
  <c r="AN31" i="43"/>
  <c r="C31" i="43" s="1"/>
  <c r="AN30" i="43"/>
  <c r="C30" i="43" s="1"/>
  <c r="AN66" i="42"/>
  <c r="C66" i="42" s="1"/>
  <c r="AN65" i="42"/>
  <c r="C65" i="42" s="1"/>
  <c r="AN64" i="42"/>
  <c r="C64" i="42" s="1"/>
  <c r="AN29" i="42"/>
  <c r="C29" i="42" s="1"/>
  <c r="AN86" i="42"/>
  <c r="C86" i="42" s="1"/>
  <c r="AN85" i="42"/>
  <c r="C85" i="42" s="1"/>
  <c r="AN28" i="42"/>
  <c r="C28" i="42" s="1"/>
  <c r="AN27" i="42"/>
  <c r="C27" i="42" s="1"/>
  <c r="AN84" i="42"/>
  <c r="C84" i="42" s="1"/>
  <c r="AN33" i="10"/>
  <c r="AN39" i="6"/>
  <c r="C34" i="6"/>
  <c r="AN41" i="36" l="1"/>
  <c r="C41" i="36" s="1"/>
  <c r="C34" i="34"/>
  <c r="AN45" i="34"/>
  <c r="C45" i="34" s="1"/>
  <c r="AN24" i="33"/>
  <c r="C24" i="33" s="1"/>
  <c r="AN25" i="33"/>
  <c r="C25" i="33" s="1"/>
  <c r="AN23" i="33"/>
  <c r="C23" i="33" s="1"/>
  <c r="AN49" i="34"/>
  <c r="C49" i="34" s="1"/>
  <c r="C36" i="34"/>
  <c r="AN38" i="34"/>
  <c r="C38" i="34" s="1"/>
  <c r="AN50" i="34"/>
  <c r="C50" i="34" s="1"/>
  <c r="C37" i="34"/>
  <c r="AN17" i="33"/>
  <c r="C17" i="33" s="1"/>
  <c r="AN30" i="36"/>
  <c r="C30" i="36" s="1"/>
  <c r="AN23" i="36"/>
  <c r="C23" i="36" s="1"/>
  <c r="AN31" i="36"/>
  <c r="C31" i="36" s="1"/>
  <c r="AN30" i="35"/>
  <c r="C30" i="35" s="1"/>
  <c r="AN29" i="35"/>
  <c r="C29" i="35" s="1"/>
  <c r="C14" i="10"/>
  <c r="C13" i="10"/>
  <c r="C31" i="10"/>
  <c r="C32" i="10"/>
  <c r="C15" i="10"/>
  <c r="C30" i="10"/>
  <c r="AN69" i="43"/>
  <c r="C69" i="43" s="1"/>
  <c r="AN34" i="43"/>
  <c r="C34" i="43" s="1"/>
  <c r="AN72" i="42"/>
  <c r="C72" i="42" s="1"/>
  <c r="AN71" i="42"/>
  <c r="C71" i="42" s="1"/>
  <c r="AN70" i="42"/>
  <c r="C70" i="42" s="1"/>
  <c r="AN35" i="42"/>
  <c r="C35" i="42" s="1"/>
  <c r="AN34" i="42"/>
  <c r="C34" i="42" s="1"/>
  <c r="AN33" i="42"/>
  <c r="C33" i="42" s="1"/>
  <c r="AN9" i="19"/>
  <c r="C39" i="6"/>
  <c r="AN40" i="6"/>
  <c r="AO40" i="6" s="1"/>
  <c r="AN42" i="6"/>
  <c r="AO42" i="6" s="1"/>
  <c r="AN26" i="33" l="1"/>
  <c r="C26" i="33" s="1"/>
  <c r="AN51" i="34"/>
  <c r="C51" i="34" s="1"/>
  <c r="AN43" i="36"/>
  <c r="C43" i="36" s="1"/>
  <c r="AN42" i="36"/>
  <c r="C42" i="36" s="1"/>
  <c r="AN35" i="36"/>
  <c r="C35" i="36" s="1"/>
  <c r="AN35" i="35"/>
  <c r="C35" i="35" s="1"/>
  <c r="AN73" i="43"/>
  <c r="C73" i="43" s="1"/>
  <c r="AN73" i="42"/>
  <c r="C73" i="42" s="1"/>
  <c r="AN79" i="42"/>
  <c r="C79" i="42" s="1"/>
  <c r="AN78" i="42"/>
  <c r="C78" i="42" s="1"/>
  <c r="AN77" i="42"/>
  <c r="C77" i="42" s="1"/>
  <c r="AN36" i="42"/>
  <c r="C36" i="42" s="1"/>
  <c r="AN7" i="19"/>
  <c r="AN14" i="19" l="1"/>
  <c r="C14" i="19" s="1"/>
  <c r="AN17" i="19"/>
  <c r="AN15" i="19" s="1"/>
  <c r="C15" i="19" s="1"/>
  <c r="C9" i="19"/>
  <c r="C33" i="10"/>
  <c r="C16" i="10"/>
  <c r="AN47" i="36"/>
  <c r="C47" i="36" s="1"/>
  <c r="AN20" i="19"/>
  <c r="AN13" i="19"/>
  <c r="C13" i="19" s="1"/>
  <c r="AN80" i="42"/>
  <c r="C80" i="42" s="1"/>
  <c r="C17" i="19" l="1"/>
  <c r="C8" i="19"/>
  <c r="AN23" i="19"/>
  <c r="AN18" i="19"/>
  <c r="C18" i="19" s="1"/>
  <c r="C20" i="19"/>
  <c r="AN12" i="19"/>
  <c r="C7" i="19" l="1"/>
  <c r="AN21" i="19"/>
  <c r="C21" i="19" s="1"/>
  <c r="C23" i="19"/>
  <c r="AN11" i="19"/>
  <c r="C12" i="19"/>
  <c r="AN25" i="19" l="1"/>
  <c r="C11" i="19"/>
  <c r="J27" i="2"/>
  <c r="J31" i="2"/>
  <c r="J30" i="2"/>
  <c r="J29" i="2"/>
  <c r="J5" i="2"/>
  <c r="J12" i="2"/>
  <c r="J15" i="2" s="1"/>
  <c r="J28" i="2"/>
  <c r="J26" i="2" s="1"/>
  <c r="J33" i="2" s="1"/>
  <c r="N5" i="19" s="1"/>
  <c r="J17" i="2" l="1"/>
  <c r="J20" i="2" s="1"/>
  <c r="C5" i="19"/>
  <c r="N25" i="19"/>
  <c r="N5" i="6"/>
  <c r="N9" i="6" l="1"/>
  <c r="C5" i="6"/>
  <c r="C25" i="19"/>
  <c r="C28" i="19"/>
  <c r="C29" i="19"/>
  <c r="C27" i="19"/>
  <c r="D3" i="7" l="1"/>
  <c r="D8" i="7" s="1"/>
  <c r="D9" i="7" s="1"/>
  <c r="C11" i="6"/>
  <c r="C12" i="6"/>
  <c r="C9" i="6"/>
  <c r="D27" i="7" l="1"/>
  <c r="C16" i="7"/>
  <c r="C18" i="7" s="1"/>
  <c r="C19" i="7" s="1"/>
  <c r="E27" i="7"/>
  <c r="E28" i="7" s="1"/>
  <c r="J18" i="6" l="1"/>
  <c r="K18" i="6"/>
  <c r="K23" i="6" s="1"/>
  <c r="L18" i="6"/>
  <c r="L23" i="6" s="1"/>
  <c r="M18" i="6"/>
  <c r="M23" i="6" s="1"/>
  <c r="E18" i="6"/>
  <c r="E23" i="6" s="1"/>
  <c r="X18" i="6"/>
  <c r="X23" i="6" s="1"/>
  <c r="AN18" i="6"/>
  <c r="AN23" i="6" s="1"/>
  <c r="T18" i="6"/>
  <c r="T23" i="6" s="1"/>
  <c r="AI18" i="6"/>
  <c r="AI23" i="6" s="1"/>
  <c r="P18" i="6"/>
  <c r="P23" i="6" s="1"/>
  <c r="H18" i="6"/>
  <c r="H23" i="6" s="1"/>
  <c r="V18" i="6"/>
  <c r="V23" i="6" s="1"/>
  <c r="AF18" i="6"/>
  <c r="AF23" i="6" s="1"/>
  <c r="AL18" i="6"/>
  <c r="AL23" i="6" s="1"/>
  <c r="F18" i="6"/>
  <c r="F23" i="6" s="1"/>
  <c r="Q18" i="6"/>
  <c r="Q23" i="6" s="1"/>
  <c r="AG18" i="6"/>
  <c r="AG23" i="6" s="1"/>
  <c r="Z18" i="6"/>
  <c r="Z23" i="6" s="1"/>
  <c r="AC18" i="6"/>
  <c r="AC23" i="6" s="1"/>
  <c r="G18" i="6"/>
  <c r="G23" i="6" s="1"/>
  <c r="R18" i="6"/>
  <c r="R23" i="6" s="1"/>
  <c r="AD18" i="6"/>
  <c r="AD23" i="6" s="1"/>
  <c r="AJ18" i="6"/>
  <c r="AJ23" i="6" s="1"/>
  <c r="AH18" i="6"/>
  <c r="AH23" i="6" s="1"/>
  <c r="AE18" i="6"/>
  <c r="AE23" i="6" s="1"/>
  <c r="Y18" i="6"/>
  <c r="Y23" i="6" s="1"/>
  <c r="I18" i="6"/>
  <c r="I23" i="6" s="1"/>
  <c r="AA18" i="6"/>
  <c r="AA23" i="6" s="1"/>
  <c r="S18" i="6"/>
  <c r="S23" i="6" s="1"/>
  <c r="J23" i="6"/>
  <c r="AK18" i="6"/>
  <c r="AK23" i="6" s="1"/>
  <c r="N18" i="6"/>
  <c r="N23" i="6" s="1"/>
  <c r="U18" i="6"/>
  <c r="U23" i="6" s="1"/>
  <c r="AB18" i="6"/>
  <c r="AB23" i="6" s="1"/>
  <c r="O18" i="6"/>
  <c r="O23" i="6" s="1"/>
  <c r="AO18" i="6"/>
  <c r="AO23" i="6" s="1"/>
  <c r="AM18" i="6"/>
  <c r="AM23" i="6" s="1"/>
  <c r="W18" i="6"/>
  <c r="W23" i="6" s="1"/>
  <c r="D28" i="7"/>
  <c r="C27" i="7"/>
  <c r="D18" i="6" l="1"/>
  <c r="C28" i="7"/>
  <c r="C18" i="6" l="1"/>
  <c r="C25" i="6" s="1"/>
  <c r="D23" i="6"/>
  <c r="C23" i="6" l="1"/>
  <c r="C2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Kapustová Zuzana</author>
  </authors>
  <commentList>
    <comment ref="E22" authorId="0" shapeId="0" xr:uid="{4A417F56-66B0-408A-A933-A445E97D893F}">
      <text>
        <r>
          <rPr>
            <sz val="9"/>
            <color indexed="81"/>
            <rFont val="Segoe UI"/>
            <family val="2"/>
            <charset val="238"/>
          </rPr>
          <t>r. výroby WLABmee 1994-95; r. výroby WLAB/WLABee 1978-85.</t>
        </r>
      </text>
    </comment>
    <comment ref="F31" authorId="0" shapeId="0" xr:uid="{900DC7D7-EF49-4759-B9FA-48D7EE8D1D6C}">
      <text>
        <r>
          <rPr>
            <sz val="9"/>
            <color indexed="81"/>
            <rFont val="Segoe UI"/>
            <family val="2"/>
            <charset val="238"/>
          </rPr>
          <t>modernizované len 2 ks vozidiel zo zálohy</t>
        </r>
      </text>
    </comment>
    <comment ref="AA31" authorId="0" shapeId="0" xr:uid="{DE165C3B-190D-4A19-90B0-617365614533}">
      <text>
        <r>
          <rPr>
            <sz val="9"/>
            <color indexed="81"/>
            <rFont val="Segoe UI"/>
            <family val="2"/>
            <charset val="238"/>
          </rPr>
          <t>modernizované len 2 ks vozidiel zo zálohy</t>
        </r>
      </text>
    </comment>
    <comment ref="AL31" authorId="0" shapeId="0" xr:uid="{2CACCEF1-6CEF-47C6-B873-328A4FEB896E}">
      <text>
        <r>
          <rPr>
            <sz val="9"/>
            <color indexed="81"/>
            <rFont val="Segoe UI"/>
            <family val="2"/>
            <charset val="238"/>
          </rPr>
          <t>modernizované len 2 ks vozidiel zo zálohy</t>
        </r>
      </text>
    </comment>
  </commentList>
</comments>
</file>

<file path=xl/sharedStrings.xml><?xml version="1.0" encoding="utf-8"?>
<sst xmlns="http://schemas.openxmlformats.org/spreadsheetml/2006/main" count="1638" uniqueCount="693">
  <si>
    <t>EUR</t>
  </si>
  <si>
    <t>B/C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</si>
  <si>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</si>
  <si>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</si>
  <si>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</si>
  <si>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</si>
  <si>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</si>
  <si>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</si>
  <si>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</si>
  <si>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</si>
  <si>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</si>
  <si>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</si>
  <si>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Prevádzkové náklady</t>
  </si>
  <si>
    <t>Príjmy</t>
  </si>
  <si>
    <t>Investičné náklady</t>
  </si>
  <si>
    <t>5.1 Výpočet finančnej medzery</t>
  </si>
  <si>
    <t>Zostatková hodnota</t>
  </si>
  <si>
    <t>Pomer spolufinancovania</t>
  </si>
  <si>
    <t>5.2 Príspevok Spoločenstva (EÚ)</t>
  </si>
  <si>
    <t>Príspevok Spoločenstva (EÚ)</t>
  </si>
  <si>
    <t>Finančná čistá súčasná hodnota investície (FRR_C)</t>
  </si>
  <si>
    <t>Finančné vnútorné výnosové percento investície  (FIRR_C)</t>
  </si>
  <si>
    <t>Finančná čistá súčasná hodnota kapitálu (FNPV_K)</t>
  </si>
  <si>
    <t>Finančné vnútorné výnosové percento kapitálu (FIRR_K)</t>
  </si>
  <si>
    <t>6.1 Finančná čistá súčasná hodnota investície  (FRR_C)</t>
  </si>
  <si>
    <t>6.2 Finančná čistá súčasná hodnota kapitálu  (FNPV_K)</t>
  </si>
  <si>
    <t>Celkové výdavky</t>
  </si>
  <si>
    <t>Kumulovaný čistý peňažný tok</t>
  </si>
  <si>
    <t>Nediskontované</t>
  </si>
  <si>
    <t>Diskontované</t>
  </si>
  <si>
    <t>Životnosť (vrátane výmeny)</t>
  </si>
  <si>
    <t>Nevyhnutnosť výmeny</t>
  </si>
  <si>
    <t>Zostávajúca životnosť v %*</t>
  </si>
  <si>
    <t>BEZ PROJEKTU</t>
  </si>
  <si>
    <t>S PROJEKTOM</t>
  </si>
  <si>
    <t xml:space="preserve">Celkom </t>
  </si>
  <si>
    <t>Celkom (diskontované)</t>
  </si>
  <si>
    <t>Rast HDP (%)</t>
  </si>
  <si>
    <t>1.2 Investičné náklady (EUR) - ekonomické</t>
  </si>
  <si>
    <t>Peňažné toky</t>
  </si>
  <si>
    <t>Čisté peňažné toky</t>
  </si>
  <si>
    <t>Ekonomická čistá súčasná hodnota investície (ENPV)</t>
  </si>
  <si>
    <t>Ekonomická vnútorná miera návratnosti (EIRR)</t>
  </si>
  <si>
    <t>Inkrementálne (PRÍRASTKOVÉ)</t>
  </si>
  <si>
    <t>Celkové investičné náklady</t>
  </si>
  <si>
    <t>Všeobecné parametre</t>
  </si>
  <si>
    <t>Celkové peňažné toky</t>
  </si>
  <si>
    <t>Iné služby (Technická pomoc, Publicita, Externé riadenie)</t>
  </si>
  <si>
    <t>DPH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</si>
  <si>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</si>
  <si>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</si>
  <si>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</si>
  <si>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</si>
  <si>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</si>
  <si>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</si>
  <si>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</si>
  <si>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</si>
  <si>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</si>
  <si>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Úspora celkom</t>
  </si>
  <si>
    <t>Smrteľné zranenie</t>
  </si>
  <si>
    <t>Ťažké zranenie</t>
  </si>
  <si>
    <t>Ľahké zranenie</t>
  </si>
  <si>
    <t>Úspora</t>
  </si>
  <si>
    <t>Obdobie prevádzky v rámci referenčného obdobia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</si>
  <si>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</si>
  <si>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</si>
  <si>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</si>
  <si>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</si>
  <si>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</si>
  <si>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</si>
  <si>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Príručka CBA, Tabuľka 25</t>
  </si>
  <si>
    <t>Príručka CBA, Tabuľka 23</t>
  </si>
  <si>
    <t>Autobusy</t>
  </si>
  <si>
    <t>Príručka CBA, Tabuľka 26</t>
  </si>
  <si>
    <t>Typ pozemnej komunikácie</t>
  </si>
  <si>
    <t>2.1 Zostatková hodnota na základe životnosti infraštruktrálnych prvkov (alebo tzv. účtovné odpisy)</t>
  </si>
  <si>
    <t>finančná</t>
  </si>
  <si>
    <t>ekonomická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</si>
  <si>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</si>
  <si>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</si>
  <si>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nový tunel</t>
  </si>
  <si>
    <t>existujúca cesta s potrebou rekonštrukcie (asfaltový povrch)</t>
  </si>
  <si>
    <t>existujúca cesta s potrebou rekonštrukcie (betónový povrch)</t>
  </si>
  <si>
    <t>existujúci most (stavebný stav 5 a horšie)</t>
  </si>
  <si>
    <t>pôvodná cesta s potrebou rekonštrukcie odľahčená (asfaltový povrch)</t>
  </si>
  <si>
    <t>pôvodná cesta s potrebou rekonštrukcie odľahčená (betónový povrch)</t>
  </si>
  <si>
    <t>nová cesta alebo existujúca cesta v dobrom stave (asfaltový povrch)</t>
  </si>
  <si>
    <t>nová cesta alebo existujúca cesta v dobrom stave (betónový povrch)</t>
  </si>
  <si>
    <t>Stavebný objekt</t>
  </si>
  <si>
    <t>EUR/m²/rok</t>
  </si>
  <si>
    <t>! JC sa aplikujú pre každý rok prevádzky projektu v rámci referenčného obdobia</t>
  </si>
  <si>
    <t>Kategória vozidla</t>
  </si>
  <si>
    <t>Pohonné hmoty - Nafta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</si>
  <si>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</si>
  <si>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</si>
  <si>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</si>
  <si>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</si>
  <si>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</si>
  <si>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Priemerná obsadenosť cestných vozidiel v osobnej doprave</t>
  </si>
  <si>
    <t>Autobus (nie MHD)</t>
  </si>
  <si>
    <t>Osobné autá (vrátane motocyklov)</t>
  </si>
  <si>
    <t>Vlaky</t>
  </si>
  <si>
    <t>Dochádzanie do práce</t>
  </si>
  <si>
    <t>Súkromné cesty</t>
  </si>
  <si>
    <t>Hodnota času cestovania v EUR</t>
  </si>
  <si>
    <t>Rýchlosti</t>
  </si>
  <si>
    <t>Osobné vozidlá (benzín)</t>
  </si>
  <si>
    <t>Osobné vozidlá (nafta)</t>
  </si>
  <si>
    <t>Benzín</t>
  </si>
  <si>
    <t>Nafta</t>
  </si>
  <si>
    <t>Priemerná spotreba pohonných hmôt v závislosti od kategórie vozidla a rýchlosti v litroch/km</t>
  </si>
  <si>
    <t>Rýchlostné obmedzenie</t>
  </si>
  <si>
    <t>JC pohonných hmôt pre použitie v ekonomickej analýze</t>
  </si>
  <si>
    <t>!JC sa neeskalujú a neupravujú o rast HDP</t>
  </si>
  <si>
    <t>EUR/km</t>
  </si>
  <si>
    <t>EUR/hod.</t>
  </si>
  <si>
    <t>Relatívna miera bezpečnosti navrhovanej pozemnej komunikácie podľa typu a podľa kategórie zranenia na 100 miliónov vozidlových km</t>
  </si>
  <si>
    <t>1+1, obchvaty miest a obcí v extraviláne
(2-pruh, prevažujú mimoúrovňové a okružné križovatky, max. 90 km/h)</t>
  </si>
  <si>
    <t>1+2 resp. 2+1, cesty v extraviláne
(3-pruh alebo prídavný pruh pre pomalé vozidlá, max. 90 km/h)</t>
  </si>
  <si>
    <t>2+2, cesty v extraviláne smerovo nerozdelené
(4-pruh, úrovňové stykové križovatky, max 100 km/h)</t>
  </si>
  <si>
    <t>2+2, cesty v extraviláne smerovo rozdelené
(4-pruh, mimoúrovňové križovatky, max 100 km/h)</t>
  </si>
  <si>
    <t>1+1 rýchlostné cesty/diaľnice v polovičnom profile
(2-pruh, 80-100 km/h)</t>
  </si>
  <si>
    <t>2+2 rýchlostné cesty v plnom profile
(4-pruh, max. 130 km/h)</t>
  </si>
  <si>
    <t>2+2 diaľnice v plnom profile
(4-pruh, max. 130 km/h)</t>
  </si>
  <si>
    <t>!Hodnoty už sú upravené o korekčné faktory pre neohlásené dopravné nehody</t>
  </si>
  <si>
    <t>Jednotkové náklady plynúce z dopravných nehôd, podľa kategórie zranenia v EUR</t>
  </si>
  <si>
    <t>Údaje o hustote jednotlivých palív</t>
  </si>
  <si>
    <t>Zemný plyn</t>
  </si>
  <si>
    <t>kg/liter</t>
  </si>
  <si>
    <t>Hodnota</t>
  </si>
  <si>
    <t>Jednotka</t>
  </si>
  <si>
    <t>kg/m3</t>
  </si>
  <si>
    <t>NMVOC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</si>
  <si>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</si>
  <si>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</si>
  <si>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</si>
  <si>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</si>
  <si>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Autobusy (nafta)</t>
  </si>
  <si>
    <t>Náklady znečisťujúcich látok z dopravy (EUR/kg) podľa typu látky a územia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</si>
  <si>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</si>
  <si>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</si>
  <si>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t>NMVOC - Všetky územia</t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</si>
  <si>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</si>
  <si>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</si>
  <si>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</si>
  <si>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</si>
  <si>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t>Služobné cesty</t>
  </si>
  <si>
    <t>Emisné faktory znečisťujúcich látok pre cestné vozidlá (g/kg)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</si>
  <si>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</si>
  <si>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</si>
  <si>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</si>
  <si>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</si>
  <si>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</si>
  <si>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Jednotková cena tony CO2e</t>
  </si>
  <si>
    <t>Jednotkové náklady hluku (v EUR na vozidlový kilometer) podľa kategórie vozidla a územia</t>
  </si>
  <si>
    <t>Osobné vozidlá - centrum mesta</t>
  </si>
  <si>
    <t>Autobusy- centrum mesta</t>
  </si>
  <si>
    <t>Osobné vozidlá - intravilán mesta</t>
  </si>
  <si>
    <t>Autobusy - intravilán mesta</t>
  </si>
  <si>
    <t>Osobné vozidlá - intravilán obce</t>
  </si>
  <si>
    <t>Autobusy - intravilán obce</t>
  </si>
  <si>
    <t>Príručka CBA, tabuľka 42</t>
  </si>
  <si>
    <t>Iné služby</t>
  </si>
  <si>
    <t>Rezerva na nepredvídateľné výdavky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</si>
  <si>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</si>
  <si>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</si>
  <si>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1.1 Investičné výdavky (EUR) - finančné</t>
  </si>
  <si>
    <t>Celkové investičné výdavky vrátane DPH</t>
  </si>
  <si>
    <t>Oprávnené investičné výdavky</t>
  </si>
  <si>
    <t>Neoprávnené investičné výdavky</t>
  </si>
  <si>
    <t>Prevádzkové príjmy</t>
  </si>
  <si>
    <t>Suma v rozhodnutí (NFP)</t>
  </si>
  <si>
    <t>Časový horizont (referenčné obdobie)</t>
  </si>
  <si>
    <t>Začiatočný rok referenčného obdobia</t>
  </si>
  <si>
    <t>Posledný rok referenčného obdobia</t>
  </si>
  <si>
    <t>3.4 Prevádzkové náklady (ekonomické)</t>
  </si>
  <si>
    <t>Iné špecifické náklady</t>
  </si>
  <si>
    <t>Celkové iné špecifické prevádzkové náklady</t>
  </si>
  <si>
    <t>Celkové prevádzkové náklady</t>
  </si>
  <si>
    <t>(diskontované)</t>
  </si>
  <si>
    <t>Vlastné financovanie investície</t>
  </si>
  <si>
    <t>Splátky úverov (vrátane úrokov)</t>
  </si>
  <si>
    <t>6.3 Finančná udržateľnosť (prírastková)</t>
  </si>
  <si>
    <t>z toho: Príspevok z fondov EÚ</t>
  </si>
  <si>
    <t>z toho: Verejné zdroje SR</t>
  </si>
  <si>
    <t>! Bez DPH, bez rezervy, bez cenových úprav (valorizácia)</t>
  </si>
  <si>
    <t>Celkové investičné výdavky</t>
  </si>
  <si>
    <t>Celkové finančné zdroje</t>
  </si>
  <si>
    <t>Splátky úverov (vrátane úrokov)*</t>
  </si>
  <si>
    <t>Prevádzková dotácia</t>
  </si>
  <si>
    <t>Upravený kumulovaný čistý peňažný tok</t>
  </si>
  <si>
    <t>Prevádzkové výdavky (iba s projektom)</t>
  </si>
  <si>
    <t>Prevádzkové príjmy (iba s projektom)</t>
  </si>
  <si>
    <t>6.4 Finančná udržateľnosť (absolútna pre projektový scenár)</t>
  </si>
  <si>
    <t>Úspora času, z toho:</t>
  </si>
  <si>
    <t>Úspora času v peňažnom vyjadrení (v EUR)</t>
  </si>
  <si>
    <t>Služobná cesta</t>
  </si>
  <si>
    <t>4.1 Príjmy</t>
  </si>
  <si>
    <t>4.2 Príjmy</t>
  </si>
  <si>
    <t>4.3 Príjmy</t>
  </si>
  <si>
    <t>PRÍRASTKOVÉ</t>
  </si>
  <si>
    <t>Čas cestujúcich</t>
  </si>
  <si>
    <t>Znečisťujúce látky</t>
  </si>
  <si>
    <t>Skleníkové plyny</t>
  </si>
  <si>
    <t>Hluk</t>
  </si>
  <si>
    <t>Výjazd z intravilánu</t>
  </si>
  <si>
    <t>Okružná križovatka mimo obce</t>
  </si>
  <si>
    <t>Križovatka so zastavením v obci</t>
  </si>
  <si>
    <t>Križovatka so zastavením mimo obce</t>
  </si>
  <si>
    <t>Pripojenie na D/RC</t>
  </si>
  <si>
    <t>Okružná križovatka v obci</t>
  </si>
  <si>
    <t>3-pruh</t>
  </si>
  <si>
    <t>1+1obch</t>
  </si>
  <si>
    <t>1+1D/RC</t>
  </si>
  <si>
    <t>RC</t>
  </si>
  <si>
    <t>D</t>
  </si>
  <si>
    <t>2+2rozd</t>
  </si>
  <si>
    <t>2+2neroz</t>
  </si>
  <si>
    <t>Čistý príjem (DNR)</t>
  </si>
  <si>
    <t>Investičné výdavky (DIC)</t>
  </si>
  <si>
    <t>Investičné výdavky - Čistý príjem (Max EE)</t>
  </si>
  <si>
    <t>Finančná medzera (FG)</t>
  </si>
  <si>
    <t>*doplniť splátky úveru (istina+úroky) ak relevantné</t>
  </si>
  <si>
    <t>pre účely Žiadosti o poskytnutie NFP</t>
  </si>
  <si>
    <t>Typ vozidla</t>
  </si>
  <si>
    <t>EUR/vlkm</t>
  </si>
  <si>
    <t>EUR/vlhod.</t>
  </si>
  <si>
    <t>Trakcia</t>
  </si>
  <si>
    <t>EL</t>
  </si>
  <si>
    <t>Poschodová jednotka</t>
  </si>
  <si>
    <t>Súprava typu Push-pull</t>
  </si>
  <si>
    <t xml:space="preserve">D </t>
  </si>
  <si>
    <t>Motorová jednotka</t>
  </si>
  <si>
    <t>Trakčná nafta</t>
  </si>
  <si>
    <t>liter/vlkm</t>
  </si>
  <si>
    <t>-</t>
  </si>
  <si>
    <t>Trakčná elektrina</t>
  </si>
  <si>
    <t>kWh/vlkm</t>
  </si>
  <si>
    <t>Rýchliková súprava</t>
  </si>
  <si>
    <t>Súprava Osobný vlak</t>
  </si>
  <si>
    <t>Priemerná spotreba osobných železničných koľajových vozidiel</t>
  </si>
  <si>
    <t>Príručka CBA, Tabuľka 33</t>
  </si>
  <si>
    <t>Emisné faktory znečisťujúcich látok pre železničné koľajové vozidlá (g/kg)</t>
  </si>
  <si>
    <t>Traťová lokomotíva</t>
  </si>
  <si>
    <t>Posunovacia lokomotíva</t>
  </si>
  <si>
    <r>
      <t>PM</t>
    </r>
    <r>
      <rPr>
        <b/>
        <vertAlign val="subscript"/>
        <sz val="8"/>
        <rFont val="Arial"/>
        <family val="2"/>
        <charset val="238"/>
      </rPr>
      <t>2,5</t>
    </r>
  </si>
  <si>
    <r>
      <t>NO</t>
    </r>
    <r>
      <rPr>
        <b/>
        <vertAlign val="subscript"/>
        <sz val="8"/>
        <rFont val="Arial"/>
        <family val="2"/>
        <charset val="238"/>
      </rPr>
      <t>X</t>
    </r>
  </si>
  <si>
    <r>
      <t>SO</t>
    </r>
    <r>
      <rPr>
        <b/>
        <vertAlign val="subscript"/>
        <sz val="8"/>
        <rFont val="Arial"/>
        <family val="2"/>
        <charset val="238"/>
      </rPr>
      <t>2</t>
    </r>
  </si>
  <si>
    <r>
      <t>NH</t>
    </r>
    <r>
      <rPr>
        <b/>
        <vertAlign val="subscript"/>
        <sz val="8"/>
        <rFont val="Arial"/>
        <family val="2"/>
        <charset val="238"/>
      </rPr>
      <t>3</t>
    </r>
  </si>
  <si>
    <t>Emisné faktory skleníkových plynov železničných koľajových vozidiel (tradičné palivá) (g/kg)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</si>
  <si>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</si>
  <si>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</si>
  <si>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</si>
  <si>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Sieť vysokého napätia (VN)</t>
  </si>
  <si>
    <t>Sieť stredného napätia (SN)</t>
  </si>
  <si>
    <t>Sieť nízkeho napätia (NN)</t>
  </si>
  <si>
    <t>Emisné faktory (gCO2/kWh) spotreby elektrickej energie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</si>
  <si>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</si>
  <si>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t>Osobný vlak - centrum mesta</t>
  </si>
  <si>
    <t>Osobný vlak - intravilán mesta</t>
  </si>
  <si>
    <t>Osobný vlak - intravilán obce</t>
  </si>
  <si>
    <t>Parametre pre kvantifikáciu nerealizovaných nákladov plynúcich z cestnej dopravy v prípade "modal shift"</t>
  </si>
  <si>
    <t xml:space="preserve">Úspora spotreby celkom </t>
  </si>
  <si>
    <t>Použil sa emisný faktor pre sieť stredného napätia, je možné upraviť</t>
  </si>
  <si>
    <t>Rok začiatku</t>
  </si>
  <si>
    <t>Rok dodania</t>
  </si>
  <si>
    <t>Mzdy personálu</t>
  </si>
  <si>
    <t>Diaľková doprava</t>
  </si>
  <si>
    <t>Regionálna doprava</t>
  </si>
  <si>
    <t>Doprava celkom</t>
  </si>
  <si>
    <t>Osobná železničná doprava - príjmy z cestovného</t>
  </si>
  <si>
    <t>Sadzba v EUR/osobokilometer</t>
  </si>
  <si>
    <t>*</t>
  </si>
  <si>
    <t>Vozidlá</t>
  </si>
  <si>
    <t>Výdavky súvisiace so štúdiami, publicita, externé riadenie a technická pomoc a pod.;</t>
  </si>
  <si>
    <t>Životnosť v rokoch*</t>
  </si>
  <si>
    <t>* životnosť je možné upraviť podľa údajov od dodávateľa</t>
  </si>
  <si>
    <t>Celkové prevádzkové výdavky na údržbu vozidiel</t>
  </si>
  <si>
    <t>Výmeny/Obnovy/Generálne opravy</t>
  </si>
  <si>
    <t>Celkové prevádzkové náklady na údržbu vozidiel</t>
  </si>
  <si>
    <t>Prevádzkové výdavky vozidiel</t>
  </si>
  <si>
    <t>Príjmy z cestovného</t>
  </si>
  <si>
    <t>Celkom úspora času cestujúcich v peňažnom vyjadrení</t>
  </si>
  <si>
    <t>Motorové jednotky</t>
  </si>
  <si>
    <t>Dieselové súpravy</t>
  </si>
  <si>
    <t>Hárok relevantný, ak sú v scenári BEZ PROJEKTU alebo S PROJEKTOM zahrnuté vozidlá na naftový pohon</t>
  </si>
  <si>
    <t>Súprava typu push-pull</t>
  </si>
  <si>
    <t>Centrum mesta</t>
  </si>
  <si>
    <t>Intravilán mesta</t>
  </si>
  <si>
    <t>Intravilán obce</t>
  </si>
  <si>
    <t>Úspora celkom v peňažnom vyjadrení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</si>
  <si>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</si>
  <si>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</si>
  <si>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</si>
  <si>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</si>
  <si>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Úspora znečisťujúcich látok celkom</t>
  </si>
  <si>
    <t>(môže byť modifikované v prípade dodania na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</si>
  <si>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</si>
  <si>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Spracovateľ uvedie kľúčové vstupy do CBA modelu, ktoré sú špecifické pre posudzovanú investíciu. Minimálne sa v prehľadnej forme uvedú tieto údaje:</t>
  </si>
  <si>
    <t>Oprávnené výdavky (investičné)</t>
  </si>
  <si>
    <t>Oprávnené výdavky (interné riadenie)</t>
  </si>
  <si>
    <t>Oprávnené výdavky SPOLU</t>
  </si>
  <si>
    <t>ak oprávnené v rámci predloženej ŽoNFP</t>
  </si>
  <si>
    <t>Počet rokov na dodanie vozidiel</t>
  </si>
  <si>
    <t>Maximálny počet rokov prevádzky vozidiel</t>
  </si>
  <si>
    <t>Základné výdavky</t>
  </si>
  <si>
    <t>Merná jednotka</t>
  </si>
  <si>
    <t>Priemerné prevádzkové výdavky na osobné železničné koľajové vozidlá</t>
  </si>
  <si>
    <t>Elektrina</t>
  </si>
  <si>
    <t>Príručka CBA, časť 4.2.1</t>
  </si>
  <si>
    <t>Príručka CBA, Tabuľka 27</t>
  </si>
  <si>
    <t>Váhy (koeficienty) pre časovú zložku čakania na dopravu</t>
  </si>
  <si>
    <t>Interval (min.)</t>
  </si>
  <si>
    <t>5 ≥</t>
  </si>
  <si>
    <t xml:space="preserve"> 6-10</t>
  </si>
  <si>
    <t xml:space="preserve"> 11-15</t>
  </si>
  <si>
    <t>16-20</t>
  </si>
  <si>
    <t>21-30</t>
  </si>
  <si>
    <t>31-40</t>
  </si>
  <si>
    <t>41-60</t>
  </si>
  <si>
    <t>61-120</t>
  </si>
  <si>
    <t>121-200</t>
  </si>
  <si>
    <t>201 ≤</t>
  </si>
  <si>
    <t>koeficient</t>
  </si>
  <si>
    <t>krátke cesty, vysoká frekvencia</t>
  </si>
  <si>
    <t>dlhé cesty, nízka frekvencia</t>
  </si>
  <si>
    <t>min.</t>
  </si>
  <si>
    <t>max.</t>
  </si>
  <si>
    <t>Penalizácia za prestup (minúty)</t>
  </si>
  <si>
    <t>Príručka CBA, časť 4.2.2.2</t>
  </si>
  <si>
    <t>Príručka CBA, Tabuľka 39</t>
  </si>
  <si>
    <t>Príručka CBA, tabuľka 43</t>
  </si>
  <si>
    <t>Príručka CBA, časť 4.2.2.6</t>
  </si>
  <si>
    <t>Príručka CBA, tabuľka 45</t>
  </si>
  <si>
    <t>Príručka CBA, tabuľka 46</t>
  </si>
  <si>
    <t>Príručka CBA, časť 4.2.2.7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</si>
  <si>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111,9 EUR/t v CÚ 2023)</t>
    </r>
  </si>
  <si>
    <t>Príručka CBA, tabuľka 47</t>
  </si>
  <si>
    <t>Priemerné ročné prevádzkové výdavky (diaľnice, rýchlostné cesty, cesty I. triedy) v CÚ 2023</t>
  </si>
  <si>
    <t>! V EA potrebné upraviť o konverzný faktor</t>
  </si>
  <si>
    <t>existujúci most (stavebný stav 3-4)</t>
  </si>
  <si>
    <t>pôvodný most (stavebný stav 5 a horšie) odľahčený</t>
  </si>
  <si>
    <t>pôvodný most (stavebný stav 3-4) odľahčený</t>
  </si>
  <si>
    <t>nový most alebo existujúci most v stavebnom stave 1-2</t>
  </si>
  <si>
    <t>Osobné automobily (mestské prostredie)</t>
  </si>
  <si>
    <t>Osobné automobily (mimo mesta)</t>
  </si>
  <si>
    <t>Príručka CBA, Tabuľka 24</t>
  </si>
  <si>
    <t>Osobné vozidlá (elektrina)</t>
  </si>
  <si>
    <t>Skladba osobných áut podľa typu pohonu</t>
  </si>
  <si>
    <t>Dodatočná spotreba pohonných hmôt v závislosti od kategórie vozidla a rýchlostného obmedzenia v litroch resp. kWh</t>
  </si>
  <si>
    <t>v EUR 
(CÚ 2023)</t>
  </si>
  <si>
    <t>Benzín / liter</t>
  </si>
  <si>
    <t>Nafta / liter</t>
  </si>
  <si>
    <t>Elektrina / kWh</t>
  </si>
  <si>
    <t>Príručka CBA, časť 4.2.2.4</t>
  </si>
  <si>
    <t>Priemerné náklady na prevádzku cestných vozidiel (CÚ 2023)</t>
  </si>
  <si>
    <t>Relatívna miera bezpečnosti existujúcej pozemnej komunikácie podľa typu a podľa kategórie zranenia na 100 miliónov vozidlových km</t>
  </si>
  <si>
    <t>Existujúca cesta</t>
  </si>
  <si>
    <t>extravilán, priemer pre SR</t>
  </si>
  <si>
    <t>intravilán, priemer pre SR</t>
  </si>
  <si>
    <t>extravilán, podpriemerne bezpečná</t>
  </si>
  <si>
    <t>extr_pod</t>
  </si>
  <si>
    <t>intravilán, podpriemerne bezpečná</t>
  </si>
  <si>
    <t>intr_pod</t>
  </si>
  <si>
    <t>extravilán, nadpriemerne bezpečná</t>
  </si>
  <si>
    <t>extr_nad</t>
  </si>
  <si>
    <t>intravilán, nadpriemerne bezpečná</t>
  </si>
  <si>
    <t>intr_nad</t>
  </si>
  <si>
    <t>Príručka CBA, Tabuľka 37</t>
  </si>
  <si>
    <t>Príručka CBA, Tabuľka 38</t>
  </si>
  <si>
    <t>Príručka CBA, tabuľka 48</t>
  </si>
  <si>
    <t>...</t>
  </si>
  <si>
    <t>Kategória investičných výdavkov*</t>
  </si>
  <si>
    <t>Cenové úpravy (valorizácia)</t>
  </si>
  <si>
    <t>Celkové investičné výdavky vrátane rezervy a valorizácie</t>
  </si>
  <si>
    <t>Položka nevstupuje do finančnej/ekonomickej analýzy (okrem hodnotenia ex-post ak relevantné), zvyčajne max. 10% z rozpočtu;</t>
  </si>
  <si>
    <t>Valorizácia</t>
  </si>
  <si>
    <t>Položka nevstupuje do finančnej/ekonomickej analýzy (okrem hodnotenia ex-post ak relevantné), v zmysle platných metodických pokynov.</t>
  </si>
  <si>
    <t>2.2 Výpočet dĺžky referenčného obdobia projektu</t>
  </si>
  <si>
    <t>Životnosť v rokoch</t>
  </si>
  <si>
    <t>Výška investície</t>
  </si>
  <si>
    <t>Váha prvku</t>
  </si>
  <si>
    <t>Vážená priemerná životnosť projektu</t>
  </si>
  <si>
    <t>Dĺžka referenčného obdobia</t>
  </si>
  <si>
    <t>z toho: Úver</t>
  </si>
  <si>
    <t>Pozn.: iba ak relevantné v zmysle dopravného modelu</t>
  </si>
  <si>
    <t>Osobné automobily (benzín)</t>
  </si>
  <si>
    <t>Osobné automobily (nafta)</t>
  </si>
  <si>
    <t>Osobné automobily (elektrina)</t>
  </si>
  <si>
    <t>Celkom benzín</t>
  </si>
  <si>
    <t>Celkom nafta</t>
  </si>
  <si>
    <t>Celkom elektrina</t>
  </si>
  <si>
    <t>9.1 Jazdný čas vozidiel (hodiny)</t>
  </si>
  <si>
    <t>9.2 Jazdný čas vozidiel (hodiny)</t>
  </si>
  <si>
    <t>9.3 Jazdný čas vozidiel (hodiny)</t>
  </si>
  <si>
    <t>9.4 Úspora časovej zložky nákladov na prevádzku v peňažnom vyjadrení (v EUR)</t>
  </si>
  <si>
    <t>9.5 Jazdná vzdialenosť (kilometre)</t>
  </si>
  <si>
    <t>9.6 Jazdná vzdialenosť (kilometre)</t>
  </si>
  <si>
    <t>9.7 Jazdná vzdialenosť (kilometre)</t>
  </si>
  <si>
    <t>9.8 Úspora km zložky nákladov na prevádzku v peňažnom vyjadrení (v EUR)</t>
  </si>
  <si>
    <t>9.9 Úspora ostatných prevádzkových nákladov vozidiel celkom v peňažnom vyjadrení (v EUR)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</si>
  <si>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  <charset val="238"/>
      </rPr>
      <t xml:space="preserve"> centrum mesta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</si>
  <si>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  <charset val="238"/>
      </rPr>
      <t xml:space="preserve"> extravilány,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</si>
  <si>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  <charset val="238"/>
      </rPr>
      <t xml:space="preserve"> centrum mesta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</si>
  <si>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  <charset val="238"/>
      </rPr>
      <t xml:space="preserve"> extravilány, intravilány obcí a miest</t>
    </r>
  </si>
  <si>
    <r>
      <t>Prepočet úspory na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 v kg</t>
    </r>
  </si>
  <si>
    <r>
      <t>Výpočet úspory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 v kg</t>
    </r>
  </si>
  <si>
    <r>
      <t>Úspora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 celkom v kg za všetky vlaky</t>
    </r>
  </si>
  <si>
    <r>
      <t>Prepočet úspory na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</t>
    </r>
  </si>
  <si>
    <t>Osobné vozidlá (centrum mesta)</t>
  </si>
  <si>
    <t>Osobné vozidlá (intravilán mesta)</t>
  </si>
  <si>
    <t>Osobné vozidlá (intravilán obce)</t>
  </si>
  <si>
    <t>Autobusy (centrum mesta)</t>
  </si>
  <si>
    <t>Autobusy (intravilán mesta)</t>
  </si>
  <si>
    <t>Autobusy (intravilán obce)</t>
  </si>
  <si>
    <t>existujúci cestujúci (železničná doprava)</t>
  </si>
  <si>
    <t>prevedení cestujúci (cestná doprava)</t>
  </si>
  <si>
    <t>cestujúci v nadväzujúcich úsekoch (železničná doprava)</t>
  </si>
  <si>
    <t xml:space="preserve">Prevádzkové náklady </t>
  </si>
  <si>
    <t>spotreba PHM/E (cestná doprava)</t>
  </si>
  <si>
    <t>ostatné prevádzkové náklady vozidiel (cestná doprava)</t>
  </si>
  <si>
    <t>železničná doprava</t>
  </si>
  <si>
    <t>cestná doprava</t>
  </si>
  <si>
    <t>Bezpečnosť (cestná doprava)</t>
  </si>
  <si>
    <t>S/I</t>
  </si>
  <si>
    <t>10.1 Náklady z dopravných nehôd (v EUR)</t>
  </si>
  <si>
    <t>10.2 Náklady z dopravných nehôd (v EUR)</t>
  </si>
  <si>
    <t>10.3 Náklady z dopravných nehôd (v EUR)</t>
  </si>
  <si>
    <t>8.1 Spotreba PHM/E (litre resp. kWh pre elektrický pohon)</t>
  </si>
  <si>
    <t>8.2 Spotreba PHM/E (litre resp. kWh pre elektrický pohon)</t>
  </si>
  <si>
    <t>8.3 Spotreba PHM/E (litre resp. kWh pre elektrický pohon)</t>
  </si>
  <si>
    <t>8.4 Úspora spotreby PHM/E v peňažnom vyjadrení (v EUR)</t>
  </si>
  <si>
    <t>8.5 Dodatočná spotreba PHM/E (litre resp. kWh pre elektrický pohon)</t>
  </si>
  <si>
    <t>8.6 Dodatočná spotreba PHM/E (litre resp. kWh pre elektrický pohon)</t>
  </si>
  <si>
    <t>8.7 Dodatočná spotreba PHM/E (litre resp. kWh pre elektrický pohon)</t>
  </si>
  <si>
    <t>8.8 Úspora dodatočnej spotreby v peňažnom vyjadrení (v EUR)</t>
  </si>
  <si>
    <t>8.9 Úspora PHM/E celkom v peňažnom vyjadrení (v EUR)</t>
  </si>
  <si>
    <t>8.10 Úspora PHM celkom (kilogramy resp. kWh al. MWh)</t>
  </si>
  <si>
    <t>11.1 Spotreba nafty vlakov (kilogramy)</t>
  </si>
  <si>
    <t>11.2 Spotreba nafty vlakov (kilogramy)</t>
  </si>
  <si>
    <t>11.3 Spotreba nafty vlakov (kilogramy)</t>
  </si>
  <si>
    <t>11.4 Množstvo emitovaných znečisťujúcich látok (kilogramy)</t>
  </si>
  <si>
    <t>11.5 Množstvo emitovaných znečisťujúcich látok (kilogramy)</t>
  </si>
  <si>
    <t>11.6 Množstvo emitovaných znečisťujúcich látok (kilogramy)</t>
  </si>
  <si>
    <t>11.7 Úspora emitovaných znečisťujúcich látok v peňažnom vyjadrení (EUR)</t>
  </si>
  <si>
    <t>11.1 Množstvo emitovaných znečisťujúcich látok (kilogramy)</t>
  </si>
  <si>
    <t>11.2 Množstvo emitovaných znečisťujúcich látok (kilogramy)</t>
  </si>
  <si>
    <t>11.3 Množstvo emitovaných znečisťujúcich látok (kilogramy)</t>
  </si>
  <si>
    <t>11.4 Úspora emitovaných znečisťujúcich látok v peňažnom vyjadrení (EUR)</t>
  </si>
  <si>
    <t>12.1 Množstvo emitovaných skleníkových plynov naftových vlakov (kilogramy)</t>
  </si>
  <si>
    <t>12.2 Množstvo emitovaných skleníkových plynov naftových vlakov (kilogramy)</t>
  </si>
  <si>
    <t>12.3 Množstvo emitovaných skleníkových plynov naftových vlakov (kilogramy)</t>
  </si>
  <si>
    <t>12.4 Spotreba elektrických vlakov (kWh)</t>
  </si>
  <si>
    <t>12.5 Spotreba elektrických vlakov (kWh)</t>
  </si>
  <si>
    <t>12.6 Spotreba elektrických vlakov (kWh)</t>
  </si>
  <si>
    <t>12.7 Úspora emitovaných skleníkových plynov v peňažnom vyjadrení (EUR)</t>
  </si>
  <si>
    <t>12.1 Množstvo emitovaných skleníkových plynov (kilogramy)</t>
  </si>
  <si>
    <t>12.2 Množstvo emitovaných skleníkových plynov (kilogramy)</t>
  </si>
  <si>
    <t>12.3 Množstvo emitovaných skleníkových plynov (kilogramy)</t>
  </si>
  <si>
    <t>12.4 Úspora emitovaných skleníkových plynov v peňažnom vyjadrení (EUR)</t>
  </si>
  <si>
    <t>13.1 Jazdná vzdialenosť (vlakové kilometre)</t>
  </si>
  <si>
    <t>13.2 Jazdná vzdialenosť (vlakové kilometre)</t>
  </si>
  <si>
    <t>13.3 Jazdná vzdialenosť (vlakové kilometre)</t>
  </si>
  <si>
    <t>13.4 Úspora nákladov z hluku peňažnom vyjadrení (EUR)</t>
  </si>
  <si>
    <t>13.1 Jazdná vzdialenosť (kilometre)</t>
  </si>
  <si>
    <t>13.2 Jazdná vzdialenosť (kilometre)</t>
  </si>
  <si>
    <t>13.3 Jazdná vzdialenosť (kilometre)</t>
  </si>
  <si>
    <t>14.1 Ekonomická analýza (vplyv na blahobyt spoločnosti)</t>
  </si>
  <si>
    <t>Hrubá skriňa</t>
  </si>
  <si>
    <t>Podvozok</t>
  </si>
  <si>
    <t>Trakčný reťazec</t>
  </si>
  <si>
    <t>Technológia</t>
  </si>
  <si>
    <t>Interiér</t>
  </si>
  <si>
    <t>→</t>
  </si>
  <si>
    <t>krát počas referenčného obdobia</t>
  </si>
  <si>
    <t>Prvok vozidla</t>
  </si>
  <si>
    <t>Relevantný prvok vozidla</t>
  </si>
  <si>
    <t>Príručka CBA, Tabuľka 20</t>
  </si>
  <si>
    <t>Príručka CBA, Tabuľka 28</t>
  </si>
  <si>
    <t>Príručka CBA, Tabuľka 40</t>
  </si>
  <si>
    <t>4Príručka CBA, tabuľka 43</t>
  </si>
  <si>
    <t>Príručka CBA, tabuľka 49</t>
  </si>
  <si>
    <t>Príručka CBA, Tabuľka 6</t>
  </si>
  <si>
    <t>Príručka CBA, Tabuľka 31</t>
  </si>
  <si>
    <t>Príručka CBA, tabuľka 32</t>
  </si>
  <si>
    <t>Príručka CBA, Tabuľka 34</t>
  </si>
  <si>
    <t>Výdavky na kostru vozidla, okná, dvere a súvisiace prvky;</t>
  </si>
  <si>
    <t>Výdavky na dvojkolesia, rám, brzdy, ložiská a súvisiace prvky;</t>
  </si>
  <si>
    <t>Výdavky na trakčné motory, transformátory, vypínač, usmerňovač a ďalšie súvisiace prvky;</t>
  </si>
  <si>
    <t>Výdavky na riadiace, komunikačné a zabezpečovacie zariadenia, klimatizáciu, kúrenie a iné technologické netrakčné zariadenia;</t>
  </si>
  <si>
    <t>Výdavky na sedačky, informačný systém a iné vybaenie priestoru pre cestujúcich;</t>
  </si>
  <si>
    <t>Vypočíta sa v hárku "02 Zostatková hodnota", v prípade kratšieho obdobia ako 40 rokov sa hárky primerane upravia</t>
  </si>
  <si>
    <t>Pomer príspevku (EÚ)</t>
  </si>
  <si>
    <t>5.3 Štruktúra financovania*</t>
  </si>
  <si>
    <t>*štruktúru je možné meniť podľa potreby, napr. v prípade konsolidovanej analýzy</t>
  </si>
  <si>
    <t>BEMU</t>
  </si>
  <si>
    <t>Zdroj: ZSSK</t>
  </si>
  <si>
    <t>Spolu</t>
  </si>
  <si>
    <t xml:space="preserve">Spolu </t>
  </si>
  <si>
    <t>interiér</t>
  </si>
  <si>
    <t>1.3 Náklady na modernizáciu vozidiel</t>
  </si>
  <si>
    <t>Náklady na jednotku v EUR</t>
  </si>
  <si>
    <t>Počet  jednotiek</t>
  </si>
  <si>
    <t>Spolu v EUR</t>
  </si>
  <si>
    <t>iné technologické komponenty</t>
  </si>
  <si>
    <t>4.1A Štatistické údaje</t>
  </si>
  <si>
    <t>osobokm za rok 2024</t>
  </si>
  <si>
    <t>tržby na osobu</t>
  </si>
  <si>
    <t>tržby na osobokm v EUR</t>
  </si>
  <si>
    <t>TRAŤ</t>
  </si>
  <si>
    <t>4.2A Prognóza počtu cestujúcich</t>
  </si>
  <si>
    <t>4.3A Príjmy z cestovného</t>
  </si>
  <si>
    <t>Hodnota zlepšenia hodnotenia atribútov vlaku od 60 % do 70 %</t>
  </si>
  <si>
    <t>Vo vlaku</t>
  </si>
  <si>
    <t>cestovné</t>
  </si>
  <si>
    <t xml:space="preserve">Atribút vlaku                                        </t>
  </si>
  <si>
    <t xml:space="preserve">Čas min </t>
  </si>
  <si>
    <t>centov</t>
  </si>
  <si>
    <t xml:space="preserve">Vonkajší vzhľad vlaku </t>
  </si>
  <si>
    <t>Pohodlie nástupu do vlaku</t>
  </si>
  <si>
    <t xml:space="preserve"> 3.2</t>
  </si>
  <si>
    <t xml:space="preserve">Pohodlie sedadla </t>
  </si>
  <si>
    <t xml:space="preserve">Plynulosť jazdy </t>
  </si>
  <si>
    <t xml:space="preserve">Kúrenie a klimatizácia </t>
  </si>
  <si>
    <t xml:space="preserve">Osvetlenie </t>
  </si>
  <si>
    <t xml:space="preserve">Čistota </t>
  </si>
  <si>
    <t xml:space="preserve">Graffiti </t>
  </si>
  <si>
    <t xml:space="preserve">Hlásenia vo vlaku </t>
  </si>
  <si>
    <t xml:space="preserve"> 2.3</t>
  </si>
  <si>
    <t>Dizajn a rozmiestnenie</t>
  </si>
  <si>
    <t xml:space="preserve"> 5.6</t>
  </si>
  <si>
    <t xml:space="preserve">Súčet atribútov </t>
  </si>
  <si>
    <t xml:space="preserve">Celkovo vlak </t>
  </si>
  <si>
    <t>Zdroj: Douglas Economics L Rating_2ndAnalysis_1.xls!Stat_Att</t>
  </si>
  <si>
    <t>4.4A osobo km</t>
  </si>
  <si>
    <t>4.5A osobo hod</t>
  </si>
  <si>
    <t>úsek trate</t>
  </si>
  <si>
    <t>denný počet cestujúcich osôb            IAD</t>
  </si>
  <si>
    <t>ročný počet cestujúcich IAD</t>
  </si>
  <si>
    <t>Zdroj: Celoštátne sčítanie dopravy v roku 2022 - 2023, aktualizované 30.11.2023 počet osobných automobilov</t>
  </si>
  <si>
    <t>priemerný cestovný čas v hod bez projektu</t>
  </si>
  <si>
    <t>priemerná rýchlosť automobil*</t>
  </si>
  <si>
    <t>priemerná vzdialenosť automobil*</t>
  </si>
  <si>
    <t>4.12A osobo hod prevedení z IAD</t>
  </si>
  <si>
    <t xml:space="preserve">Náklady z dopravných nehôd (v EUR) </t>
  </si>
  <si>
    <t>smrteľné nehody</t>
  </si>
  <si>
    <t>ťažké zranenia</t>
  </si>
  <si>
    <t>ľahké zranenia</t>
  </si>
  <si>
    <t>Relatívna miera bezpečnosti</t>
  </si>
  <si>
    <t>Korekčný koeficient pre cestné nehody</t>
  </si>
  <si>
    <t>Relatívna miera bezpečnosti po úprave korekčným faktorom</t>
  </si>
  <si>
    <t>počet prepravených osôb</t>
  </si>
  <si>
    <t>preprava vo vzkm</t>
  </si>
  <si>
    <t>ťažké zranenie</t>
  </si>
  <si>
    <t>ľahké zranenie</t>
  </si>
  <si>
    <t>Počet cestujúcich automobilmi</t>
  </si>
  <si>
    <t>Výkony vo vzkm</t>
  </si>
  <si>
    <t>smrteľné zranenia</t>
  </si>
  <si>
    <t>z toho tranzitujúci cestujúci  na železničnú dopravu</t>
  </si>
  <si>
    <t>10A.2 Nehody v cestnej doprave celkom po úprave korekčným faktorom</t>
  </si>
  <si>
    <t>obsadenosť (automobil)</t>
  </si>
  <si>
    <t>cestovná vzdialenosť v km (automobil)</t>
  </si>
  <si>
    <t>smrteľná nehoda</t>
  </si>
  <si>
    <t>10A.5   Výkony vo vzkm na jednu nehodu - automobil</t>
  </si>
  <si>
    <t>10A.6  Náklady na nehodovosť - automobilová doprava</t>
  </si>
  <si>
    <t>počet prepravených osôb v r. 2023</t>
  </si>
  <si>
    <t>10A.7  Náklady na nehodovosť - automobilová doprava</t>
  </si>
  <si>
    <t>Rad vozidla</t>
  </si>
  <si>
    <t>Extravilán</t>
  </si>
  <si>
    <t>Železničná doprava</t>
  </si>
  <si>
    <t>Cestná doprava</t>
  </si>
  <si>
    <t>EJ</t>
  </si>
  <si>
    <r>
      <t>CO</t>
    </r>
    <r>
      <rPr>
        <vertAlign val="sub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(elektromobilita)</t>
    </r>
  </si>
  <si>
    <t>8A.1  Spotreba PHM - benzín (v litroch)</t>
  </si>
  <si>
    <t>8A.2  Spotreba PHM - nafta (v litroch)</t>
  </si>
  <si>
    <t>8A.3  Spotreba E (v kWh)</t>
  </si>
  <si>
    <t>Spotreba PHM/E (litre resp. kWh pre elektrický pohon) na cestách ekvivalentných k tratiam projektu</t>
  </si>
  <si>
    <t>priemerná rýchlosť vlaku km/hod bez projektu</t>
  </si>
  <si>
    <t>8A. Dodatočná spotreba PHM - benzín (v litroch)</t>
  </si>
  <si>
    <t>8A.5 Dodatočná spotreba PHM - nafta (v litroch)</t>
  </si>
  <si>
    <t>8A.6  Dodatočná spotreba E (v kWh)</t>
  </si>
  <si>
    <t>9A.1 Jazdný čas vozidiel (hodiny)</t>
  </si>
  <si>
    <t>Osobné automobily - benzín</t>
  </si>
  <si>
    <t>9A.2  Jazdný čas vozidiel (hodiny)</t>
  </si>
  <si>
    <t>Osobné automobily - nafta</t>
  </si>
  <si>
    <t>Osobné automobily - elektrina</t>
  </si>
  <si>
    <t>9A.3  Jazdný čas vozidiel (hodiny)</t>
  </si>
  <si>
    <t>9A.4 Jazdná vzdialenosť (km)</t>
  </si>
  <si>
    <t>9A.5 Jazdná vzdialenosť (km)</t>
  </si>
  <si>
    <t>9A.6 Jazdná vzdialenosť (km)</t>
  </si>
  <si>
    <t>13a A.1 Jazdná vzdialenosť (vlakové kilometre)</t>
  </si>
  <si>
    <t>13a A.2 Jazdná vzdialenosť (vlakové kilometre)</t>
  </si>
  <si>
    <t>13a A.3 Jazdná vzdialenosť (vlakové kilometre)</t>
  </si>
  <si>
    <t>13a A.4 Jazdná vzdialenosť (vlakové kilometre)</t>
  </si>
  <si>
    <t>13b A.1 Jazdná vzdialenosť (kilometre)</t>
  </si>
  <si>
    <t>13b A.2 Jazdná vzdialenosť (kilometre)</t>
  </si>
  <si>
    <t>13b A.3 Jazdná vzdialenosť (kilometre)</t>
  </si>
  <si>
    <t>13b A.4 Jazdná vzdialenosť (kilometre)</t>
  </si>
  <si>
    <t xml:space="preserve">Jazdná vzdialenosť vozidiel na cestách ekvivalentných tratiam projektu - na základe podielu druhu dopravy podľa typu územia </t>
  </si>
  <si>
    <t>Jazdný čas a jazdná vzdialenosť vozidiel na cestách ekvivalentných tratiam projektu - podľa kategórie vozidla</t>
  </si>
  <si>
    <t>11a A.1 Spotreba nafty vlakov (kilogramy)</t>
  </si>
  <si>
    <t>11a A.2 Spotreba nafty vlakov (kilogramy)</t>
  </si>
  <si>
    <t>11a_A.3 Množstvo emitovaných znečisťujúcich látok (kilogramy)</t>
  </si>
  <si>
    <t>11a_A.4 Množstvo emitovaných znečisťujúcich látok (kilogramy)</t>
  </si>
  <si>
    <t>11b_A.1 Množstvo emitovaných znečisťujúcich látok (kilogramy)</t>
  </si>
  <si>
    <t>12b_A.1 Množstvo emitovaných skleníkových plynov (kilogramy)</t>
  </si>
  <si>
    <t xml:space="preserve"> Množstvo emitovaných skleníkových plynov (kilogramy) na cestách ekvivalentných k tratiam projektu</t>
  </si>
  <si>
    <r>
      <t>CO</t>
    </r>
    <r>
      <rPr>
        <b/>
        <vertAlign val="subscript"/>
        <sz val="8"/>
        <rFont val="Arial"/>
        <family val="2"/>
        <charset val="238"/>
      </rPr>
      <t xml:space="preserve">2 </t>
    </r>
    <r>
      <rPr>
        <b/>
        <sz val="8"/>
        <rFont val="Arial"/>
        <family val="2"/>
        <charset val="238"/>
      </rPr>
      <t>(elektromobilita)</t>
    </r>
  </si>
  <si>
    <t>12a A.1 Spotreba elektrických vlakov (kWh)</t>
  </si>
  <si>
    <t>12a A.2 Spotreba elektrických vlakov (kWh)</t>
  </si>
  <si>
    <t>EJ/BEMU</t>
  </si>
  <si>
    <t>12a_A.3 Množstvo emitovaných skleníkových plynov naftových vlakov (kilogramy)</t>
  </si>
  <si>
    <t>12a_A.4 Množstvo emitovaných skleníkových plynov naftových vlakov (kilogramy)</t>
  </si>
  <si>
    <r>
      <t>PM</t>
    </r>
    <r>
      <rPr>
        <b/>
        <vertAlign val="subscript"/>
        <sz val="8"/>
        <rFont val="Arial"/>
        <family val="2"/>
        <charset val="238"/>
      </rPr>
      <t>2,5</t>
    </r>
    <r>
      <rPr>
        <b/>
        <sz val="8"/>
        <rFont val="Arial"/>
        <family val="2"/>
        <charset val="238"/>
      </rPr>
      <t xml:space="preserve"> extravilány, intravilány obcí a miest</t>
    </r>
  </si>
  <si>
    <r>
      <t>NO</t>
    </r>
    <r>
      <rPr>
        <b/>
        <vertAlign val="subscript"/>
        <sz val="8"/>
        <rFont val="Arial"/>
        <family val="2"/>
        <charset val="238"/>
      </rPr>
      <t>x</t>
    </r>
    <r>
      <rPr>
        <b/>
        <sz val="8"/>
        <rFont val="Arial"/>
        <family val="2"/>
        <charset val="238"/>
      </rPr>
      <t xml:space="preserve"> extravilány, intravilány obcí a miest</t>
    </r>
  </si>
  <si>
    <t>Zdroj: Online mapové služby Google Maps</t>
  </si>
  <si>
    <t xml:space="preserve">Relácia </t>
  </si>
  <si>
    <t>Počet jázd</t>
  </si>
  <si>
    <t>vlkm</t>
  </si>
  <si>
    <t>SPOLU</t>
  </si>
  <si>
    <t>Priemerný denný Beh</t>
  </si>
  <si>
    <t>cena /  výkon</t>
  </si>
  <si>
    <t>počet vzkm/rok</t>
  </si>
  <si>
    <t>cena/rok/na 1 vozeň</t>
  </si>
  <si>
    <t>rok</t>
  </si>
  <si>
    <t>index aktuálny rok</t>
  </si>
  <si>
    <t xml:space="preserve">kumulovaný index </t>
  </si>
  <si>
    <t>Údržba a oprava   (interná/externá)</t>
  </si>
  <si>
    <t>EUR/vzkm</t>
  </si>
  <si>
    <t>Správa a réžia</t>
  </si>
  <si>
    <t>% podiel ceny modernizovaného vozidla na obnovách súčasných vozidiel</t>
  </si>
  <si>
    <t xml:space="preserve">tržby </t>
  </si>
  <si>
    <t xml:space="preserve">počet cestujúcich </t>
  </si>
  <si>
    <t>Bratislava - Humenné</t>
  </si>
  <si>
    <t>priemerná obsadenosť v  % za rok 2024</t>
  </si>
  <si>
    <t>maximálna obsadenosť v  % za rok 2024</t>
  </si>
  <si>
    <t>priemerná vzdialenosť na osobu v km</t>
  </si>
  <si>
    <t>záloha</t>
  </si>
  <si>
    <t>Praha - Humenné</t>
  </si>
  <si>
    <t>4.7A Prognóza počtu existujúcich cestujúcich</t>
  </si>
  <si>
    <t>4.6A Prevedení cestujúci z IAD</t>
  </si>
  <si>
    <t>4.9A Príjmy z cestovného</t>
  </si>
  <si>
    <t>4.10A osobo km</t>
  </si>
  <si>
    <t>4.11A osobo hod existujúci cestujúci</t>
  </si>
  <si>
    <t>4.8A Prognóza počtu cestujúcich spolu</t>
  </si>
  <si>
    <t>Bratislava - Split</t>
  </si>
  <si>
    <t>7.1 Čas cestujúcich strávený cestovaním (existujúci cestujúci) v hod.</t>
  </si>
  <si>
    <t>7.2 Čas cestujúcich strávený cestovaním (prevedení cestujúci) v hod.</t>
  </si>
  <si>
    <t>7.3 Čas cestujúcich strávený cestovaním (cestujúci na nadväzujúcich úsekoch) v hod.</t>
  </si>
  <si>
    <t>4.13A osobo km prevedení z IAD</t>
  </si>
  <si>
    <t>* odhad potenciálu pre nočnú IAD</t>
  </si>
  <si>
    <t>Trakčná el. energia</t>
  </si>
  <si>
    <t xml:space="preserve"> kWh/vlkm</t>
  </si>
  <si>
    <t xml:space="preserve"> Množstvo emitovaných znečisťujúcich látok (kilogramy) na cestách ekvivalentných k tratiam projektu </t>
  </si>
  <si>
    <t>Nehody v cestnej doprave (automobily)*</t>
  </si>
  <si>
    <t>* kvalifikovaný odhad nehôd z jázd IAD, ktoré je možné nahradiť nočnou dopravou</t>
  </si>
  <si>
    <t>1 ks</t>
  </si>
  <si>
    <t xml:space="preserve">1) Hodnota zlepšenia hodnotenia atribútov vlaku </t>
  </si>
  <si>
    <t>2) Osobná doprava v území projektu IAD v roku 2023</t>
  </si>
  <si>
    <t>3) Priemerná spotreba el. energie</t>
  </si>
  <si>
    <t>4) Podiel druhu dopravy podľa typu územia na tratiach/cestách projektu</t>
  </si>
  <si>
    <t>Rezerva na nepredvídané výdavky</t>
  </si>
  <si>
    <t xml:space="preserve">Klimatizované lôžka </t>
  </si>
  <si>
    <t>Neklimatizované lôžka</t>
  </si>
  <si>
    <t xml:space="preserve">Prebeh vzkm  </t>
  </si>
  <si>
    <t xml:space="preserve">Humenné - Bratislava </t>
  </si>
  <si>
    <t>Lôžkové vozne</t>
  </si>
  <si>
    <t>363 KD/KR</t>
  </si>
  <si>
    <t>541 vzkm/KD</t>
  </si>
  <si>
    <t>Údržba a oprava   (servisná zmluva)</t>
  </si>
  <si>
    <t>Čistenie (interier/exterier)</t>
  </si>
  <si>
    <t>Klimatizované lôžka nové</t>
  </si>
  <si>
    <t xml:space="preserve">363 KD/KR </t>
  </si>
  <si>
    <t>cena/rok/na 1 pôvodný vozeň</t>
  </si>
  <si>
    <t>cena/rok/na 1  nový  vozeň</t>
  </si>
  <si>
    <t>pôvodné</t>
  </si>
  <si>
    <t>nové</t>
  </si>
  <si>
    <t>WLABm</t>
  </si>
  <si>
    <t xml:space="preserve">Lôžkové vozne </t>
  </si>
  <si>
    <t>ES pôvodné</t>
  </si>
  <si>
    <t>ES nové</t>
  </si>
  <si>
    <t>ES</t>
  </si>
  <si>
    <t>nutná modernizácia na konci životnosti</t>
  </si>
  <si>
    <t>ponúkaná kapacita jedného spoja (súčasná aj budúca)</t>
  </si>
  <si>
    <t>150/180</t>
  </si>
  <si>
    <t>Spolu skleníkové plyny za cesty</t>
  </si>
  <si>
    <t xml:space="preserve">10A.1  Nehody na diaľniciach a cestách priľahlých k tratiam projektu (r. 2015 -  2024) </t>
  </si>
  <si>
    <t>počet ciest automobilom v cestnom úseku HE - BA za 24 hodín *</t>
  </si>
  <si>
    <t xml:space="preserve">10A.4    Obsadenosť a cestovná  vzdialenosť v cestnom úseku BA - HE </t>
  </si>
  <si>
    <t xml:space="preserve">10A.3   Výkony automobilovej dopravy v  cestnom úseku BA - HE </t>
  </si>
  <si>
    <t xml:space="preserve">Zdroj: Štatistika nehôd MV SR (topografická evidencia) - Prezídium policajného zboru SR, 2024, nehody  na diaľniciach (okrem  NR a BB samosprávneho kraja) a cestách priľahlých k tratiam projektu </t>
  </si>
  <si>
    <r>
      <rPr>
        <sz val="8"/>
        <color rgb="FFED0000"/>
        <rFont val="Calibri"/>
        <family val="2"/>
        <charset val="238"/>
        <scheme val="minor"/>
      </rPr>
      <t>→</t>
    </r>
    <r>
      <rPr>
        <sz val="8"/>
        <color rgb="FFED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</si>
  <si>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r>
      <rPr>
        <sz val="8"/>
        <color rgb="FFED0000"/>
        <rFont val="Calibri"/>
        <family val="2"/>
        <charset val="238"/>
        <scheme val="minor"/>
      </rPr>
      <t>→</t>
    </r>
    <r>
      <rPr>
        <sz val="8"/>
        <color rgb="FFED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</si>
</sst>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_ ;[Red]\-#,##0\ "/>
    <numFmt numFmtId="165" formatCode="0.0"/>
    <numFmt numFmtId="166" formatCode="#,##0.0"/>
    <numFmt numFmtId="167" formatCode="0.0%"/>
    <numFmt numFmtId="168" formatCode="#,##0.00_ ;[Red]\-#,##0.00\ "/>
    <numFmt numFmtId="169" formatCode="0.000"/>
    <numFmt numFmtId="170" formatCode="0.0000"/>
    <numFmt numFmtId="171" formatCode="#,##0.0000"/>
    <numFmt numFmtId="172" formatCode="#,##0_ ;\-#,##0\ "/>
    <numFmt numFmtId="173" formatCode="#,##0.00_ ;\-#,##0.00\ "/>
    <numFmt numFmtId="174" formatCode="#,##0\ _€"/>
  </numFmts>
  <fonts count="4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sz val="8"/>
      <color rgb="FF3399FF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color indexed="81"/>
      <name val="Segoe UI"/>
      <family val="2"/>
      <charset val="238"/>
    </font>
    <font>
      <sz val="8"/>
      <color theme="0" tint="-0.14999847407452621"/>
      <name val="Arial"/>
      <family val="2"/>
      <charset val="238"/>
    </font>
    <font>
      <sz val="11"/>
      <color indexed="8"/>
      <name val="Arial Narrow"/>
      <family val="2"/>
      <charset val="238"/>
    </font>
    <font>
      <sz val="8"/>
      <color rgb="FF000000"/>
      <name val="Arial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8"/>
      <name val="Times New Roman"/>
      <family val="1"/>
      <charset val="238"/>
    </font>
    <font>
      <sz val="8"/>
      <color rgb="FF00B050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sz val="8"/>
      <color theme="9" tint="-0.499984740745262"/>
      <name val="Arial"/>
      <family val="2"/>
      <charset val="238"/>
    </font>
    <font>
      <b/>
      <sz val="8"/>
      <color rgb="FF00B050"/>
      <name val="Arial"/>
      <family val="2"/>
      <charset val="238"/>
    </font>
    <font>
      <b/>
      <sz val="8"/>
      <color theme="1" tint="4.9989318521683403E-2"/>
      <name val="Arial"/>
      <family val="2"/>
      <charset val="238"/>
    </font>
    <font>
      <sz val="8"/>
      <color rgb="FFED0000"/>
      <name val="Arial"/>
      <family val="2"/>
      <charset val="238"/>
    </font>
    <font>
      <b/>
      <sz val="8"/>
      <color rgb="FFED0000"/>
      <name val="Arial"/>
      <family val="2"/>
      <charset val="238"/>
    </font>
    <font>
      <sz val="8"/>
      <color theme="1" tint="0.34998626667073579"/>
      <name val="Arial"/>
      <family val="2"/>
      <charset val="238"/>
    </font>
    <font>
      <i/>
      <sz val="8"/>
      <color theme="1" tint="0.34998626667073579"/>
      <name val="Arial"/>
      <family val="2"/>
      <charset val="238"/>
    </font>
    <font>
      <sz val="8"/>
      <color rgb="FFED0000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rgb="FF000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9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631">
    <xf numFmtId="0" fontId="0" fillId="0" borderId="0" xfId="0"/>
    <xf numFmtId="0" fontId="6" fillId="0" borderId="0" xfId="0" applyFont="1"/>
    <xf numFmtId="0" fontId="4" fillId="0" borderId="0" xfId="0" applyFont="1"/>
    <xf numFmtId="0" fontId="4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7" fillId="3" borderId="1" xfId="0" applyFont="1" applyFill="1" applyBorder="1"/>
    <xf numFmtId="0" fontId="6" fillId="3" borderId="1" xfId="0" applyFont="1" applyFill="1" applyBorder="1"/>
    <xf numFmtId="3" fontId="4" fillId="0" borderId="1" xfId="0" applyNumberFormat="1" applyFont="1" applyBorder="1"/>
    <xf numFmtId="3" fontId="4" fillId="2" borderId="1" xfId="0" applyNumberFormat="1" applyFont="1" applyFill="1" applyBorder="1"/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3" fontId="7" fillId="0" borderId="1" xfId="0" applyNumberFormat="1" applyFont="1" applyBorder="1"/>
    <xf numFmtId="3" fontId="4" fillId="0" borderId="0" xfId="0" applyNumberFormat="1" applyFont="1"/>
    <xf numFmtId="0" fontId="7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0" fontId="7" fillId="0" borderId="2" xfId="0" applyFont="1" applyBorder="1"/>
    <xf numFmtId="3" fontId="7" fillId="0" borderId="2" xfId="0" applyNumberFormat="1" applyFont="1" applyBorder="1"/>
    <xf numFmtId="0" fontId="7" fillId="0" borderId="3" xfId="0" applyFont="1" applyBorder="1"/>
    <xf numFmtId="3" fontId="7" fillId="0" borderId="3" xfId="0" applyNumberFormat="1" applyFont="1" applyBorder="1"/>
    <xf numFmtId="164" fontId="4" fillId="0" borderId="0" xfId="0" applyNumberFormat="1" applyFont="1"/>
    <xf numFmtId="0" fontId="4" fillId="0" borderId="4" xfId="0" applyFont="1" applyBorder="1"/>
    <xf numFmtId="0" fontId="4" fillId="0" borderId="2" xfId="0" applyFont="1" applyBorder="1"/>
    <xf numFmtId="0" fontId="7" fillId="4" borderId="1" xfId="0" applyFont="1" applyFill="1" applyBorder="1"/>
    <xf numFmtId="0" fontId="4" fillId="0" borderId="3" xfId="0" applyFont="1" applyBorder="1"/>
    <xf numFmtId="0" fontId="4" fillId="0" borderId="0" xfId="1" applyFont="1"/>
    <xf numFmtId="0" fontId="4" fillId="0" borderId="1" xfId="1" applyFont="1" applyBorder="1"/>
    <xf numFmtId="0" fontId="7" fillId="0" borderId="1" xfId="1" applyFont="1" applyBorder="1"/>
    <xf numFmtId="0" fontId="6" fillId="0" borderId="1" xfId="1" applyFont="1" applyBorder="1"/>
    <xf numFmtId="0" fontId="7" fillId="3" borderId="1" xfId="1" applyFont="1" applyFill="1" applyBorder="1"/>
    <xf numFmtId="0" fontId="6" fillId="3" borderId="1" xfId="1" applyFont="1" applyFill="1" applyBorder="1"/>
    <xf numFmtId="0" fontId="7" fillId="0" borderId="0" xfId="1" applyFont="1"/>
    <xf numFmtId="164" fontId="4" fillId="0" borderId="1" xfId="1" applyNumberFormat="1" applyFont="1" applyBorder="1"/>
    <xf numFmtId="2" fontId="7" fillId="3" borderId="1" xfId="1" applyNumberFormat="1" applyFont="1" applyFill="1" applyBorder="1" applyAlignment="1">
      <alignment horizontal="center" wrapText="1"/>
    </xf>
    <xf numFmtId="0" fontId="4" fillId="0" borderId="4" xfId="1" applyFont="1" applyBorder="1"/>
    <xf numFmtId="0" fontId="4" fillId="2" borderId="1" xfId="0" applyFont="1" applyFill="1" applyBorder="1"/>
    <xf numFmtId="9" fontId="4" fillId="0" borderId="3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9" fontId="4" fillId="0" borderId="4" xfId="2" applyFont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7" borderId="10" xfId="0" applyFont="1" applyFill="1" applyBorder="1"/>
    <xf numFmtId="0" fontId="4" fillId="7" borderId="12" xfId="0" applyFont="1" applyFill="1" applyBorder="1"/>
    <xf numFmtId="0" fontId="4" fillId="7" borderId="11" xfId="0" applyFont="1" applyFill="1" applyBorder="1"/>
    <xf numFmtId="0" fontId="4" fillId="7" borderId="13" xfId="0" applyFont="1" applyFill="1" applyBorder="1"/>
    <xf numFmtId="0" fontId="4" fillId="7" borderId="0" xfId="0" applyFont="1" applyFill="1"/>
    <xf numFmtId="0" fontId="4" fillId="7" borderId="14" xfId="0" applyFont="1" applyFill="1" applyBorder="1"/>
    <xf numFmtId="0" fontId="4" fillId="7" borderId="15" xfId="0" applyFont="1" applyFill="1" applyBorder="1"/>
    <xf numFmtId="0" fontId="4" fillId="7" borderId="16" xfId="0" applyFont="1" applyFill="1" applyBorder="1"/>
    <xf numFmtId="0" fontId="4" fillId="7" borderId="17" xfId="0" applyFont="1" applyFill="1" applyBorder="1"/>
    <xf numFmtId="0" fontId="4" fillId="0" borderId="3" xfId="0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/>
    <xf numFmtId="167" fontId="4" fillId="0" borderId="1" xfId="0" applyNumberFormat="1" applyFont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169" fontId="4" fillId="6" borderId="1" xfId="0" applyNumberFormat="1" applyFont="1" applyFill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9" fontId="4" fillId="0" borderId="3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7" fontId="9" fillId="0" borderId="1" xfId="2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0" fillId="0" borderId="3" xfId="0" applyFont="1" applyBorder="1"/>
    <xf numFmtId="0" fontId="7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169" fontId="10" fillId="0" borderId="3" xfId="0" applyNumberFormat="1" applyFont="1" applyBorder="1" applyAlignment="1">
      <alignment horizontal="center" vertical="center"/>
    </xf>
    <xf numFmtId="169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9" fontId="11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169" fontId="11" fillId="0" borderId="0" xfId="0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71" fontId="10" fillId="0" borderId="1" xfId="0" applyNumberFormat="1" applyFont="1" applyBorder="1" applyAlignment="1">
      <alignment horizontal="center"/>
    </xf>
    <xf numFmtId="3" fontId="7" fillId="0" borderId="0" xfId="0" applyNumberFormat="1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3" fontId="6" fillId="2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/>
    <xf numFmtId="0" fontId="7" fillId="4" borderId="5" xfId="0" applyFont="1" applyFill="1" applyBorder="1"/>
    <xf numFmtId="0" fontId="4" fillId="5" borderId="1" xfId="0" applyFont="1" applyFill="1" applyBorder="1"/>
    <xf numFmtId="164" fontId="4" fillId="0" borderId="1" xfId="0" applyNumberFormat="1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164" fontId="4" fillId="2" borderId="1" xfId="0" applyNumberFormat="1" applyFont="1" applyFill="1" applyBorder="1"/>
    <xf numFmtId="164" fontId="4" fillId="2" borderId="1" xfId="1" applyNumberFormat="1" applyFont="1" applyFill="1" applyBorder="1"/>
    <xf numFmtId="164" fontId="7" fillId="0" borderId="1" xfId="1" applyNumberFormat="1" applyFont="1" applyBorder="1"/>
    <xf numFmtId="0" fontId="7" fillId="0" borderId="5" xfId="1" applyFont="1" applyBorder="1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/>
    <xf numFmtId="3" fontId="4" fillId="3" borderId="4" xfId="0" applyNumberFormat="1" applyFont="1" applyFill="1" applyBorder="1"/>
    <xf numFmtId="0" fontId="4" fillId="3" borderId="4" xfId="0" applyFont="1" applyFill="1" applyBorder="1"/>
    <xf numFmtId="0" fontId="21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4" fillId="0" borderId="0" xfId="0" applyFont="1"/>
    <xf numFmtId="164" fontId="7" fillId="0" borderId="0" xfId="1" applyNumberFormat="1" applyFont="1"/>
    <xf numFmtId="0" fontId="4" fillId="0" borderId="1" xfId="0" applyFont="1" applyBorder="1" applyAlignment="1">
      <alignment vertical="center" wrapText="1"/>
    </xf>
    <xf numFmtId="0" fontId="7" fillId="10" borderId="1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/>
    <xf numFmtId="0" fontId="8" fillId="10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horizontal="left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/>
    </xf>
    <xf numFmtId="9" fontId="8" fillId="10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center" wrapText="1"/>
    </xf>
    <xf numFmtId="166" fontId="10" fillId="9" borderId="1" xfId="0" applyNumberFormat="1" applyFont="1" applyFill="1" applyBorder="1" applyAlignment="1">
      <alignment horizontal="center"/>
    </xf>
    <xf numFmtId="3" fontId="7" fillId="10" borderId="6" xfId="0" applyNumberFormat="1" applyFont="1" applyFill="1" applyBorder="1"/>
    <xf numFmtId="3" fontId="4" fillId="9" borderId="8" xfId="0" applyNumberFormat="1" applyFont="1" applyFill="1" applyBorder="1"/>
    <xf numFmtId="3" fontId="7" fillId="9" borderId="6" xfId="0" applyNumberFormat="1" applyFont="1" applyFill="1" applyBorder="1"/>
    <xf numFmtId="3" fontId="4" fillId="10" borderId="9" xfId="0" applyNumberFormat="1" applyFont="1" applyFill="1" applyBorder="1"/>
    <xf numFmtId="0" fontId="7" fillId="9" borderId="1" xfId="0" applyFont="1" applyFill="1" applyBorder="1"/>
    <xf numFmtId="3" fontId="4" fillId="9" borderId="1" xfId="0" applyNumberFormat="1" applyFont="1" applyFill="1" applyBorder="1"/>
    <xf numFmtId="164" fontId="4" fillId="9" borderId="1" xfId="0" applyNumberFormat="1" applyFont="1" applyFill="1" applyBorder="1"/>
    <xf numFmtId="9" fontId="4" fillId="9" borderId="1" xfId="0" applyNumberFormat="1" applyFont="1" applyFill="1" applyBorder="1"/>
    <xf numFmtId="0" fontId="7" fillId="10" borderId="4" xfId="1" applyFont="1" applyFill="1" applyBorder="1"/>
    <xf numFmtId="164" fontId="7" fillId="10" borderId="1" xfId="1" applyNumberFormat="1" applyFont="1" applyFill="1" applyBorder="1"/>
    <xf numFmtId="164" fontId="7" fillId="10" borderId="7" xfId="1" applyNumberFormat="1" applyFont="1" applyFill="1" applyBorder="1"/>
    <xf numFmtId="0" fontId="7" fillId="9" borderId="4" xfId="1" applyFont="1" applyFill="1" applyBorder="1"/>
    <xf numFmtId="164" fontId="7" fillId="9" borderId="1" xfId="1" applyNumberFormat="1" applyFont="1" applyFill="1" applyBorder="1"/>
    <xf numFmtId="164" fontId="7" fillId="9" borderId="7" xfId="1" applyNumberFormat="1" applyFont="1" applyFill="1" applyBorder="1"/>
    <xf numFmtId="0" fontId="7" fillId="3" borderId="5" xfId="1" applyFont="1" applyFill="1" applyBorder="1" applyAlignment="1">
      <alignment wrapText="1"/>
    </xf>
    <xf numFmtId="0" fontId="7" fillId="9" borderId="1" xfId="1" applyFont="1" applyFill="1" applyBorder="1"/>
    <xf numFmtId="164" fontId="4" fillId="9" borderId="1" xfId="1" applyNumberFormat="1" applyFont="1" applyFill="1" applyBorder="1"/>
    <xf numFmtId="10" fontId="4" fillId="9" borderId="1" xfId="1" applyNumberFormat="1" applyFont="1" applyFill="1" applyBorder="1"/>
    <xf numFmtId="0" fontId="4" fillId="9" borderId="1" xfId="1" applyFont="1" applyFill="1" applyBorder="1"/>
    <xf numFmtId="3" fontId="7" fillId="10" borderId="4" xfId="0" applyNumberFormat="1" applyFont="1" applyFill="1" applyBorder="1"/>
    <xf numFmtId="164" fontId="7" fillId="10" borderId="1" xfId="0" applyNumberFormat="1" applyFont="1" applyFill="1" applyBorder="1"/>
    <xf numFmtId="164" fontId="7" fillId="10" borderId="7" xfId="0" applyNumberFormat="1" applyFont="1" applyFill="1" applyBorder="1"/>
    <xf numFmtId="0" fontId="8" fillId="8" borderId="1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center" vertical="center"/>
    </xf>
    <xf numFmtId="164" fontId="4" fillId="5" borderId="1" xfId="0" applyNumberFormat="1" applyFont="1" applyFill="1" applyBorder="1"/>
    <xf numFmtId="164" fontId="7" fillId="0" borderId="1" xfId="0" applyNumberFormat="1" applyFont="1" applyBorder="1"/>
    <xf numFmtId="164" fontId="7" fillId="4" borderId="5" xfId="0" applyNumberFormat="1" applyFont="1" applyFill="1" applyBorder="1"/>
    <xf numFmtId="164" fontId="7" fillId="4" borderId="1" xfId="0" applyNumberFormat="1" applyFont="1" applyFill="1" applyBorder="1"/>
    <xf numFmtId="17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7" fillId="10" borderId="1" xfId="0" applyFont="1" applyFill="1" applyBorder="1" applyAlignment="1">
      <alignment horizontal="left"/>
    </xf>
    <xf numFmtId="0" fontId="7" fillId="10" borderId="1" xfId="0" applyFont="1" applyFill="1" applyBorder="1" applyAlignment="1">
      <alignment horizontal="center"/>
    </xf>
    <xf numFmtId="0" fontId="7" fillId="10" borderId="1" xfId="0" applyFont="1" applyFill="1" applyBorder="1"/>
    <xf numFmtId="0" fontId="4" fillId="9" borderId="4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4" fillId="9" borderId="20" xfId="0" applyFont="1" applyFill="1" applyBorder="1"/>
    <xf numFmtId="0" fontId="4" fillId="9" borderId="7" xfId="0" applyFont="1" applyFill="1" applyBorder="1" applyAlignment="1">
      <alignment horizontal="center"/>
    </xf>
    <xf numFmtId="0" fontId="7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69" fontId="6" fillId="6" borderId="1" xfId="0" applyNumberFormat="1" applyFont="1" applyFill="1" applyBorder="1" applyAlignment="1">
      <alignment horizontal="center"/>
    </xf>
    <xf numFmtId="169" fontId="6" fillId="0" borderId="1" xfId="0" applyNumberFormat="1" applyFont="1" applyBorder="1" applyAlignment="1">
      <alignment horizontal="center"/>
    </xf>
    <xf numFmtId="1" fontId="8" fillId="8" borderId="1" xfId="0" applyNumberFormat="1" applyFont="1" applyFill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9" fontId="8" fillId="8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69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6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26" fillId="0" borderId="0" xfId="0" applyFont="1"/>
    <xf numFmtId="0" fontId="20" fillId="11" borderId="1" xfId="0" applyFont="1" applyFill="1" applyBorder="1"/>
    <xf numFmtId="3" fontId="20" fillId="11" borderId="1" xfId="0" applyNumberFormat="1" applyFont="1" applyFill="1" applyBorder="1"/>
    <xf numFmtId="0" fontId="16" fillId="0" borderId="0" xfId="0" applyFont="1" applyAlignment="1">
      <alignment horizontal="left" vertical="center"/>
    </xf>
    <xf numFmtId="3" fontId="4" fillId="0" borderId="1" xfId="0" applyNumberFormat="1" applyFont="1" applyBorder="1" applyAlignment="1">
      <alignment vertical="center" wrapText="1"/>
    </xf>
    <xf numFmtId="0" fontId="7" fillId="0" borderId="5" xfId="0" applyFont="1" applyBorder="1"/>
    <xf numFmtId="0" fontId="4" fillId="0" borderId="5" xfId="0" applyFont="1" applyBorder="1"/>
    <xf numFmtId="3" fontId="4" fillId="0" borderId="5" xfId="0" applyNumberFormat="1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9" borderId="25" xfId="0" applyFont="1" applyFill="1" applyBorder="1"/>
    <xf numFmtId="0" fontId="7" fillId="9" borderId="26" xfId="0" applyFont="1" applyFill="1" applyBorder="1"/>
    <xf numFmtId="0" fontId="7" fillId="9" borderId="27" xfId="0" applyFont="1" applyFill="1" applyBorder="1"/>
    <xf numFmtId="0" fontId="7" fillId="9" borderId="28" xfId="0" applyFont="1" applyFill="1" applyBorder="1"/>
    <xf numFmtId="164" fontId="4" fillId="4" borderId="1" xfId="0" applyNumberFormat="1" applyFont="1" applyFill="1" applyBorder="1"/>
    <xf numFmtId="164" fontId="4" fillId="4" borderId="2" xfId="0" applyNumberFormat="1" applyFont="1" applyFill="1" applyBorder="1"/>
    <xf numFmtId="164" fontId="4" fillId="4" borderId="3" xfId="0" applyNumberFormat="1" applyFont="1" applyFill="1" applyBorder="1"/>
    <xf numFmtId="164" fontId="7" fillId="0" borderId="3" xfId="0" applyNumberFormat="1" applyFont="1" applyBorder="1"/>
    <xf numFmtId="164" fontId="7" fillId="4" borderId="3" xfId="0" applyNumberFormat="1" applyFont="1" applyFill="1" applyBorder="1"/>
    <xf numFmtId="3" fontId="7" fillId="12" borderId="4" xfId="0" applyNumberFormat="1" applyFont="1" applyFill="1" applyBorder="1"/>
    <xf numFmtId="164" fontId="7" fillId="12" borderId="1" xfId="0" applyNumberFormat="1" applyFont="1" applyFill="1" applyBorder="1"/>
    <xf numFmtId="164" fontId="7" fillId="12" borderId="7" xfId="0" applyNumberFormat="1" applyFont="1" applyFill="1" applyBorder="1"/>
    <xf numFmtId="0" fontId="7" fillId="3" borderId="1" xfId="0" applyFont="1" applyFill="1" applyBorder="1" applyAlignment="1">
      <alignment horizontal="center"/>
    </xf>
    <xf numFmtId="0" fontId="4" fillId="0" borderId="1" xfId="5" applyFont="1" applyBorder="1"/>
    <xf numFmtId="0" fontId="4" fillId="0" borderId="0" xfId="5" applyFont="1"/>
    <xf numFmtId="0" fontId="7" fillId="0" borderId="1" xfId="5" applyFont="1" applyBorder="1"/>
    <xf numFmtId="0" fontId="7" fillId="3" borderId="1" xfId="5" applyFont="1" applyFill="1" applyBorder="1"/>
    <xf numFmtId="0" fontId="7" fillId="3" borderId="1" xfId="5" applyFont="1" applyFill="1" applyBorder="1" applyAlignment="1">
      <alignment horizontal="center"/>
    </xf>
    <xf numFmtId="164" fontId="4" fillId="0" borderId="1" xfId="5" applyNumberFormat="1" applyFont="1" applyBorder="1"/>
    <xf numFmtId="164" fontId="4" fillId="2" borderId="1" xfId="5" applyNumberFormat="1" applyFont="1" applyFill="1" applyBorder="1"/>
    <xf numFmtId="0" fontId="6" fillId="0" borderId="1" xfId="5" applyFont="1" applyBorder="1"/>
    <xf numFmtId="0" fontId="6" fillId="3" borderId="1" xfId="5" applyFont="1" applyFill="1" applyBorder="1"/>
    <xf numFmtId="0" fontId="4" fillId="0" borderId="2" xfId="5" applyFont="1" applyBorder="1"/>
    <xf numFmtId="164" fontId="4" fillId="0" borderId="2" xfId="5" applyNumberFormat="1" applyFont="1" applyBorder="1"/>
    <xf numFmtId="0" fontId="4" fillId="0" borderId="3" xfId="5" applyFont="1" applyBorder="1"/>
    <xf numFmtId="164" fontId="4" fillId="0" borderId="3" xfId="5" applyNumberFormat="1" applyFont="1" applyBorder="1"/>
    <xf numFmtId="3" fontId="4" fillId="0" borderId="0" xfId="5" applyNumberFormat="1" applyFont="1"/>
    <xf numFmtId="3" fontId="4" fillId="0" borderId="1" xfId="5" applyNumberFormat="1" applyFont="1" applyBorder="1"/>
    <xf numFmtId="3" fontId="7" fillId="6" borderId="4" xfId="5" applyNumberFormat="1" applyFont="1" applyFill="1" applyBorder="1"/>
    <xf numFmtId="164" fontId="7" fillId="6" borderId="1" xfId="5" applyNumberFormat="1" applyFont="1" applyFill="1" applyBorder="1"/>
    <xf numFmtId="164" fontId="7" fillId="6" borderId="7" xfId="5" applyNumberFormat="1" applyFont="1" applyFill="1" applyBorder="1"/>
    <xf numFmtId="0" fontId="7" fillId="0" borderId="1" xfId="5" applyFont="1" applyBorder="1" applyAlignment="1">
      <alignment horizontal="center"/>
    </xf>
    <xf numFmtId="3" fontId="7" fillId="8" borderId="4" xfId="5" applyNumberFormat="1" applyFont="1" applyFill="1" applyBorder="1"/>
    <xf numFmtId="164" fontId="7" fillId="8" borderId="1" xfId="5" applyNumberFormat="1" applyFont="1" applyFill="1" applyBorder="1"/>
    <xf numFmtId="164" fontId="7" fillId="8" borderId="7" xfId="5" applyNumberFormat="1" applyFont="1" applyFill="1" applyBorder="1"/>
    <xf numFmtId="0" fontId="6" fillId="0" borderId="0" xfId="5" applyFont="1"/>
    <xf numFmtId="0" fontId="7" fillId="0" borderId="1" xfId="5" applyFont="1" applyBorder="1" applyAlignment="1">
      <alignment wrapText="1"/>
    </xf>
    <xf numFmtId="0" fontId="4" fillId="0" borderId="0" xfId="6" applyFont="1"/>
    <xf numFmtId="0" fontId="4" fillId="0" borderId="1" xfId="6" applyFont="1" applyBorder="1"/>
    <xf numFmtId="0" fontId="7" fillId="0" borderId="1" xfId="6" applyFont="1" applyBorder="1"/>
    <xf numFmtId="0" fontId="6" fillId="0" borderId="1" xfId="6" applyFont="1" applyBorder="1"/>
    <xf numFmtId="0" fontId="7" fillId="3" borderId="1" xfId="6" applyFont="1" applyFill="1" applyBorder="1"/>
    <xf numFmtId="0" fontId="7" fillId="3" borderId="1" xfId="6" applyFont="1" applyFill="1" applyBorder="1" applyAlignment="1">
      <alignment horizontal="center"/>
    </xf>
    <xf numFmtId="0" fontId="6" fillId="3" borderId="1" xfId="6" applyFont="1" applyFill="1" applyBorder="1"/>
    <xf numFmtId="164" fontId="4" fillId="0" borderId="1" xfId="6" applyNumberFormat="1" applyFont="1" applyBorder="1"/>
    <xf numFmtId="164" fontId="4" fillId="2" borderId="1" xfId="6" applyNumberFormat="1" applyFont="1" applyFill="1" applyBorder="1"/>
    <xf numFmtId="164" fontId="7" fillId="0" borderId="1" xfId="6" applyNumberFormat="1" applyFont="1" applyBorder="1"/>
    <xf numFmtId="164" fontId="4" fillId="0" borderId="5" xfId="6" applyNumberFormat="1" applyFont="1" applyBorder="1"/>
    <xf numFmtId="0" fontId="7" fillId="6" borderId="4" xfId="6" applyFont="1" applyFill="1" applyBorder="1"/>
    <xf numFmtId="164" fontId="7" fillId="6" borderId="1" xfId="6" applyNumberFormat="1" applyFont="1" applyFill="1" applyBorder="1"/>
    <xf numFmtId="0" fontId="7" fillId="3" borderId="1" xfId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4" fontId="7" fillId="6" borderId="7" xfId="6" applyNumberFormat="1" applyFont="1" applyFill="1" applyBorder="1"/>
    <xf numFmtId="0" fontId="7" fillId="0" borderId="5" xfId="6" applyFont="1" applyBorder="1" applyAlignment="1">
      <alignment wrapText="1"/>
    </xf>
    <xf numFmtId="0" fontId="7" fillId="8" borderId="4" xfId="6" applyFont="1" applyFill="1" applyBorder="1"/>
    <xf numFmtId="164" fontId="7" fillId="8" borderId="1" xfId="6" applyNumberFormat="1" applyFont="1" applyFill="1" applyBorder="1"/>
    <xf numFmtId="164" fontId="7" fillId="8" borderId="7" xfId="6" applyNumberFormat="1" applyFont="1" applyFill="1" applyBorder="1"/>
    <xf numFmtId="0" fontId="4" fillId="0" borderId="1" xfId="6" applyFont="1" applyBorder="1" applyAlignment="1">
      <alignment horizontal="left"/>
    </xf>
    <xf numFmtId="0" fontId="4" fillId="0" borderId="4" xfId="6" applyFont="1" applyBorder="1"/>
    <xf numFmtId="168" fontId="4" fillId="9" borderId="1" xfId="6" applyNumberFormat="1" applyFont="1" applyFill="1" applyBorder="1" applyAlignment="1">
      <alignment horizontal="right"/>
    </xf>
    <xf numFmtId="3" fontId="4" fillId="13" borderId="0" xfId="0" applyNumberFormat="1" applyFont="1" applyFill="1"/>
    <xf numFmtId="0" fontId="4" fillId="13" borderId="0" xfId="0" applyFont="1" applyFill="1"/>
    <xf numFmtId="0" fontId="6" fillId="9" borderId="1" xfId="0" applyFont="1" applyFill="1" applyBorder="1"/>
    <xf numFmtId="0" fontId="4" fillId="0" borderId="0" xfId="7" applyFont="1"/>
    <xf numFmtId="3" fontId="4" fillId="0" borderId="7" xfId="0" applyNumberFormat="1" applyFont="1" applyBorder="1"/>
    <xf numFmtId="0" fontId="7" fillId="3" borderId="1" xfId="0" applyFont="1" applyFill="1" applyBorder="1" applyAlignment="1">
      <alignment vertical="center"/>
    </xf>
    <xf numFmtId="0" fontId="4" fillId="17" borderId="1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0" fontId="7" fillId="16" borderId="1" xfId="0" applyFont="1" applyFill="1" applyBorder="1"/>
    <xf numFmtId="0" fontId="4" fillId="16" borderId="1" xfId="0" applyFont="1" applyFill="1" applyBorder="1"/>
    <xf numFmtId="0" fontId="7" fillId="16" borderId="1" xfId="0" applyFont="1" applyFill="1" applyBorder="1" applyAlignment="1">
      <alignment horizontal="center"/>
    </xf>
    <xf numFmtId="4" fontId="7" fillId="18" borderId="1" xfId="0" applyNumberFormat="1" applyFont="1" applyFill="1" applyBorder="1" applyAlignment="1">
      <alignment horizontal="right"/>
    </xf>
    <xf numFmtId="3" fontId="29" fillId="0" borderId="0" xfId="0" applyNumberFormat="1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3" fontId="4" fillId="0" borderId="4" xfId="5" applyNumberFormat="1" applyFont="1" applyBorder="1"/>
    <xf numFmtId="164" fontId="4" fillId="0" borderId="7" xfId="5" applyNumberFormat="1" applyFont="1" applyBorder="1"/>
    <xf numFmtId="0" fontId="4" fillId="3" borderId="1" xfId="5" applyFont="1" applyFill="1" applyBorder="1"/>
    <xf numFmtId="0" fontId="20" fillId="0" borderId="1" xfId="6" applyFont="1" applyBorder="1" applyAlignment="1">
      <alignment horizontal="left" indent="1"/>
    </xf>
    <xf numFmtId="164" fontId="20" fillId="0" borderId="1" xfId="1" applyNumberFormat="1" applyFont="1" applyBorder="1"/>
    <xf numFmtId="0" fontId="4" fillId="3" borderId="1" xfId="6" applyFont="1" applyFill="1" applyBorder="1"/>
    <xf numFmtId="0" fontId="7" fillId="0" borderId="0" xfId="5" applyFont="1"/>
    <xf numFmtId="0" fontId="7" fillId="0" borderId="0" xfId="5" applyFont="1" applyAlignment="1">
      <alignment horizontal="center"/>
    </xf>
    <xf numFmtId="164" fontId="4" fillId="0" borderId="0" xfId="5" applyNumberFormat="1" applyFont="1"/>
    <xf numFmtId="9" fontId="4" fillId="0" borderId="0" xfId="0" applyNumberFormat="1" applyFont="1"/>
    <xf numFmtId="164" fontId="4" fillId="0" borderId="0" xfId="1" applyNumberFormat="1" applyFont="1"/>
    <xf numFmtId="0" fontId="23" fillId="0" borderId="0" xfId="0" applyFont="1" applyAlignment="1">
      <alignment horizontal="left" vertical="center"/>
    </xf>
    <xf numFmtId="0" fontId="7" fillId="1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171" fontId="4" fillId="0" borderId="0" xfId="0" applyNumberFormat="1" applyFont="1"/>
    <xf numFmtId="0" fontId="7" fillId="0" borderId="0" xfId="0" applyFont="1" applyAlignment="1">
      <alignment horizontal="justify" vertical="center"/>
    </xf>
    <xf numFmtId="0" fontId="4" fillId="3" borderId="44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2" fontId="4" fillId="0" borderId="31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36" xfId="0" applyNumberFormat="1" applyFont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2" fontId="4" fillId="0" borderId="0" xfId="0" applyNumberFormat="1" applyFont="1"/>
    <xf numFmtId="0" fontId="32" fillId="0" borderId="0" xfId="0" applyFont="1"/>
    <xf numFmtId="0" fontId="33" fillId="0" borderId="0" xfId="0" applyFont="1"/>
    <xf numFmtId="170" fontId="4" fillId="0" borderId="0" xfId="0" applyNumberFormat="1" applyFont="1" applyAlignment="1">
      <alignment horizontal="center" vertical="center"/>
    </xf>
    <xf numFmtId="0" fontId="7" fillId="3" borderId="5" xfId="0" applyFont="1" applyFill="1" applyBorder="1"/>
    <xf numFmtId="10" fontId="4" fillId="0" borderId="1" xfId="12" applyNumberFormat="1" applyFont="1" applyFill="1" applyBorder="1" applyAlignment="1">
      <alignment horizontal="center"/>
    </xf>
    <xf numFmtId="0" fontId="7" fillId="23" borderId="31" xfId="0" applyFont="1" applyFill="1" applyBorder="1" applyAlignment="1">
      <alignment horizontal="left"/>
    </xf>
    <xf numFmtId="10" fontId="7" fillId="23" borderId="32" xfId="0" applyNumberFormat="1" applyFont="1" applyFill="1" applyBorder="1"/>
    <xf numFmtId="10" fontId="7" fillId="23" borderId="24" xfId="0" applyNumberFormat="1" applyFont="1" applyFill="1" applyBorder="1"/>
    <xf numFmtId="0" fontId="7" fillId="23" borderId="36" xfId="0" applyFont="1" applyFill="1" applyBorder="1" applyAlignment="1">
      <alignment horizontal="left"/>
    </xf>
    <xf numFmtId="10" fontId="7" fillId="23" borderId="37" xfId="0" applyNumberFormat="1" applyFont="1" applyFill="1" applyBorder="1"/>
    <xf numFmtId="0" fontId="7" fillId="23" borderId="37" xfId="0" applyFont="1" applyFill="1" applyBorder="1"/>
    <xf numFmtId="10" fontId="7" fillId="23" borderId="28" xfId="0" applyNumberFormat="1" applyFont="1" applyFill="1" applyBorder="1"/>
    <xf numFmtId="0" fontId="4" fillId="0" borderId="41" xfId="0" applyFont="1" applyBorder="1"/>
    <xf numFmtId="0" fontId="7" fillId="3" borderId="7" xfId="0" applyFont="1" applyFill="1" applyBorder="1"/>
    <xf numFmtId="3" fontId="6" fillId="3" borderId="1" xfId="0" applyNumberFormat="1" applyFont="1" applyFill="1" applyBorder="1"/>
    <xf numFmtId="0" fontId="7" fillId="3" borderId="33" xfId="6" applyFont="1" applyFill="1" applyBorder="1" applyAlignment="1">
      <alignment horizontal="left" vertical="center"/>
    </xf>
    <xf numFmtId="0" fontId="7" fillId="3" borderId="19" xfId="6" applyFont="1" applyFill="1" applyBorder="1" applyAlignment="1">
      <alignment horizontal="left" vertical="center"/>
    </xf>
    <xf numFmtId="0" fontId="7" fillId="3" borderId="34" xfId="6" applyFont="1" applyFill="1" applyBorder="1" applyAlignment="1">
      <alignment horizontal="left" vertical="center"/>
    </xf>
    <xf numFmtId="0" fontId="7" fillId="3" borderId="30" xfId="6" applyFont="1" applyFill="1" applyBorder="1" applyAlignment="1">
      <alignment horizontal="left" vertical="center"/>
    </xf>
    <xf numFmtId="164" fontId="4" fillId="3" borderId="1" xfId="5" applyNumberFormat="1" applyFont="1" applyFill="1" applyBorder="1"/>
    <xf numFmtId="164" fontId="7" fillId="14" borderId="1" xfId="5" applyNumberFormat="1" applyFont="1" applyFill="1" applyBorder="1"/>
    <xf numFmtId="0" fontId="7" fillId="19" borderId="0" xfId="6" applyFont="1" applyFill="1"/>
    <xf numFmtId="0" fontId="4" fillId="0" borderId="1" xfId="7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1" fontId="4" fillId="0" borderId="0" xfId="10" applyNumberFormat="1" applyFont="1" applyFill="1" applyBorder="1"/>
    <xf numFmtId="169" fontId="4" fillId="0" borderId="1" xfId="6" applyNumberFormat="1" applyFont="1" applyBorder="1" applyAlignment="1">
      <alignment horizontal="center"/>
    </xf>
    <xf numFmtId="169" fontId="4" fillId="0" borderId="1" xfId="7" applyNumberFormat="1" applyFont="1" applyBorder="1" applyAlignment="1">
      <alignment horizontal="center"/>
    </xf>
    <xf numFmtId="173" fontId="31" fillId="3" borderId="1" xfId="10" applyNumberFormat="1" applyFont="1" applyFill="1" applyBorder="1" applyAlignment="1">
      <alignment horizontal="center" vertical="center"/>
    </xf>
    <xf numFmtId="169" fontId="4" fillId="0" borderId="1" xfId="6" applyNumberFormat="1" applyFont="1" applyBorder="1"/>
    <xf numFmtId="3" fontId="4" fillId="0" borderId="1" xfId="6" applyNumberFormat="1" applyFont="1" applyBorder="1"/>
    <xf numFmtId="4" fontId="4" fillId="0" borderId="1" xfId="7" applyNumberFormat="1" applyFont="1" applyBorder="1"/>
    <xf numFmtId="0" fontId="31" fillId="22" borderId="1" xfId="7" applyFont="1" applyFill="1" applyBorder="1" applyAlignment="1">
      <alignment horizontal="center"/>
    </xf>
    <xf numFmtId="3" fontId="4" fillId="0" borderId="1" xfId="7" applyNumberFormat="1" applyFont="1" applyBorder="1" applyProtection="1">
      <protection locked="0"/>
    </xf>
    <xf numFmtId="3" fontId="7" fillId="0" borderId="1" xfId="6" applyNumberFormat="1" applyFont="1" applyBorder="1"/>
    <xf numFmtId="3" fontId="23" fillId="0" borderId="1" xfId="7" applyNumberFormat="1" applyFont="1" applyBorder="1"/>
    <xf numFmtId="0" fontId="4" fillId="0" borderId="1" xfId="7" applyFont="1" applyBorder="1" applyAlignment="1" applyProtection="1">
      <alignment horizontal="center" vertical="center" wrapText="1"/>
      <protection locked="0"/>
    </xf>
    <xf numFmtId="3" fontId="4" fillId="15" borderId="1" xfId="6" applyNumberFormat="1" applyFont="1" applyFill="1" applyBorder="1"/>
    <xf numFmtId="0" fontId="7" fillId="18" borderId="1" xfId="6" applyFont="1" applyFill="1" applyBorder="1"/>
    <xf numFmtId="3" fontId="7" fillId="18" borderId="1" xfId="6" applyNumberFormat="1" applyFont="1" applyFill="1" applyBorder="1"/>
    <xf numFmtId="0" fontId="7" fillId="0" borderId="0" xfId="6" applyFont="1"/>
    <xf numFmtId="3" fontId="7" fillId="0" borderId="0" xfId="6" applyNumberFormat="1" applyFont="1"/>
    <xf numFmtId="0" fontId="4" fillId="19" borderId="0" xfId="6" applyFont="1" applyFill="1"/>
    <xf numFmtId="0" fontId="35" fillId="0" borderId="0" xfId="6" applyFont="1"/>
    <xf numFmtId="0" fontId="6" fillId="0" borderId="0" xfId="7" applyFont="1"/>
    <xf numFmtId="172" fontId="4" fillId="0" borderId="0" xfId="6" applyNumberFormat="1" applyFont="1"/>
    <xf numFmtId="0" fontId="36" fillId="0" borderId="0" xfId="7" applyFont="1"/>
    <xf numFmtId="172" fontId="37" fillId="0" borderId="0" xfId="10" applyNumberFormat="1" applyFont="1" applyFill="1" applyBorder="1" applyAlignment="1">
      <alignment vertical="center"/>
    </xf>
    <xf numFmtId="172" fontId="36" fillId="0" borderId="0" xfId="6" applyNumberFormat="1" applyFont="1"/>
    <xf numFmtId="3" fontId="4" fillId="0" borderId="0" xfId="6" applyNumberFormat="1" applyFont="1"/>
    <xf numFmtId="0" fontId="38" fillId="0" borderId="0" xfId="7" applyFont="1"/>
    <xf numFmtId="3" fontId="4" fillId="0" borderId="0" xfId="7" applyNumberFormat="1" applyFont="1"/>
    <xf numFmtId="43" fontId="4" fillId="0" borderId="0" xfId="10" applyFont="1" applyAlignment="1">
      <alignment horizontal="right"/>
    </xf>
    <xf numFmtId="0" fontId="36" fillId="0" borderId="0" xfId="6" applyFont="1"/>
    <xf numFmtId="0" fontId="4" fillId="0" borderId="0" xfId="7" applyFont="1" applyProtection="1">
      <protection locked="0"/>
    </xf>
    <xf numFmtId="0" fontId="39" fillId="0" borderId="0" xfId="7" applyFont="1" applyAlignment="1">
      <alignment horizontal="center" vertical="center" wrapText="1"/>
    </xf>
    <xf numFmtId="0" fontId="36" fillId="0" borderId="0" xfId="7" applyFont="1" applyAlignment="1">
      <alignment horizontal="center" vertical="center" wrapText="1"/>
    </xf>
    <xf numFmtId="172" fontId="14" fillId="0" borderId="0" xfId="6" applyNumberFormat="1" applyFont="1"/>
    <xf numFmtId="0" fontId="31" fillId="0" borderId="0" xfId="7" applyFont="1" applyProtection="1">
      <protection locked="0"/>
    </xf>
    <xf numFmtId="0" fontId="7" fillId="3" borderId="5" xfId="6" applyFont="1" applyFill="1" applyBorder="1" applyAlignment="1">
      <alignment horizontal="left" vertical="center"/>
    </xf>
    <xf numFmtId="0" fontId="7" fillId="3" borderId="3" xfId="6" applyFont="1" applyFill="1" applyBorder="1" applyAlignment="1">
      <alignment horizontal="left" vertical="center"/>
    </xf>
    <xf numFmtId="0" fontId="7" fillId="3" borderId="4" xfId="6" applyFont="1" applyFill="1" applyBorder="1"/>
    <xf numFmtId="0" fontId="7" fillId="22" borderId="1" xfId="1" applyFont="1" applyFill="1" applyBorder="1"/>
    <xf numFmtId="0" fontId="4" fillId="22" borderId="1" xfId="6" applyFont="1" applyFill="1" applyBorder="1"/>
    <xf numFmtId="0" fontId="7" fillId="3" borderId="1" xfId="6" applyFont="1" applyFill="1" applyBorder="1" applyAlignment="1">
      <alignment horizontal="left" vertical="center"/>
    </xf>
    <xf numFmtId="3" fontId="4" fillId="2" borderId="38" xfId="0" applyNumberFormat="1" applyFont="1" applyFill="1" applyBorder="1"/>
    <xf numFmtId="3" fontId="4" fillId="25" borderId="40" xfId="0" applyNumberFormat="1" applyFont="1" applyFill="1" applyBorder="1"/>
    <xf numFmtId="3" fontId="4" fillId="2" borderId="51" xfId="0" applyNumberFormat="1" applyFont="1" applyFill="1" applyBorder="1"/>
    <xf numFmtId="3" fontId="4" fillId="2" borderId="56" xfId="0" applyNumberFormat="1" applyFont="1" applyFill="1" applyBorder="1"/>
    <xf numFmtId="3" fontId="4" fillId="2" borderId="52" xfId="0" applyNumberFormat="1" applyFont="1" applyFill="1" applyBorder="1"/>
    <xf numFmtId="4" fontId="4" fillId="2" borderId="1" xfId="0" applyNumberFormat="1" applyFont="1" applyFill="1" applyBorder="1"/>
    <xf numFmtId="3" fontId="4" fillId="25" borderId="1" xfId="0" applyNumberFormat="1" applyFont="1" applyFill="1" applyBorder="1"/>
    <xf numFmtId="0" fontId="4" fillId="9" borderId="31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7" fillId="7" borderId="1" xfId="0" applyFont="1" applyFill="1" applyBorder="1"/>
    <xf numFmtId="0" fontId="4" fillId="9" borderId="13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justify" vertical="center"/>
    </xf>
    <xf numFmtId="0" fontId="4" fillId="0" borderId="42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14" borderId="21" xfId="0" applyFont="1" applyFill="1" applyBorder="1" applyAlignment="1">
      <alignment horizontal="justify" vertical="center"/>
    </xf>
    <xf numFmtId="2" fontId="4" fillId="14" borderId="31" xfId="0" applyNumberFormat="1" applyFont="1" applyFill="1" applyBorder="1" applyAlignment="1">
      <alignment horizontal="center" vertical="center"/>
    </xf>
    <xf numFmtId="2" fontId="4" fillId="14" borderId="24" xfId="0" applyNumberFormat="1" applyFont="1" applyFill="1" applyBorder="1" applyAlignment="1">
      <alignment horizontal="center" vertical="center"/>
    </xf>
    <xf numFmtId="170" fontId="4" fillId="0" borderId="55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3" fontId="4" fillId="0" borderId="22" xfId="0" applyNumberFormat="1" applyFont="1" applyBorder="1"/>
    <xf numFmtId="3" fontId="4" fillId="0" borderId="44" xfId="0" applyNumberFormat="1" applyFont="1" applyBorder="1"/>
    <xf numFmtId="0" fontId="4" fillId="0" borderId="46" xfId="0" applyFont="1" applyBorder="1" applyAlignment="1">
      <alignment vertical="center"/>
    </xf>
    <xf numFmtId="0" fontId="4" fillId="0" borderId="46" xfId="0" applyFont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center" vertical="center" wrapText="1"/>
    </xf>
    <xf numFmtId="0" fontId="4" fillId="13" borderId="31" xfId="0" applyFont="1" applyFill="1" applyBorder="1" applyAlignment="1">
      <alignment vertical="center" wrapText="1"/>
    </xf>
    <xf numFmtId="0" fontId="7" fillId="26" borderId="10" xfId="0" applyFont="1" applyFill="1" applyBorder="1" applyAlignment="1">
      <alignment horizontal="center" vertical="center" wrapText="1"/>
    </xf>
    <xf numFmtId="3" fontId="7" fillId="26" borderId="51" xfId="0" applyNumberFormat="1" applyFont="1" applyFill="1" applyBorder="1" applyAlignment="1">
      <alignment horizontal="center" vertical="center" wrapText="1"/>
    </xf>
    <xf numFmtId="3" fontId="7" fillId="26" borderId="56" xfId="0" applyNumberFormat="1" applyFont="1" applyFill="1" applyBorder="1" applyAlignment="1">
      <alignment horizontal="center" vertical="center" wrapText="1"/>
    </xf>
    <xf numFmtId="3" fontId="7" fillId="26" borderId="52" xfId="0" applyNumberFormat="1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10" fontId="4" fillId="13" borderId="1" xfId="12" applyNumberFormat="1" applyFont="1" applyFill="1" applyBorder="1" applyAlignment="1">
      <alignment horizontal="center"/>
    </xf>
    <xf numFmtId="3" fontId="7" fillId="26" borderId="59" xfId="0" applyNumberFormat="1" applyFont="1" applyFill="1" applyBorder="1" applyAlignment="1">
      <alignment horizontal="center" vertical="center" wrapText="1"/>
    </xf>
    <xf numFmtId="0" fontId="4" fillId="0" borderId="50" xfId="0" applyFont="1" applyBorder="1"/>
    <xf numFmtId="3" fontId="7" fillId="26" borderId="6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Border="1"/>
    <xf numFmtId="0" fontId="29" fillId="0" borderId="0" xfId="0" applyFont="1" applyAlignment="1">
      <alignment horizontal="center"/>
    </xf>
    <xf numFmtId="0" fontId="4" fillId="13" borderId="44" xfId="0" applyFont="1" applyFill="1" applyBorder="1" applyAlignment="1">
      <alignment horizontal="center"/>
    </xf>
    <xf numFmtId="0" fontId="4" fillId="13" borderId="46" xfId="0" applyFont="1" applyFill="1" applyBorder="1" applyAlignment="1">
      <alignment horizontal="center" vertical="center"/>
    </xf>
    <xf numFmtId="0" fontId="4" fillId="13" borderId="55" xfId="0" applyFont="1" applyFill="1" applyBorder="1" applyAlignment="1">
      <alignment horizontal="justify" vertical="center"/>
    </xf>
    <xf numFmtId="0" fontId="4" fillId="0" borderId="0" xfId="7" applyFont="1" applyAlignment="1">
      <alignment vertical="center"/>
    </xf>
    <xf numFmtId="0" fontId="23" fillId="24" borderId="6" xfId="0" applyFont="1" applyFill="1" applyBorder="1" applyAlignment="1">
      <alignment horizontal="center" wrapText="1"/>
    </xf>
    <xf numFmtId="0" fontId="23" fillId="24" borderId="59" xfId="0" applyFont="1" applyFill="1" applyBorder="1" applyAlignment="1">
      <alignment horizontal="center" wrapText="1"/>
    </xf>
    <xf numFmtId="0" fontId="4" fillId="7" borderId="47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3" fontId="4" fillId="0" borderId="28" xfId="0" applyNumberFormat="1" applyFont="1" applyBorder="1" applyAlignment="1">
      <alignment horizontal="center" vertical="center" wrapText="1"/>
    </xf>
    <xf numFmtId="0" fontId="4" fillId="7" borderId="60" xfId="0" applyFont="1" applyFill="1" applyBorder="1" applyAlignment="1">
      <alignment horizontal="left" vertical="center" wrapText="1"/>
    </xf>
    <xf numFmtId="0" fontId="4" fillId="7" borderId="2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3" fontId="4" fillId="0" borderId="40" xfId="0" applyNumberFormat="1" applyFont="1" applyBorder="1" applyAlignment="1">
      <alignment horizontal="center" vertical="center" wrapText="1"/>
    </xf>
    <xf numFmtId="0" fontId="4" fillId="0" borderId="51" xfId="0" applyFont="1" applyBorder="1"/>
    <xf numFmtId="0" fontId="4" fillId="0" borderId="56" xfId="0" applyFont="1" applyBorder="1"/>
    <xf numFmtId="0" fontId="7" fillId="0" borderId="56" xfId="0" applyFont="1" applyBorder="1" applyAlignment="1">
      <alignment horizontal="center"/>
    </xf>
    <xf numFmtId="174" fontId="4" fillId="0" borderId="0" xfId="7" applyNumberFormat="1" applyFont="1" applyAlignment="1">
      <alignment vertical="center"/>
    </xf>
    <xf numFmtId="3" fontId="4" fillId="0" borderId="0" xfId="7" applyNumberFormat="1" applyFont="1" applyAlignment="1">
      <alignment vertical="center"/>
    </xf>
    <xf numFmtId="4" fontId="4" fillId="0" borderId="0" xfId="7" applyNumberFormat="1" applyFont="1" applyAlignment="1">
      <alignment vertical="center"/>
    </xf>
    <xf numFmtId="0" fontId="7" fillId="25" borderId="23" xfId="7" applyFont="1" applyFill="1" applyBorder="1" applyAlignment="1">
      <alignment horizontal="center" vertical="center"/>
    </xf>
    <xf numFmtId="0" fontId="7" fillId="25" borderId="32" xfId="7" applyFont="1" applyFill="1" applyBorder="1" applyAlignment="1">
      <alignment horizontal="center" vertical="center"/>
    </xf>
    <xf numFmtId="0" fontId="4" fillId="25" borderId="7" xfId="7" applyFont="1" applyFill="1" applyBorder="1" applyAlignment="1">
      <alignment horizontal="center" vertical="center"/>
    </xf>
    <xf numFmtId="0" fontId="4" fillId="3" borderId="1" xfId="7" applyFont="1" applyFill="1" applyBorder="1" applyAlignment="1">
      <alignment horizontal="center" vertical="center" wrapText="1"/>
    </xf>
    <xf numFmtId="0" fontId="6" fillId="25" borderId="7" xfId="7" applyFont="1" applyFill="1" applyBorder="1" applyAlignment="1">
      <alignment horizontal="center" vertical="center" wrapText="1"/>
    </xf>
    <xf numFmtId="170" fontId="4" fillId="25" borderId="1" xfId="7" applyNumberFormat="1" applyFont="1" applyFill="1" applyBorder="1" applyAlignment="1">
      <alignment horizontal="center" vertical="center" wrapText="1"/>
    </xf>
    <xf numFmtId="0" fontId="4" fillId="0" borderId="0" xfId="7" applyFont="1" applyAlignment="1">
      <alignment vertical="center" wrapText="1"/>
    </xf>
    <xf numFmtId="0" fontId="7" fillId="25" borderId="54" xfId="7" applyFont="1" applyFill="1" applyBorder="1" applyAlignment="1">
      <alignment horizontal="center" vertical="center" wrapText="1"/>
    </xf>
    <xf numFmtId="0" fontId="4" fillId="25" borderId="54" xfId="7" applyFont="1" applyFill="1" applyBorder="1" applyAlignment="1">
      <alignment horizontal="center" vertical="center" wrapText="1"/>
    </xf>
    <xf numFmtId="0" fontId="6" fillId="25" borderId="19" xfId="7" applyFont="1" applyFill="1" applyBorder="1" applyAlignment="1">
      <alignment horizontal="center" vertical="center" wrapText="1"/>
    </xf>
    <xf numFmtId="170" fontId="6" fillId="25" borderId="1" xfId="7" applyNumberFormat="1" applyFont="1" applyFill="1" applyBorder="1" applyAlignment="1">
      <alignment horizontal="center" vertical="center" wrapText="1"/>
    </xf>
    <xf numFmtId="170" fontId="6" fillId="25" borderId="7" xfId="7" applyNumberFormat="1" applyFont="1" applyFill="1" applyBorder="1" applyAlignment="1">
      <alignment horizontal="center" vertical="center" wrapText="1"/>
    </xf>
    <xf numFmtId="0" fontId="7" fillId="0" borderId="31" xfId="7" applyFont="1" applyBorder="1" applyAlignment="1">
      <alignment vertical="center"/>
    </xf>
    <xf numFmtId="0" fontId="7" fillId="0" borderId="32" xfId="7" applyFont="1" applyBorder="1" applyAlignment="1">
      <alignment vertical="center"/>
    </xf>
    <xf numFmtId="2" fontId="7" fillId="0" borderId="32" xfId="7" applyNumberFormat="1" applyFont="1" applyBorder="1" applyAlignment="1">
      <alignment horizontal="center" vertical="center"/>
    </xf>
    <xf numFmtId="3" fontId="7" fillId="0" borderId="32" xfId="7" applyNumberFormat="1" applyFont="1" applyBorder="1" applyAlignment="1">
      <alignment horizontal="right" vertical="center"/>
    </xf>
    <xf numFmtId="3" fontId="7" fillId="0" borderId="24" xfId="7" applyNumberFormat="1" applyFont="1" applyBorder="1" applyAlignment="1">
      <alignment horizontal="right" vertical="center"/>
    </xf>
    <xf numFmtId="0" fontId="4" fillId="3" borderId="19" xfId="7" applyFont="1" applyFill="1" applyBorder="1" applyAlignment="1">
      <alignment vertical="center"/>
    </xf>
    <xf numFmtId="174" fontId="4" fillId="0" borderId="1" xfId="7" applyNumberFormat="1" applyFont="1" applyBorder="1" applyAlignment="1">
      <alignment horizontal="right" vertical="center" wrapText="1"/>
    </xf>
    <xf numFmtId="0" fontId="7" fillId="0" borderId="8" xfId="7" applyFont="1" applyBorder="1" applyAlignment="1">
      <alignment vertical="center"/>
    </xf>
    <xf numFmtId="0" fontId="7" fillId="0" borderId="1" xfId="7" applyFont="1" applyBorder="1" applyAlignment="1">
      <alignment vertical="center"/>
    </xf>
    <xf numFmtId="0" fontId="7" fillId="3" borderId="1" xfId="7" applyFont="1" applyFill="1" applyBorder="1" applyAlignment="1">
      <alignment vertical="center"/>
    </xf>
    <xf numFmtId="2" fontId="7" fillId="3" borderId="1" xfId="7" applyNumberFormat="1" applyFont="1" applyFill="1" applyBorder="1" applyAlignment="1">
      <alignment horizontal="right" vertical="center"/>
    </xf>
    <xf numFmtId="0" fontId="7" fillId="3" borderId="9" xfId="7" applyFont="1" applyFill="1" applyBorder="1" applyAlignment="1">
      <alignment horizontal="right" vertical="center"/>
    </xf>
    <xf numFmtId="0" fontId="4" fillId="3" borderId="57" xfId="7" applyFont="1" applyFill="1" applyBorder="1" applyAlignment="1">
      <alignment vertical="center"/>
    </xf>
    <xf numFmtId="174" fontId="4" fillId="3" borderId="1" xfId="7" applyNumberFormat="1" applyFont="1" applyFill="1" applyBorder="1" applyAlignment="1">
      <alignment horizontal="right" vertical="center" wrapText="1"/>
    </xf>
    <xf numFmtId="2" fontId="7" fillId="0" borderId="1" xfId="7" applyNumberFormat="1" applyFont="1" applyBorder="1" applyAlignment="1">
      <alignment horizontal="center" vertical="center"/>
    </xf>
    <xf numFmtId="3" fontId="7" fillId="0" borderId="1" xfId="7" applyNumberFormat="1" applyFont="1" applyBorder="1" applyAlignment="1">
      <alignment horizontal="right" vertical="center"/>
    </xf>
    <xf numFmtId="3" fontId="7" fillId="0" borderId="9" xfId="7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wrapText="1"/>
    </xf>
    <xf numFmtId="9" fontId="4" fillId="0" borderId="40" xfId="0" applyNumberFormat="1" applyFont="1" applyBorder="1" applyAlignment="1">
      <alignment horizontal="center"/>
    </xf>
    <xf numFmtId="0" fontId="4" fillId="25" borderId="30" xfId="7" applyFont="1" applyFill="1" applyBorder="1" applyAlignment="1">
      <alignment horizontal="center" vertical="center"/>
    </xf>
    <xf numFmtId="0" fontId="4" fillId="3" borderId="30" xfId="7" applyFont="1" applyFill="1" applyBorder="1" applyAlignment="1">
      <alignment horizontal="center" vertical="center"/>
    </xf>
    <xf numFmtId="0" fontId="4" fillId="3" borderId="3" xfId="7" applyFont="1" applyFill="1" applyBorder="1" applyAlignment="1">
      <alignment horizontal="center" vertical="center"/>
    </xf>
    <xf numFmtId="0" fontId="7" fillId="3" borderId="3" xfId="7" applyFont="1" applyFill="1" applyBorder="1" applyAlignment="1">
      <alignment horizontal="center" vertical="center"/>
    </xf>
    <xf numFmtId="3" fontId="7" fillId="0" borderId="35" xfId="7" applyNumberFormat="1" applyFont="1" applyBorder="1" applyAlignment="1">
      <alignment horizontal="right" vertical="center"/>
    </xf>
    <xf numFmtId="0" fontId="7" fillId="0" borderId="1" xfId="7" applyFont="1" applyBorder="1" applyAlignment="1">
      <alignment horizontal="center" vertical="center"/>
    </xf>
    <xf numFmtId="3" fontId="7" fillId="3" borderId="1" xfId="7" applyNumberFormat="1" applyFont="1" applyFill="1" applyBorder="1" applyAlignment="1">
      <alignment horizontal="right" vertical="center"/>
    </xf>
    <xf numFmtId="3" fontId="7" fillId="0" borderId="4" xfId="7" applyNumberFormat="1" applyFont="1" applyBorder="1" applyAlignment="1">
      <alignment horizontal="right" vertical="center"/>
    </xf>
    <xf numFmtId="0" fontId="7" fillId="3" borderId="4" xfId="7" applyFont="1" applyFill="1" applyBorder="1" applyAlignment="1">
      <alignment horizontal="right" vertical="center"/>
    </xf>
    <xf numFmtId="3" fontId="7" fillId="0" borderId="1" xfId="7" applyNumberFormat="1" applyFont="1" applyBorder="1" applyAlignment="1">
      <alignment vertical="center"/>
    </xf>
    <xf numFmtId="0" fontId="7" fillId="0" borderId="52" xfId="0" applyFont="1" applyBorder="1" applyAlignment="1">
      <alignment horizontal="center"/>
    </xf>
    <xf numFmtId="9" fontId="4" fillId="0" borderId="37" xfId="0" applyNumberFormat="1" applyFont="1" applyBorder="1" applyAlignment="1">
      <alignment horizontal="center"/>
    </xf>
    <xf numFmtId="9" fontId="4" fillId="0" borderId="28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22" borderId="1" xfId="6" applyFont="1" applyFill="1" applyBorder="1" applyAlignment="1">
      <alignment horizontal="center"/>
    </xf>
    <xf numFmtId="0" fontId="7" fillId="25" borderId="24" xfId="7" applyFont="1" applyFill="1" applyBorder="1" applyAlignment="1">
      <alignment horizontal="center" vertical="center"/>
    </xf>
    <xf numFmtId="0" fontId="4" fillId="3" borderId="9" xfId="7" applyFont="1" applyFill="1" applyBorder="1" applyAlignment="1">
      <alignment horizontal="center" vertical="center" wrapText="1"/>
    </xf>
    <xf numFmtId="170" fontId="4" fillId="25" borderId="9" xfId="7" applyNumberFormat="1" applyFont="1" applyFill="1" applyBorder="1" applyAlignment="1">
      <alignment horizontal="center" vertical="center" wrapText="1"/>
    </xf>
    <xf numFmtId="170" fontId="6" fillId="25" borderId="43" xfId="7" applyNumberFormat="1" applyFont="1" applyFill="1" applyBorder="1" applyAlignment="1">
      <alignment horizontal="center" vertical="center" wrapText="1"/>
    </xf>
    <xf numFmtId="174" fontId="4" fillId="0" borderId="9" xfId="7" applyNumberFormat="1" applyFont="1" applyBorder="1" applyAlignment="1">
      <alignment horizontal="right" vertical="center" wrapText="1"/>
    </xf>
    <xf numFmtId="174" fontId="4" fillId="3" borderId="9" xfId="7" applyNumberFormat="1" applyFont="1" applyFill="1" applyBorder="1" applyAlignment="1">
      <alignment horizontal="right" vertical="center" wrapText="1"/>
    </xf>
    <xf numFmtId="0" fontId="4" fillId="3" borderId="58" xfId="7" applyFont="1" applyFill="1" applyBorder="1" applyAlignment="1">
      <alignment vertical="center"/>
    </xf>
    <xf numFmtId="0" fontId="4" fillId="3" borderId="39" xfId="7" applyFont="1" applyFill="1" applyBorder="1" applyAlignment="1">
      <alignment vertical="center"/>
    </xf>
    <xf numFmtId="0" fontId="4" fillId="3" borderId="61" xfId="7" applyFont="1" applyFill="1" applyBorder="1" applyAlignment="1">
      <alignment vertical="center"/>
    </xf>
    <xf numFmtId="0" fontId="7" fillId="3" borderId="48" xfId="7" applyFont="1" applyFill="1" applyBorder="1" applyAlignment="1">
      <alignment horizontal="center" vertical="center"/>
    </xf>
    <xf numFmtId="0" fontId="4" fillId="9" borderId="55" xfId="0" applyFont="1" applyFill="1" applyBorder="1" applyAlignment="1">
      <alignment vertical="center" wrapText="1"/>
    </xf>
    <xf numFmtId="3" fontId="31" fillId="7" borderId="51" xfId="0" applyNumberFormat="1" applyFont="1" applyFill="1" applyBorder="1" applyAlignment="1">
      <alignment horizontal="center" vertical="center"/>
    </xf>
    <xf numFmtId="3" fontId="4" fillId="0" borderId="5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170" fontId="4" fillId="0" borderId="64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13" borderId="65" xfId="0" applyFont="1" applyFill="1" applyBorder="1" applyAlignment="1">
      <alignment vertical="center" wrapText="1"/>
    </xf>
    <xf numFmtId="0" fontId="4" fillId="0" borderId="6" xfId="0" applyFont="1" applyBorder="1" applyAlignment="1">
      <alignment wrapText="1"/>
    </xf>
    <xf numFmtId="0" fontId="7" fillId="3" borderId="5" xfId="6" applyFont="1" applyFill="1" applyBorder="1"/>
    <xf numFmtId="0" fontId="4" fillId="9" borderId="1" xfId="0" applyFont="1" applyFill="1" applyBorder="1" applyAlignment="1">
      <alignment vertical="center" wrapText="1"/>
    </xf>
    <xf numFmtId="0" fontId="29" fillId="0" borderId="0" xfId="6" applyFont="1"/>
    <xf numFmtId="0" fontId="23" fillId="3" borderId="33" xfId="7" applyFont="1" applyFill="1" applyBorder="1"/>
    <xf numFmtId="0" fontId="7" fillId="22" borderId="5" xfId="1" applyFont="1" applyFill="1" applyBorder="1"/>
    <xf numFmtId="0" fontId="7" fillId="22" borderId="1" xfId="6" applyFont="1" applyFill="1" applyBorder="1"/>
    <xf numFmtId="0" fontId="4" fillId="0" borderId="62" xfId="0" applyFont="1" applyBorder="1" applyAlignment="1">
      <alignment horizontal="center"/>
    </xf>
    <xf numFmtId="10" fontId="4" fillId="0" borderId="0" xfId="0" applyNumberFormat="1" applyFont="1"/>
    <xf numFmtId="10" fontId="4" fillId="9" borderId="1" xfId="2" applyNumberFormat="1" applyFont="1" applyFill="1" applyBorder="1"/>
    <xf numFmtId="9" fontId="4" fillId="0" borderId="1" xfId="2" applyFont="1" applyFill="1" applyBorder="1"/>
    <xf numFmtId="0" fontId="8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23" fillId="10" borderId="4" xfId="0" applyFont="1" applyFill="1" applyBorder="1" applyAlignment="1">
      <alignment horizontal="left" vertical="center" wrapText="1"/>
    </xf>
    <xf numFmtId="0" fontId="22" fillId="10" borderId="20" xfId="0" applyFont="1" applyFill="1" applyBorder="1" applyAlignment="1">
      <alignment vertical="center"/>
    </xf>
    <xf numFmtId="0" fontId="22" fillId="10" borderId="7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vertical="center" wrapText="1"/>
    </xf>
    <xf numFmtId="0" fontId="0" fillId="10" borderId="3" xfId="0" applyFill="1" applyBorder="1" applyAlignment="1">
      <alignment vertical="center" wrapText="1"/>
    </xf>
    <xf numFmtId="0" fontId="8" fillId="8" borderId="1" xfId="0" applyFont="1" applyFill="1" applyBorder="1" applyAlignment="1">
      <alignment horizontal="left" vertical="center"/>
    </xf>
    <xf numFmtId="0" fontId="7" fillId="8" borderId="4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0" fontId="8" fillId="10" borderId="1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left" vertical="center" wrapText="1"/>
    </xf>
    <xf numFmtId="0" fontId="22" fillId="10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/>
    </xf>
    <xf numFmtId="0" fontId="7" fillId="10" borderId="1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13" borderId="44" xfId="0" applyFont="1" applyFill="1" applyBorder="1" applyAlignment="1">
      <alignment vertical="center" wrapText="1"/>
    </xf>
    <xf numFmtId="0" fontId="4" fillId="13" borderId="45" xfId="0" applyFont="1" applyFill="1" applyBorder="1" applyAlignment="1">
      <alignment vertical="center" wrapText="1"/>
    </xf>
    <xf numFmtId="0" fontId="7" fillId="13" borderId="44" xfId="0" applyFont="1" applyFill="1" applyBorder="1" applyAlignment="1">
      <alignment horizontal="center" vertical="center" wrapText="1"/>
    </xf>
    <xf numFmtId="0" fontId="7" fillId="13" borderId="45" xfId="0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0" fontId="7" fillId="13" borderId="50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34" fillId="0" borderId="57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7" fillId="13" borderId="4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9" fontId="4" fillId="0" borderId="36" xfId="0" applyNumberFormat="1" applyFont="1" applyBorder="1" applyAlignment="1">
      <alignment horizontal="center"/>
    </xf>
    <xf numFmtId="9" fontId="4" fillId="0" borderId="37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4" fillId="0" borderId="18" xfId="7" applyFont="1" applyBorder="1" applyAlignment="1">
      <alignment horizontal="center" vertical="center" wrapText="1"/>
    </xf>
    <xf numFmtId="0" fontId="4" fillId="0" borderId="20" xfId="7" applyFont="1" applyBorder="1" applyAlignment="1">
      <alignment horizontal="center" vertical="center" wrapText="1"/>
    </xf>
    <xf numFmtId="0" fontId="7" fillId="25" borderId="49" xfId="7" applyFont="1" applyFill="1" applyBorder="1" applyAlignment="1">
      <alignment horizontal="center" vertical="center" wrapText="1"/>
    </xf>
    <xf numFmtId="0" fontId="7" fillId="25" borderId="53" xfId="7" applyFont="1" applyFill="1" applyBorder="1" applyAlignment="1">
      <alignment horizontal="center" vertical="center" wrapText="1"/>
    </xf>
    <xf numFmtId="0" fontId="7" fillId="25" borderId="10" xfId="7" applyFont="1" applyFill="1" applyBorder="1" applyAlignment="1">
      <alignment horizontal="center" vertical="center" wrapText="1"/>
    </xf>
    <xf numFmtId="0" fontId="7" fillId="25" borderId="15" xfId="7" applyFont="1" applyFill="1" applyBorder="1" applyAlignment="1">
      <alignment horizontal="center" vertical="center" wrapText="1"/>
    </xf>
    <xf numFmtId="0" fontId="4" fillId="25" borderId="49" xfId="7" applyFont="1" applyFill="1" applyBorder="1" applyAlignment="1">
      <alignment horizontal="center" vertical="center" wrapText="1"/>
    </xf>
    <xf numFmtId="0" fontId="4" fillId="25" borderId="53" xfId="7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9" fontId="4" fillId="0" borderId="15" xfId="0" applyNumberFormat="1" applyFont="1" applyBorder="1" applyAlignment="1">
      <alignment horizontal="center"/>
    </xf>
    <xf numFmtId="9" fontId="4" fillId="0" borderId="58" xfId="0" applyNumberFormat="1" applyFont="1" applyBorder="1" applyAlignment="1">
      <alignment horizontal="center"/>
    </xf>
    <xf numFmtId="0" fontId="7" fillId="25" borderId="13" xfId="7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 wrapText="1"/>
    </xf>
    <xf numFmtId="0" fontId="7" fillId="3" borderId="25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0" fontId="4" fillId="3" borderId="36" xfId="0" applyFont="1" applyFill="1" applyBorder="1" applyAlignment="1">
      <alignment horizontal="center" wrapText="1"/>
    </xf>
    <xf numFmtId="0" fontId="4" fillId="3" borderId="45" xfId="0" applyFont="1" applyFill="1" applyBorder="1" applyAlignment="1">
      <alignment horizontal="center" wrapText="1"/>
    </xf>
    <xf numFmtId="0" fontId="4" fillId="3" borderId="46" xfId="0" applyFont="1" applyFill="1" applyBorder="1" applyAlignment="1">
      <alignment horizontal="center" wrapText="1"/>
    </xf>
    <xf numFmtId="0" fontId="4" fillId="3" borderId="49" xfId="0" applyFont="1" applyFill="1" applyBorder="1" applyAlignment="1">
      <alignment horizontal="center" wrapText="1"/>
    </xf>
    <xf numFmtId="0" fontId="4" fillId="3" borderId="53" xfId="0" applyFont="1" applyFill="1" applyBorder="1" applyAlignment="1">
      <alignment horizontal="center" wrapText="1"/>
    </xf>
    <xf numFmtId="0" fontId="4" fillId="3" borderId="54" xfId="0" applyFont="1" applyFill="1" applyBorder="1" applyAlignment="1">
      <alignment horizont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7" fillId="19" borderId="0" xfId="6" applyFont="1" applyFill="1" applyAlignment="1">
      <alignment horizontal="left"/>
    </xf>
    <xf numFmtId="0" fontId="4" fillId="22" borderId="1" xfId="6" applyFont="1" applyFill="1" applyBorder="1" applyAlignment="1">
      <alignment horizontal="center"/>
    </xf>
    <xf numFmtId="0" fontId="23" fillId="20" borderId="1" xfId="7" applyFont="1" applyFill="1" applyBorder="1" applyAlignment="1">
      <alignment horizontal="left" vertical="center" wrapText="1"/>
    </xf>
    <xf numFmtId="0" fontId="23" fillId="20" borderId="5" xfId="7" applyFont="1" applyFill="1" applyBorder="1" applyAlignment="1">
      <alignment horizontal="left" vertical="center" wrapText="1"/>
    </xf>
    <xf numFmtId="3" fontId="4" fillId="22" borderId="1" xfId="7" applyNumberFormat="1" applyFont="1" applyFill="1" applyBorder="1" applyAlignment="1">
      <alignment horizontal="center" wrapText="1"/>
    </xf>
    <xf numFmtId="0" fontId="4" fillId="21" borderId="1" xfId="7" applyFont="1" applyFill="1" applyBorder="1" applyAlignment="1">
      <alignment horizontal="center" vertical="center" wrapText="1"/>
    </xf>
    <xf numFmtId="1" fontId="4" fillId="22" borderId="1" xfId="10" applyNumberFormat="1" applyFont="1" applyFill="1" applyBorder="1" applyAlignment="1">
      <alignment horizontal="center"/>
    </xf>
    <xf numFmtId="0" fontId="4" fillId="22" borderId="4" xfId="6" applyFont="1" applyFill="1" applyBorder="1" applyAlignment="1">
      <alignment horizontal="center"/>
    </xf>
    <xf numFmtId="0" fontId="4" fillId="22" borderId="7" xfId="6" applyFont="1" applyFill="1" applyBorder="1" applyAlignment="1">
      <alignment horizontal="center"/>
    </xf>
    <xf numFmtId="0" fontId="29" fillId="0" borderId="1" xfId="6" applyFont="1" applyBorder="1" applyAlignment="1">
      <alignment horizontal="center" wrapText="1"/>
    </xf>
    <xf numFmtId="0" fontId="7" fillId="0" borderId="5" xfId="1" applyFont="1" applyBorder="1" applyAlignment="1">
      <alignment wrapText="1"/>
    </xf>
    <xf numFmtId="0" fontId="0" fillId="0" borderId="3" xfId="0" applyBorder="1"/>
    <xf numFmtId="0" fontId="7" fillId="0" borderId="5" xfId="6" applyFont="1" applyBorder="1" applyAlignment="1">
      <alignment wrapText="1"/>
    </xf>
    <xf numFmtId="0" fontId="3" fillId="0" borderId="3" xfId="5" applyBorder="1"/>
    <xf numFmtId="0" fontId="7" fillId="3" borderId="5" xfId="6" applyFont="1" applyFill="1" applyBorder="1" applyAlignment="1">
      <alignment horizontal="center"/>
    </xf>
    <xf numFmtId="0" fontId="7" fillId="3" borderId="29" xfId="6" applyFont="1" applyFill="1" applyBorder="1" applyAlignment="1">
      <alignment horizontal="center"/>
    </xf>
    <xf numFmtId="0" fontId="7" fillId="19" borderId="0" xfId="6" applyFont="1" applyFill="1" applyAlignment="1">
      <alignment horizontal="center"/>
    </xf>
    <xf numFmtId="0" fontId="0" fillId="0" borderId="3" xfId="0" applyBorder="1" applyAlignment="1">
      <alignment wrapText="1"/>
    </xf>
    <xf numFmtId="0" fontId="40" fillId="0" borderId="0" xfId="0" applyFont="1"/>
    <xf numFmtId="0" fontId="41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41" fillId="0" borderId="0" xfId="0" applyFont="1"/>
    <xf numFmtId="167" fontId="42" fillId="0" borderId="0" xfId="0" applyNumberFormat="1" applyFont="1"/>
    <xf numFmtId="10" fontId="42" fillId="0" borderId="0" xfId="0" applyNumberFormat="1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center"/>
    </xf>
    <xf numFmtId="3" fontId="42" fillId="0" borderId="0" xfId="0" applyNumberFormat="1" applyFont="1"/>
    <xf numFmtId="3" fontId="42" fillId="3" borderId="1" xfId="0" applyNumberFormat="1" applyFont="1" applyFill="1" applyBorder="1"/>
    <xf numFmtId="0" fontId="43" fillId="3" borderId="1" xfId="0" applyFont="1" applyFill="1" applyBorder="1"/>
    <xf numFmtId="0" fontId="42" fillId="0" borderId="1" xfId="0" applyFont="1" applyBorder="1"/>
    <xf numFmtId="10" fontId="42" fillId="0" borderId="1" xfId="0" applyNumberFormat="1" applyFont="1" applyBorder="1"/>
    <xf numFmtId="0" fontId="42" fillId="0" borderId="0" xfId="6" applyFont="1"/>
    <xf numFmtId="0" fontId="42" fillId="0" borderId="0" xfId="7" applyFont="1" applyAlignment="1">
      <alignment horizontal="center"/>
    </xf>
    <xf numFmtId="0" fontId="42" fillId="0" borderId="0" xfId="7" applyFont="1"/>
    <xf numFmtId="0" fontId="42" fillId="0" borderId="1" xfId="6" applyFont="1" applyBorder="1" applyAlignment="1">
      <alignment horizontal="center" wrapText="1"/>
    </xf>
    <xf numFmtId="3" fontId="42" fillId="0" borderId="1" xfId="6" applyNumberFormat="1" applyFont="1" applyBorder="1"/>
    <xf numFmtId="0" fontId="43" fillId="0" borderId="1" xfId="1" applyFont="1" applyBorder="1"/>
  </cellXfs>
  <cellStyles count="13">
    <cellStyle name="Čiarka 2" xfId="10" xr:uid="{CF950170-8BFD-4E6D-9AB1-C1F40CA4DBCE}"/>
    <cellStyle name="Normal 10" xfId="4" xr:uid="{00000000-0005-0000-0000-000000000000}"/>
    <cellStyle name="Normal 9" xfId="8" xr:uid="{B4978C4D-AEDA-4E52-8FE7-12D8C1F553E8}"/>
    <cellStyle name="Normálna" xfId="0" builtinId="0"/>
    <cellStyle name="Normálna 2" xfId="3" xr:uid="{00000000-0005-0000-0000-000002000000}"/>
    <cellStyle name="Normálna 2 2" xfId="7" xr:uid="{D8712919-0151-44BD-9BD5-38395BAB4DA9}"/>
    <cellStyle name="Normálna 2 3" xfId="11" xr:uid="{DD208DC0-3C46-4515-BF09-AB4A1BBF983C}"/>
    <cellStyle name="Normálna 3" xfId="5" xr:uid="{00000000-0005-0000-0000-000003000000}"/>
    <cellStyle name="normálne 2" xfId="1" xr:uid="{00000000-0005-0000-0000-000004000000}"/>
    <cellStyle name="normálne 2 2" xfId="6" xr:uid="{00000000-0005-0000-0000-000005000000}"/>
    <cellStyle name="Percentá" xfId="2" builtinId="5"/>
    <cellStyle name="Percentá 2" xfId="9" xr:uid="{1055E57F-5DB2-4BEB-8355-0DD6CCA12E02}"/>
    <cellStyle name="Percentá 2 2" xfId="12" xr:uid="{DD75A034-BC45-4E52-99EE-B3FD4935E327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99FF33"/>
      <color rgb="FF00FFFF"/>
      <color rgb="FF99FFCC"/>
      <color rgb="FFCCFF99"/>
      <color rgb="FFFFFFCC"/>
      <color rgb="FFFFFF66"/>
      <color rgb="FF3399FF"/>
      <color rgb="FFFFFF00"/>
      <color rgb="FFCC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pustova.zuzana\Desktop\Pr&#237;loha_CBA%20BEMU_E&#352;_29.1.2025.xlsx" TargetMode="External"/><Relationship Id="rId1" Type="http://schemas.openxmlformats.org/officeDocument/2006/relationships/externalLinkPath" Target="/Users/kapustova.zuzana/Desktop/Pr&#237;loha_CBA%20BEMU_E&#352;_29.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etre"/>
      <sheetName val="Vstupy"/>
      <sheetName val="01 Investičné výdavky"/>
      <sheetName val="02 Zostatková hodnota"/>
      <sheetName val="03 Prevádzkové výdavky"/>
      <sheetName val="03 A_Prevádzkové výdavky"/>
      <sheetName val="03 B Výdavky na obnovu"/>
      <sheetName val="04 Prevádzkové príjmy"/>
      <sheetName val="04A Prevádzkové príjmy"/>
      <sheetName val="05 Financovanie"/>
      <sheetName val="06 Finančná analýza"/>
      <sheetName val="07 Čas cestujúcich"/>
      <sheetName val="08 Spotreba PHM_E (cesty)"/>
      <sheetName val="09 Ostatné náklady (cesty)"/>
      <sheetName val="10 Bezpečnosť (cesty)"/>
      <sheetName val="10_A Bezpečnosť (cesty)"/>
      <sheetName val="11a Znečisťujúce látky (voz.)"/>
      <sheetName val="11b Znečisťujúce látky (cesty)"/>
      <sheetName val="12a Skleníkové plyny (voz.)"/>
      <sheetName val="12b Skleníkové plyny (cesty)"/>
      <sheetName val="13a Hluk (voz.)"/>
      <sheetName val="13b Hluk (cesty)"/>
      <sheetName val="14 Ekonomická analýza"/>
    </sheetNames>
    <sheetDataSet>
      <sheetData sheetId="0" refreshError="1">
        <row r="98">
          <cell r="C98">
            <v>0.72</v>
          </cell>
        </row>
        <row r="99">
          <cell r="C99">
            <v>0.82</v>
          </cell>
        </row>
        <row r="180">
          <cell r="C180">
            <v>0.60299999999999998</v>
          </cell>
        </row>
        <row r="181">
          <cell r="C181">
            <v>0.65300000000000002</v>
          </cell>
        </row>
        <row r="182">
          <cell r="C182">
            <v>0.20200000000000001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5050"/>
  </sheetPr>
  <dimension ref="B1:DS241"/>
  <sheetViews>
    <sheetView tabSelected="1" zoomScale="90" zoomScaleNormal="90" workbookViewId="0"/>
  </sheetViews>
  <sheetFormatPr defaultColWidth="6.77734375" defaultRowHeight="10.199999999999999" x14ac:dyDescent="0.2"/>
  <cols>
    <col min="1" max="1" width="2.77734375" style="2" customWidth="1"/>
    <col min="2" max="2" width="50.21875" style="2" customWidth="1"/>
    <col min="3" max="9" width="13.77734375" style="2" customWidth="1"/>
    <col min="10" max="43" width="7.77734375" style="2" customWidth="1"/>
    <col min="44" max="16384" width="6.77734375" style="2"/>
  </cols>
  <sheetData>
    <row r="1" spans="2:8" ht="10.8" thickBot="1" x14ac:dyDescent="0.25"/>
    <row r="2" spans="2:8" x14ac:dyDescent="0.2">
      <c r="B2" s="54" t="s">
        <v>2</v>
      </c>
      <c r="C2" s="55"/>
      <c r="D2" s="55"/>
      <c r="E2" s="55"/>
      <c r="F2" s="55"/>
      <c r="G2" s="55"/>
      <c r="H2" s="56"/>
    </row>
    <row r="3" spans="2:8" x14ac:dyDescent="0.2">
      <c r="B3" s="57" t="s">
        <v>294</v>
      </c>
      <c r="C3" s="58"/>
      <c r="D3" s="58"/>
      <c r="E3" s="58"/>
      <c r="F3" s="39"/>
      <c r="H3" s="59"/>
    </row>
    <row r="4" spans="2:8" x14ac:dyDescent="0.2">
      <c r="B4" s="57" t="s">
        <v>297</v>
      </c>
      <c r="C4" s="58"/>
      <c r="D4" s="58"/>
      <c r="E4" s="58"/>
      <c r="F4" s="58"/>
      <c r="G4" s="58"/>
      <c r="H4" s="59"/>
    </row>
    <row r="5" spans="2:8" x14ac:dyDescent="0.2">
      <c r="B5" s="57" t="s">
        <v>78</v>
      </c>
      <c r="C5" s="58"/>
      <c r="D5" s="58"/>
      <c r="E5" s="58"/>
      <c r="F5" s="58"/>
      <c r="G5" s="58"/>
      <c r="H5" s="59"/>
    </row>
    <row r="6" spans="2:8" ht="10.8" thickBot="1" x14ac:dyDescent="0.25">
      <c r="B6" s="60" t="s">
        <v>293</v>
      </c>
      <c r="C6" s="61"/>
      <c r="D6" s="61"/>
      <c r="E6" s="61"/>
      <c r="F6" s="61"/>
      <c r="G6" s="61"/>
      <c r="H6" s="62"/>
    </row>
    <row r="8" spans="2:8" ht="17.25" customHeight="1" x14ac:dyDescent="0.2">
      <c r="B8" s="533" t="s">
        <v>45</v>
      </c>
      <c r="C8" s="533"/>
    </row>
    <row r="9" spans="2:8" x14ac:dyDescent="0.2">
      <c r="B9" s="28" t="s">
        <v>3</v>
      </c>
      <c r="C9" s="40">
        <v>0.04</v>
      </c>
    </row>
    <row r="10" spans="2:8" x14ac:dyDescent="0.2">
      <c r="B10" s="3" t="s">
        <v>4</v>
      </c>
      <c r="C10" s="41">
        <v>0.05</v>
      </c>
    </row>
    <row r="11" spans="2:8" x14ac:dyDescent="0.2">
      <c r="B11" s="3" t="s">
        <v>5</v>
      </c>
      <c r="C11" s="18">
        <v>2024</v>
      </c>
      <c r="D11" s="2" t="s">
        <v>8</v>
      </c>
    </row>
    <row r="12" spans="2:8" x14ac:dyDescent="0.2">
      <c r="B12" s="3" t="s">
        <v>172</v>
      </c>
      <c r="C12" s="42">
        <f>'02 Zostatková hodnota'!E21</f>
        <v>38</v>
      </c>
      <c r="D12" s="2" t="s">
        <v>491</v>
      </c>
    </row>
    <row r="13" spans="2:8" x14ac:dyDescent="0.2">
      <c r="B13" s="3" t="s">
        <v>264</v>
      </c>
      <c r="C13" s="110">
        <v>2026</v>
      </c>
      <c r="D13" s="2" t="s">
        <v>173</v>
      </c>
    </row>
    <row r="14" spans="2:8" x14ac:dyDescent="0.2">
      <c r="B14" s="3" t="s">
        <v>265</v>
      </c>
      <c r="C14" s="110">
        <v>2027</v>
      </c>
      <c r="D14" s="613" t="s">
        <v>291</v>
      </c>
      <c r="E14" s="614">
        <f>C14+1</f>
        <v>2028</v>
      </c>
      <c r="F14" s="615" t="s">
        <v>292</v>
      </c>
    </row>
    <row r="15" spans="2:8" x14ac:dyDescent="0.2">
      <c r="B15" s="3" t="s">
        <v>303</v>
      </c>
      <c r="C15" s="18">
        <f>C14-C13+1</f>
        <v>2</v>
      </c>
      <c r="F15" s="612" t="s">
        <v>296</v>
      </c>
    </row>
    <row r="16" spans="2:8" x14ac:dyDescent="0.2">
      <c r="B16" s="3" t="s">
        <v>304</v>
      </c>
      <c r="C16" s="18">
        <f>40-C15</f>
        <v>38</v>
      </c>
      <c r="F16" s="127"/>
    </row>
    <row r="17" spans="2:54" x14ac:dyDescent="0.2">
      <c r="B17" s="3" t="s">
        <v>174</v>
      </c>
      <c r="C17" s="18">
        <f>C13+C12-1</f>
        <v>2063</v>
      </c>
    </row>
    <row r="18" spans="2:54" x14ac:dyDescent="0.2">
      <c r="B18" s="3" t="s">
        <v>6</v>
      </c>
      <c r="C18" s="42" t="s">
        <v>0</v>
      </c>
    </row>
    <row r="22" spans="2:54" x14ac:dyDescent="0.2">
      <c r="B22" s="533" t="s">
        <v>79</v>
      </c>
      <c r="C22" s="135"/>
      <c r="D22" s="136">
        <v>2024</v>
      </c>
      <c r="E22" s="136">
        <v>2025</v>
      </c>
      <c r="F22" s="136">
        <v>2026</v>
      </c>
      <c r="G22" s="136">
        <v>2027</v>
      </c>
      <c r="H22" s="136">
        <v>2028</v>
      </c>
      <c r="I22" s="136">
        <v>2029</v>
      </c>
      <c r="J22" s="136">
        <v>2030</v>
      </c>
      <c r="K22" s="136">
        <v>2031</v>
      </c>
      <c r="L22" s="136">
        <v>2032</v>
      </c>
      <c r="M22" s="136">
        <v>2033</v>
      </c>
      <c r="N22" s="136">
        <v>2034</v>
      </c>
      <c r="O22" s="136">
        <v>2035</v>
      </c>
      <c r="P22" s="136">
        <v>2036</v>
      </c>
      <c r="Q22" s="136">
        <v>2037</v>
      </c>
      <c r="R22" s="136">
        <v>2038</v>
      </c>
      <c r="S22" s="136">
        <v>2039</v>
      </c>
      <c r="T22" s="136">
        <v>2040</v>
      </c>
      <c r="U22" s="136">
        <v>2041</v>
      </c>
      <c r="V22" s="136">
        <v>2042</v>
      </c>
      <c r="W22" s="136">
        <v>2043</v>
      </c>
      <c r="X22" s="136">
        <v>2044</v>
      </c>
      <c r="Y22" s="136">
        <v>2045</v>
      </c>
      <c r="Z22" s="136">
        <v>2046</v>
      </c>
      <c r="AA22" s="136">
        <v>2047</v>
      </c>
      <c r="AB22" s="136">
        <v>2048</v>
      </c>
      <c r="AC22" s="136">
        <v>2049</v>
      </c>
      <c r="AD22" s="136">
        <v>2050</v>
      </c>
      <c r="AE22" s="136">
        <v>2051</v>
      </c>
      <c r="AF22" s="136">
        <v>2052</v>
      </c>
      <c r="AG22" s="136">
        <v>2053</v>
      </c>
      <c r="AH22" s="136">
        <v>2054</v>
      </c>
      <c r="AI22" s="136">
        <v>2055</v>
      </c>
      <c r="AJ22" s="136">
        <v>2056</v>
      </c>
      <c r="AK22" s="136">
        <v>2057</v>
      </c>
      <c r="AL22" s="136">
        <v>2058</v>
      </c>
      <c r="AM22" s="136">
        <v>2059</v>
      </c>
      <c r="AN22" s="136">
        <v>2060</v>
      </c>
      <c r="AO22" s="136">
        <v>2061</v>
      </c>
      <c r="AP22" s="136">
        <v>2062</v>
      </c>
      <c r="AQ22" s="136">
        <v>2063</v>
      </c>
      <c r="AR22" s="136">
        <v>2064</v>
      </c>
      <c r="AS22" s="136">
        <v>2065</v>
      </c>
      <c r="AT22" s="136">
        <v>2066</v>
      </c>
      <c r="AU22" s="136">
        <v>2067</v>
      </c>
      <c r="AV22" s="136">
        <v>2068</v>
      </c>
      <c r="AW22" s="136">
        <v>2069</v>
      </c>
      <c r="AX22" s="136">
        <v>2070</v>
      </c>
      <c r="AY22" s="136">
        <v>2071</v>
      </c>
      <c r="AZ22" s="136">
        <v>2072</v>
      </c>
      <c r="BA22" s="136">
        <v>2073</v>
      </c>
      <c r="BB22" s="136">
        <v>2074</v>
      </c>
    </row>
    <row r="23" spans="2:54" x14ac:dyDescent="0.2">
      <c r="B23" s="533" t="s">
        <v>37</v>
      </c>
      <c r="C23" s="3"/>
      <c r="D23" s="78">
        <v>2.7E-2</v>
      </c>
      <c r="E23" s="78">
        <v>2.8000000000000001E-2</v>
      </c>
      <c r="F23" s="78">
        <v>2.1000000000000001E-2</v>
      </c>
      <c r="G23" s="78">
        <v>1.7000000000000001E-2</v>
      </c>
      <c r="H23" s="78">
        <v>1.7999999999999999E-2</v>
      </c>
      <c r="I23" s="78">
        <v>1.6E-2</v>
      </c>
      <c r="J23" s="78">
        <v>1.6E-2</v>
      </c>
      <c r="K23" s="78">
        <v>1.4999999999999999E-2</v>
      </c>
      <c r="L23" s="78">
        <v>1.4999999999999999E-2</v>
      </c>
      <c r="M23" s="78">
        <v>1.4999999999999999E-2</v>
      </c>
      <c r="N23" s="78">
        <v>1.4999999999999999E-2</v>
      </c>
      <c r="O23" s="78">
        <v>1.4999999999999999E-2</v>
      </c>
      <c r="P23" s="78">
        <v>1.4999999999999999E-2</v>
      </c>
      <c r="Q23" s="78">
        <v>1.4999999999999999E-2</v>
      </c>
      <c r="R23" s="78">
        <v>1.4999999999999999E-2</v>
      </c>
      <c r="S23" s="78">
        <v>1.4999999999999999E-2</v>
      </c>
      <c r="T23" s="78">
        <v>1.4999999999999999E-2</v>
      </c>
      <c r="U23" s="78">
        <v>1.2999999999999999E-2</v>
      </c>
      <c r="V23" s="78">
        <v>1.2999999999999999E-2</v>
      </c>
      <c r="W23" s="78">
        <v>1.2999999999999999E-2</v>
      </c>
      <c r="X23" s="78">
        <v>1.2999999999999999E-2</v>
      </c>
      <c r="Y23" s="78">
        <v>1.2999999999999999E-2</v>
      </c>
      <c r="Z23" s="78">
        <v>1.2999999999999999E-2</v>
      </c>
      <c r="AA23" s="78">
        <v>1.2999999999999999E-2</v>
      </c>
      <c r="AB23" s="78">
        <v>1.2999999999999999E-2</v>
      </c>
      <c r="AC23" s="78">
        <v>1.2999999999999999E-2</v>
      </c>
      <c r="AD23" s="78">
        <v>1.2999999999999999E-2</v>
      </c>
      <c r="AE23" s="78">
        <v>1.2E-2</v>
      </c>
      <c r="AF23" s="78">
        <v>1.2E-2</v>
      </c>
      <c r="AG23" s="78">
        <v>1.2E-2</v>
      </c>
      <c r="AH23" s="78">
        <v>1.2E-2</v>
      </c>
      <c r="AI23" s="78">
        <v>1.2E-2</v>
      </c>
      <c r="AJ23" s="78">
        <v>1.2E-2</v>
      </c>
      <c r="AK23" s="78">
        <v>1.2E-2</v>
      </c>
      <c r="AL23" s="78">
        <v>1.2E-2</v>
      </c>
      <c r="AM23" s="78">
        <v>1.2E-2</v>
      </c>
      <c r="AN23" s="78">
        <v>1.2E-2</v>
      </c>
      <c r="AO23" s="78">
        <v>1.2999999999999999E-2</v>
      </c>
      <c r="AP23" s="78">
        <v>1.2999999999999999E-2</v>
      </c>
      <c r="AQ23" s="78">
        <v>1.2999999999999999E-2</v>
      </c>
      <c r="AR23" s="78">
        <v>1.2999999999999999E-2</v>
      </c>
      <c r="AS23" s="78">
        <v>1.2999999999999999E-2</v>
      </c>
      <c r="AT23" s="78">
        <v>1.2999999999999999E-2</v>
      </c>
      <c r="AU23" s="78">
        <v>1.2999999999999999E-2</v>
      </c>
      <c r="AV23" s="78">
        <v>1.2999999999999999E-2</v>
      </c>
      <c r="AW23" s="78">
        <v>1.2999999999999999E-2</v>
      </c>
      <c r="AX23" s="78">
        <v>1.2999999999999999E-2</v>
      </c>
      <c r="AY23" s="78">
        <v>1.2999999999999999E-2</v>
      </c>
      <c r="AZ23" s="78">
        <v>1.2999999999999999E-2</v>
      </c>
      <c r="BA23" s="78">
        <v>1.2999999999999999E-2</v>
      </c>
      <c r="BB23" s="78">
        <v>1.2999999999999999E-2</v>
      </c>
    </row>
    <row r="24" spans="2:54" x14ac:dyDescent="0.2">
      <c r="B24" s="1" t="s">
        <v>346</v>
      </c>
    </row>
    <row r="25" spans="2:54" x14ac:dyDescent="0.2">
      <c r="B25" s="1"/>
    </row>
    <row r="26" spans="2:54" x14ac:dyDescent="0.2">
      <c r="B26" s="539" t="s">
        <v>307</v>
      </c>
      <c r="C26" s="525" t="s">
        <v>306</v>
      </c>
      <c r="D26" s="525" t="s">
        <v>224</v>
      </c>
      <c r="E26" s="525"/>
      <c r="F26" s="525"/>
      <c r="G26" s="525"/>
      <c r="H26" s="525"/>
      <c r="I26" s="525"/>
    </row>
    <row r="27" spans="2:54" x14ac:dyDescent="0.2">
      <c r="B27" s="539"/>
      <c r="C27" s="525"/>
      <c r="D27" s="134" t="s">
        <v>228</v>
      </c>
      <c r="E27" s="134" t="s">
        <v>228</v>
      </c>
      <c r="F27" s="134" t="s">
        <v>228</v>
      </c>
      <c r="G27" s="134" t="s">
        <v>215</v>
      </c>
      <c r="H27" s="134" t="s">
        <v>228</v>
      </c>
      <c r="I27" s="134" t="s">
        <v>231</v>
      </c>
    </row>
    <row r="28" spans="2:54" ht="20.399999999999999" x14ac:dyDescent="0.2">
      <c r="B28" s="539"/>
      <c r="C28" s="525"/>
      <c r="D28" s="137" t="s">
        <v>229</v>
      </c>
      <c r="E28" s="137" t="s">
        <v>230</v>
      </c>
      <c r="F28" s="137" t="s">
        <v>238</v>
      </c>
      <c r="G28" s="137" t="s">
        <v>239</v>
      </c>
      <c r="H28" s="137" t="s">
        <v>239</v>
      </c>
      <c r="I28" s="137" t="s">
        <v>232</v>
      </c>
    </row>
    <row r="29" spans="2:54" x14ac:dyDescent="0.2">
      <c r="B29" s="128" t="s">
        <v>305</v>
      </c>
      <c r="C29" s="129" t="s">
        <v>225</v>
      </c>
      <c r="D29" s="266">
        <v>6.6</v>
      </c>
      <c r="E29" s="265">
        <v>7.9</v>
      </c>
      <c r="F29" s="265">
        <v>13.2</v>
      </c>
      <c r="G29" s="265">
        <v>9.6</v>
      </c>
      <c r="H29" s="265">
        <v>8.4</v>
      </c>
      <c r="I29" s="265">
        <v>7.5</v>
      </c>
    </row>
    <row r="30" spans="2:54" x14ac:dyDescent="0.2">
      <c r="B30" s="128" t="s">
        <v>266</v>
      </c>
      <c r="C30" s="129" t="s">
        <v>226</v>
      </c>
      <c r="D30" s="266">
        <v>79.7</v>
      </c>
      <c r="E30" s="265">
        <v>79.7</v>
      </c>
      <c r="F30" s="265">
        <v>95.6</v>
      </c>
      <c r="G30" s="265">
        <v>79.7</v>
      </c>
      <c r="H30" s="265">
        <v>79.7</v>
      </c>
      <c r="I30" s="265">
        <v>79.7</v>
      </c>
    </row>
    <row r="31" spans="2:54" x14ac:dyDescent="0.2">
      <c r="B31" s="1" t="s">
        <v>477</v>
      </c>
    </row>
    <row r="33" spans="2:5" ht="30.6" x14ac:dyDescent="0.2">
      <c r="B33" s="138" t="s">
        <v>270</v>
      </c>
      <c r="C33" s="134" t="s">
        <v>271</v>
      </c>
    </row>
    <row r="34" spans="2:5" x14ac:dyDescent="0.2">
      <c r="B34" s="132" t="s">
        <v>267</v>
      </c>
      <c r="C34" s="176">
        <v>2.75E-2</v>
      </c>
    </row>
    <row r="35" spans="2:5" x14ac:dyDescent="0.2">
      <c r="B35" s="132" t="s">
        <v>268</v>
      </c>
      <c r="C35" s="176">
        <v>1.8200000000000001E-2</v>
      </c>
    </row>
    <row r="36" spans="2:5" x14ac:dyDescent="0.2">
      <c r="B36" s="132" t="s">
        <v>269</v>
      </c>
      <c r="C36" s="176">
        <v>2.46E-2</v>
      </c>
    </row>
    <row r="37" spans="2:5" x14ac:dyDescent="0.2">
      <c r="B37" s="1" t="s">
        <v>71</v>
      </c>
    </row>
    <row r="39" spans="2:5" ht="17.25" customHeight="1" x14ac:dyDescent="0.2">
      <c r="B39" s="533" t="s">
        <v>7</v>
      </c>
      <c r="C39" s="533"/>
      <c r="E39" s="2" t="s">
        <v>95</v>
      </c>
    </row>
    <row r="40" spans="2:5" x14ac:dyDescent="0.2">
      <c r="B40" s="28" t="s">
        <v>64</v>
      </c>
      <c r="C40" s="73">
        <v>0.9</v>
      </c>
      <c r="E40" s="2" t="s">
        <v>96</v>
      </c>
    </row>
    <row r="41" spans="2:5" x14ac:dyDescent="0.2">
      <c r="B41" s="3" t="s">
        <v>93</v>
      </c>
      <c r="C41" s="74">
        <v>0.54</v>
      </c>
    </row>
    <row r="42" spans="2:5" x14ac:dyDescent="0.2">
      <c r="B42" s="3" t="s">
        <v>92</v>
      </c>
      <c r="C42" s="74">
        <v>0.64</v>
      </c>
    </row>
    <row r="43" spans="2:5" x14ac:dyDescent="0.2">
      <c r="B43" s="3" t="s">
        <v>308</v>
      </c>
      <c r="C43" s="74">
        <v>0.99</v>
      </c>
    </row>
    <row r="44" spans="2:5" x14ac:dyDescent="0.2">
      <c r="B44" s="3" t="s">
        <v>65</v>
      </c>
      <c r="C44" s="74">
        <v>1</v>
      </c>
    </row>
    <row r="45" spans="2:5" x14ac:dyDescent="0.2">
      <c r="B45" s="1" t="s">
        <v>309</v>
      </c>
      <c r="C45" s="77"/>
    </row>
    <row r="46" spans="2:5" x14ac:dyDescent="0.2">
      <c r="B46" s="1"/>
      <c r="C46" s="77"/>
    </row>
    <row r="47" spans="2:5" ht="17.25" customHeight="1" x14ac:dyDescent="0.2">
      <c r="B47" s="133" t="s">
        <v>94</v>
      </c>
      <c r="C47" s="177">
        <v>0.9</v>
      </c>
      <c r="E47" s="2" t="s">
        <v>97</v>
      </c>
    </row>
    <row r="48" spans="2:5" x14ac:dyDescent="0.2">
      <c r="B48" s="1" t="s">
        <v>309</v>
      </c>
    </row>
    <row r="50" spans="2:54" ht="34.5" customHeight="1" x14ac:dyDescent="0.2">
      <c r="B50" s="139" t="s">
        <v>66</v>
      </c>
      <c r="C50" s="140" t="s">
        <v>196</v>
      </c>
      <c r="D50" s="140" t="s">
        <v>67</v>
      </c>
      <c r="E50" s="140" t="s">
        <v>68</v>
      </c>
    </row>
    <row r="51" spans="2:54" x14ac:dyDescent="0.2">
      <c r="B51" s="3" t="s">
        <v>100</v>
      </c>
      <c r="C51" s="68">
        <v>7.2999999999999995E-2</v>
      </c>
      <c r="D51" s="68">
        <v>0.24399999999999999</v>
      </c>
      <c r="E51" s="68">
        <v>0.68300000000000005</v>
      </c>
      <c r="F51" s="616">
        <f>SUM(C51:E51)</f>
        <v>1</v>
      </c>
    </row>
    <row r="52" spans="2:54" x14ac:dyDescent="0.2">
      <c r="B52" s="3" t="s">
        <v>72</v>
      </c>
      <c r="C52" s="68">
        <v>3.6999999999999998E-2</v>
      </c>
      <c r="D52" s="68">
        <v>0.33800000000000002</v>
      </c>
      <c r="E52" s="68">
        <v>0.625</v>
      </c>
      <c r="F52" s="616">
        <f t="shared" ref="F52:F54" si="0">SUM(C52:E52)</f>
        <v>1</v>
      </c>
    </row>
    <row r="53" spans="2:54" x14ac:dyDescent="0.2">
      <c r="B53" s="3" t="s">
        <v>69</v>
      </c>
      <c r="C53" s="68">
        <v>3.7999999999999999E-2</v>
      </c>
      <c r="D53" s="68">
        <v>0.39200000000000002</v>
      </c>
      <c r="E53" s="68">
        <v>0.56999999999999995</v>
      </c>
      <c r="F53" s="616">
        <f t="shared" si="0"/>
        <v>1</v>
      </c>
    </row>
    <row r="54" spans="2:54" x14ac:dyDescent="0.2">
      <c r="B54" s="3" t="s">
        <v>101</v>
      </c>
      <c r="C54" s="68">
        <v>4.2999999999999997E-2</v>
      </c>
      <c r="D54" s="68">
        <v>0.25600000000000001</v>
      </c>
      <c r="E54" s="68">
        <v>0.70099999999999996</v>
      </c>
      <c r="F54" s="616">
        <f t="shared" si="0"/>
        <v>1</v>
      </c>
    </row>
    <row r="55" spans="2:54" x14ac:dyDescent="0.2">
      <c r="B55" s="1" t="s">
        <v>478</v>
      </c>
    </row>
    <row r="57" spans="2:54" ht="17.25" customHeight="1" x14ac:dyDescent="0.2">
      <c r="B57" s="141" t="s">
        <v>104</v>
      </c>
      <c r="C57" s="136">
        <v>2024</v>
      </c>
      <c r="D57" s="136">
        <v>2025</v>
      </c>
      <c r="E57" s="136">
        <v>2026</v>
      </c>
      <c r="F57" s="136">
        <v>2027</v>
      </c>
      <c r="G57" s="136">
        <v>2028</v>
      </c>
      <c r="H57" s="136">
        <v>2029</v>
      </c>
      <c r="I57" s="136">
        <v>2030</v>
      </c>
      <c r="J57" s="136">
        <v>2031</v>
      </c>
      <c r="K57" s="136">
        <v>2032</v>
      </c>
      <c r="L57" s="136">
        <v>2033</v>
      </c>
      <c r="M57" s="136">
        <v>2034</v>
      </c>
      <c r="N57" s="136">
        <v>2035</v>
      </c>
      <c r="O57" s="136">
        <v>2036</v>
      </c>
      <c r="P57" s="136">
        <v>2037</v>
      </c>
      <c r="Q57" s="136">
        <v>2038</v>
      </c>
      <c r="R57" s="136">
        <v>2039</v>
      </c>
      <c r="S57" s="136">
        <v>2040</v>
      </c>
      <c r="T57" s="136">
        <v>2041</v>
      </c>
      <c r="U57" s="136">
        <v>2042</v>
      </c>
      <c r="V57" s="136">
        <v>2043</v>
      </c>
      <c r="W57" s="136">
        <v>2044</v>
      </c>
      <c r="X57" s="136">
        <v>2045</v>
      </c>
      <c r="Y57" s="136">
        <v>2046</v>
      </c>
      <c r="Z57" s="136">
        <v>2047</v>
      </c>
      <c r="AA57" s="136">
        <v>2048</v>
      </c>
      <c r="AB57" s="136">
        <v>2049</v>
      </c>
      <c r="AC57" s="136">
        <v>2050</v>
      </c>
      <c r="AD57" s="136">
        <v>2051</v>
      </c>
      <c r="AE57" s="136">
        <v>2052</v>
      </c>
      <c r="AF57" s="136">
        <v>2053</v>
      </c>
      <c r="AG57" s="136">
        <v>2054</v>
      </c>
      <c r="AH57" s="136">
        <v>2055</v>
      </c>
      <c r="AI57" s="136">
        <v>2056</v>
      </c>
      <c r="AJ57" s="136">
        <v>2057</v>
      </c>
      <c r="AK57" s="136">
        <v>2058</v>
      </c>
      <c r="AL57" s="136">
        <v>2059</v>
      </c>
      <c r="AM57" s="136">
        <v>2060</v>
      </c>
      <c r="AN57" s="136">
        <v>2061</v>
      </c>
      <c r="AO57" s="136">
        <v>2062</v>
      </c>
      <c r="AP57" s="136">
        <v>2063</v>
      </c>
      <c r="AQ57" s="136">
        <v>2064</v>
      </c>
      <c r="AR57" s="136">
        <v>2065</v>
      </c>
      <c r="AS57" s="136">
        <v>2066</v>
      </c>
      <c r="AT57" s="136">
        <v>2067</v>
      </c>
      <c r="AU57" s="136">
        <v>2068</v>
      </c>
      <c r="AV57" s="136">
        <v>2069</v>
      </c>
      <c r="AW57" s="136">
        <v>2070</v>
      </c>
      <c r="AX57" s="136">
        <v>2071</v>
      </c>
      <c r="AY57" s="136">
        <v>2072</v>
      </c>
      <c r="AZ57" s="136">
        <v>2073</v>
      </c>
      <c r="BA57" s="136">
        <v>2074</v>
      </c>
      <c r="BB57" s="136">
        <v>2075</v>
      </c>
    </row>
    <row r="58" spans="2:54" x14ac:dyDescent="0.2">
      <c r="B58" s="63" t="s">
        <v>146</v>
      </c>
      <c r="C58" s="64">
        <v>20.83</v>
      </c>
      <c r="D58" s="64">
        <f>ROUND(C58*(1+(0.8*D23)),2)</f>
        <v>21.28</v>
      </c>
      <c r="E58" s="64">
        <f t="shared" ref="E58:BB58" si="1">ROUND(D58*(1+(0.8*E23)),2)</f>
        <v>21.76</v>
      </c>
      <c r="F58" s="64">
        <f t="shared" si="1"/>
        <v>22.13</v>
      </c>
      <c r="G58" s="64">
        <f t="shared" si="1"/>
        <v>22.43</v>
      </c>
      <c r="H58" s="64">
        <f t="shared" si="1"/>
        <v>22.75</v>
      </c>
      <c r="I58" s="64">
        <f t="shared" si="1"/>
        <v>23.04</v>
      </c>
      <c r="J58" s="64">
        <f t="shared" si="1"/>
        <v>23.33</v>
      </c>
      <c r="K58" s="64">
        <f t="shared" si="1"/>
        <v>23.61</v>
      </c>
      <c r="L58" s="64">
        <f t="shared" si="1"/>
        <v>23.89</v>
      </c>
      <c r="M58" s="64">
        <f t="shared" si="1"/>
        <v>24.18</v>
      </c>
      <c r="N58" s="64">
        <f t="shared" si="1"/>
        <v>24.47</v>
      </c>
      <c r="O58" s="64">
        <f t="shared" si="1"/>
        <v>24.76</v>
      </c>
      <c r="P58" s="64">
        <f t="shared" si="1"/>
        <v>25.06</v>
      </c>
      <c r="Q58" s="64">
        <f t="shared" si="1"/>
        <v>25.36</v>
      </c>
      <c r="R58" s="64">
        <f t="shared" si="1"/>
        <v>25.66</v>
      </c>
      <c r="S58" s="64">
        <f t="shared" si="1"/>
        <v>25.97</v>
      </c>
      <c r="T58" s="64">
        <f t="shared" si="1"/>
        <v>26.28</v>
      </c>
      <c r="U58" s="64">
        <f t="shared" si="1"/>
        <v>26.55</v>
      </c>
      <c r="V58" s="64">
        <f t="shared" si="1"/>
        <v>26.83</v>
      </c>
      <c r="W58" s="64">
        <f t="shared" si="1"/>
        <v>27.11</v>
      </c>
      <c r="X58" s="64">
        <f t="shared" si="1"/>
        <v>27.39</v>
      </c>
      <c r="Y58" s="64">
        <f t="shared" si="1"/>
        <v>27.67</v>
      </c>
      <c r="Z58" s="64">
        <f t="shared" si="1"/>
        <v>27.96</v>
      </c>
      <c r="AA58" s="64">
        <f t="shared" si="1"/>
        <v>28.25</v>
      </c>
      <c r="AB58" s="64">
        <f t="shared" si="1"/>
        <v>28.54</v>
      </c>
      <c r="AC58" s="64">
        <f t="shared" si="1"/>
        <v>28.84</v>
      </c>
      <c r="AD58" s="64">
        <f t="shared" si="1"/>
        <v>29.14</v>
      </c>
      <c r="AE58" s="64">
        <f t="shared" si="1"/>
        <v>29.42</v>
      </c>
      <c r="AF58" s="64">
        <f t="shared" si="1"/>
        <v>29.7</v>
      </c>
      <c r="AG58" s="64">
        <f t="shared" si="1"/>
        <v>29.99</v>
      </c>
      <c r="AH58" s="64">
        <f t="shared" si="1"/>
        <v>30.28</v>
      </c>
      <c r="AI58" s="64">
        <f t="shared" si="1"/>
        <v>30.57</v>
      </c>
      <c r="AJ58" s="64">
        <f t="shared" si="1"/>
        <v>30.86</v>
      </c>
      <c r="AK58" s="64">
        <f t="shared" si="1"/>
        <v>31.16</v>
      </c>
      <c r="AL58" s="64">
        <f t="shared" si="1"/>
        <v>31.46</v>
      </c>
      <c r="AM58" s="64">
        <f t="shared" si="1"/>
        <v>31.76</v>
      </c>
      <c r="AN58" s="64">
        <f t="shared" si="1"/>
        <v>32.06</v>
      </c>
      <c r="AO58" s="64">
        <f t="shared" si="1"/>
        <v>32.39</v>
      </c>
      <c r="AP58" s="64">
        <f t="shared" si="1"/>
        <v>32.729999999999997</v>
      </c>
      <c r="AQ58" s="64">
        <f t="shared" si="1"/>
        <v>33.07</v>
      </c>
      <c r="AR58" s="64">
        <f t="shared" si="1"/>
        <v>33.409999999999997</v>
      </c>
      <c r="AS58" s="64">
        <f t="shared" si="1"/>
        <v>33.76</v>
      </c>
      <c r="AT58" s="64">
        <f t="shared" si="1"/>
        <v>34.11</v>
      </c>
      <c r="AU58" s="64">
        <f t="shared" si="1"/>
        <v>34.46</v>
      </c>
      <c r="AV58" s="64">
        <f t="shared" si="1"/>
        <v>34.82</v>
      </c>
      <c r="AW58" s="64">
        <f t="shared" si="1"/>
        <v>35.18</v>
      </c>
      <c r="AX58" s="64">
        <f t="shared" si="1"/>
        <v>35.549999999999997</v>
      </c>
      <c r="AY58" s="64">
        <f t="shared" si="1"/>
        <v>35.92</v>
      </c>
      <c r="AZ58" s="64">
        <f t="shared" si="1"/>
        <v>36.29</v>
      </c>
      <c r="BA58" s="64">
        <f t="shared" si="1"/>
        <v>36.67</v>
      </c>
      <c r="BB58" s="64">
        <f t="shared" si="1"/>
        <v>37.049999999999997</v>
      </c>
    </row>
    <row r="59" spans="2:54" x14ac:dyDescent="0.2">
      <c r="B59" s="43" t="s">
        <v>102</v>
      </c>
      <c r="C59" s="65">
        <v>9.83</v>
      </c>
      <c r="D59" s="65">
        <f>ROUND(C59*(1+(0.8*D23)),2)</f>
        <v>10.039999999999999</v>
      </c>
      <c r="E59" s="65">
        <f t="shared" ref="E59:BB59" si="2">ROUND(D59*(1+(0.8*E23)),2)</f>
        <v>10.26</v>
      </c>
      <c r="F59" s="65">
        <f t="shared" si="2"/>
        <v>10.43</v>
      </c>
      <c r="G59" s="65">
        <f t="shared" si="2"/>
        <v>10.57</v>
      </c>
      <c r="H59" s="65">
        <f t="shared" si="2"/>
        <v>10.72</v>
      </c>
      <c r="I59" s="65">
        <f t="shared" si="2"/>
        <v>10.86</v>
      </c>
      <c r="J59" s="65">
        <f t="shared" si="2"/>
        <v>11</v>
      </c>
      <c r="K59" s="65">
        <f t="shared" si="2"/>
        <v>11.13</v>
      </c>
      <c r="L59" s="65">
        <f t="shared" si="2"/>
        <v>11.26</v>
      </c>
      <c r="M59" s="65">
        <f t="shared" si="2"/>
        <v>11.4</v>
      </c>
      <c r="N59" s="65">
        <f t="shared" si="2"/>
        <v>11.54</v>
      </c>
      <c r="O59" s="65">
        <f t="shared" si="2"/>
        <v>11.68</v>
      </c>
      <c r="P59" s="65">
        <f t="shared" si="2"/>
        <v>11.82</v>
      </c>
      <c r="Q59" s="65">
        <f t="shared" si="2"/>
        <v>11.96</v>
      </c>
      <c r="R59" s="65">
        <f t="shared" si="2"/>
        <v>12.1</v>
      </c>
      <c r="S59" s="65">
        <f t="shared" si="2"/>
        <v>12.25</v>
      </c>
      <c r="T59" s="65">
        <f t="shared" si="2"/>
        <v>12.4</v>
      </c>
      <c r="U59" s="65">
        <f t="shared" si="2"/>
        <v>12.53</v>
      </c>
      <c r="V59" s="65">
        <f t="shared" si="2"/>
        <v>12.66</v>
      </c>
      <c r="W59" s="65">
        <f t="shared" si="2"/>
        <v>12.79</v>
      </c>
      <c r="X59" s="65">
        <f t="shared" si="2"/>
        <v>12.92</v>
      </c>
      <c r="Y59" s="65">
        <f t="shared" si="2"/>
        <v>13.05</v>
      </c>
      <c r="Z59" s="65">
        <f t="shared" si="2"/>
        <v>13.19</v>
      </c>
      <c r="AA59" s="65">
        <f t="shared" si="2"/>
        <v>13.33</v>
      </c>
      <c r="AB59" s="65">
        <f t="shared" si="2"/>
        <v>13.47</v>
      </c>
      <c r="AC59" s="65">
        <f t="shared" si="2"/>
        <v>13.61</v>
      </c>
      <c r="AD59" s="65">
        <f t="shared" si="2"/>
        <v>13.75</v>
      </c>
      <c r="AE59" s="65">
        <f t="shared" si="2"/>
        <v>13.88</v>
      </c>
      <c r="AF59" s="65">
        <f t="shared" si="2"/>
        <v>14.01</v>
      </c>
      <c r="AG59" s="65">
        <f t="shared" si="2"/>
        <v>14.14</v>
      </c>
      <c r="AH59" s="65">
        <f t="shared" si="2"/>
        <v>14.28</v>
      </c>
      <c r="AI59" s="65">
        <f t="shared" si="2"/>
        <v>14.42</v>
      </c>
      <c r="AJ59" s="65">
        <f t="shared" si="2"/>
        <v>14.56</v>
      </c>
      <c r="AK59" s="65">
        <f t="shared" si="2"/>
        <v>14.7</v>
      </c>
      <c r="AL59" s="65">
        <f t="shared" si="2"/>
        <v>14.84</v>
      </c>
      <c r="AM59" s="65">
        <f t="shared" si="2"/>
        <v>14.98</v>
      </c>
      <c r="AN59" s="65">
        <f t="shared" si="2"/>
        <v>15.12</v>
      </c>
      <c r="AO59" s="65">
        <f t="shared" si="2"/>
        <v>15.28</v>
      </c>
      <c r="AP59" s="65">
        <f t="shared" si="2"/>
        <v>15.44</v>
      </c>
      <c r="AQ59" s="65">
        <f t="shared" si="2"/>
        <v>15.6</v>
      </c>
      <c r="AR59" s="65">
        <f t="shared" si="2"/>
        <v>15.76</v>
      </c>
      <c r="AS59" s="65">
        <f t="shared" si="2"/>
        <v>15.92</v>
      </c>
      <c r="AT59" s="65">
        <f t="shared" si="2"/>
        <v>16.09</v>
      </c>
      <c r="AU59" s="65">
        <f t="shared" si="2"/>
        <v>16.260000000000002</v>
      </c>
      <c r="AV59" s="65">
        <f t="shared" si="2"/>
        <v>16.43</v>
      </c>
      <c r="AW59" s="65">
        <f t="shared" si="2"/>
        <v>16.600000000000001</v>
      </c>
      <c r="AX59" s="65">
        <f t="shared" si="2"/>
        <v>16.77</v>
      </c>
      <c r="AY59" s="65">
        <f t="shared" si="2"/>
        <v>16.940000000000001</v>
      </c>
      <c r="AZ59" s="65">
        <f t="shared" si="2"/>
        <v>17.12</v>
      </c>
      <c r="BA59" s="65">
        <f t="shared" si="2"/>
        <v>17.3</v>
      </c>
      <c r="BB59" s="65">
        <f t="shared" si="2"/>
        <v>17.48</v>
      </c>
    </row>
    <row r="60" spans="2:54" x14ac:dyDescent="0.2">
      <c r="B60" s="66" t="s">
        <v>103</v>
      </c>
      <c r="C60" s="65">
        <v>6.42</v>
      </c>
      <c r="D60" s="65">
        <f>ROUND(C60*(1+(0.8*D23)),2)</f>
        <v>6.56</v>
      </c>
      <c r="E60" s="65">
        <f t="shared" ref="E60:BB60" si="3">ROUND(D60*(1+(0.8*E23)),2)</f>
        <v>6.71</v>
      </c>
      <c r="F60" s="65">
        <f t="shared" si="3"/>
        <v>6.82</v>
      </c>
      <c r="G60" s="65">
        <f t="shared" si="3"/>
        <v>6.91</v>
      </c>
      <c r="H60" s="65">
        <f t="shared" si="3"/>
        <v>7.01</v>
      </c>
      <c r="I60" s="65">
        <f t="shared" si="3"/>
        <v>7.1</v>
      </c>
      <c r="J60" s="65">
        <f t="shared" si="3"/>
        <v>7.19</v>
      </c>
      <c r="K60" s="65">
        <f t="shared" si="3"/>
        <v>7.28</v>
      </c>
      <c r="L60" s="65">
        <f t="shared" si="3"/>
        <v>7.37</v>
      </c>
      <c r="M60" s="65">
        <f t="shared" si="3"/>
        <v>7.46</v>
      </c>
      <c r="N60" s="65">
        <f t="shared" si="3"/>
        <v>7.55</v>
      </c>
      <c r="O60" s="65">
        <f t="shared" si="3"/>
        <v>7.64</v>
      </c>
      <c r="P60" s="65">
        <f t="shared" si="3"/>
        <v>7.73</v>
      </c>
      <c r="Q60" s="65">
        <f t="shared" si="3"/>
        <v>7.82</v>
      </c>
      <c r="R60" s="65">
        <f t="shared" si="3"/>
        <v>7.91</v>
      </c>
      <c r="S60" s="65">
        <f t="shared" si="3"/>
        <v>8</v>
      </c>
      <c r="T60" s="65">
        <f t="shared" si="3"/>
        <v>8.1</v>
      </c>
      <c r="U60" s="65">
        <f t="shared" si="3"/>
        <v>8.18</v>
      </c>
      <c r="V60" s="65">
        <f t="shared" si="3"/>
        <v>8.27</v>
      </c>
      <c r="W60" s="65">
        <f t="shared" si="3"/>
        <v>8.36</v>
      </c>
      <c r="X60" s="65">
        <f t="shared" si="3"/>
        <v>8.4499999999999993</v>
      </c>
      <c r="Y60" s="65">
        <f t="shared" si="3"/>
        <v>8.5399999999999991</v>
      </c>
      <c r="Z60" s="65">
        <f t="shared" si="3"/>
        <v>8.6300000000000008</v>
      </c>
      <c r="AA60" s="65">
        <f t="shared" si="3"/>
        <v>8.7200000000000006</v>
      </c>
      <c r="AB60" s="65">
        <f t="shared" si="3"/>
        <v>8.81</v>
      </c>
      <c r="AC60" s="65">
        <f t="shared" si="3"/>
        <v>8.9</v>
      </c>
      <c r="AD60" s="65">
        <f t="shared" si="3"/>
        <v>8.99</v>
      </c>
      <c r="AE60" s="65">
        <f t="shared" si="3"/>
        <v>9.08</v>
      </c>
      <c r="AF60" s="65">
        <f t="shared" si="3"/>
        <v>9.17</v>
      </c>
      <c r="AG60" s="65">
        <f t="shared" si="3"/>
        <v>9.26</v>
      </c>
      <c r="AH60" s="65">
        <f t="shared" si="3"/>
        <v>9.35</v>
      </c>
      <c r="AI60" s="65">
        <f t="shared" si="3"/>
        <v>9.44</v>
      </c>
      <c r="AJ60" s="65">
        <f t="shared" si="3"/>
        <v>9.5299999999999994</v>
      </c>
      <c r="AK60" s="65">
        <f t="shared" si="3"/>
        <v>9.6199999999999992</v>
      </c>
      <c r="AL60" s="65">
        <f t="shared" si="3"/>
        <v>9.7100000000000009</v>
      </c>
      <c r="AM60" s="65">
        <f t="shared" si="3"/>
        <v>9.8000000000000007</v>
      </c>
      <c r="AN60" s="65">
        <f t="shared" si="3"/>
        <v>9.89</v>
      </c>
      <c r="AO60" s="65">
        <f t="shared" si="3"/>
        <v>9.99</v>
      </c>
      <c r="AP60" s="65">
        <f t="shared" si="3"/>
        <v>10.09</v>
      </c>
      <c r="AQ60" s="65">
        <f t="shared" si="3"/>
        <v>10.19</v>
      </c>
      <c r="AR60" s="65">
        <f t="shared" si="3"/>
        <v>10.3</v>
      </c>
      <c r="AS60" s="65">
        <f t="shared" si="3"/>
        <v>10.41</v>
      </c>
      <c r="AT60" s="65">
        <f t="shared" si="3"/>
        <v>10.52</v>
      </c>
      <c r="AU60" s="65">
        <f t="shared" si="3"/>
        <v>10.63</v>
      </c>
      <c r="AV60" s="65">
        <f t="shared" si="3"/>
        <v>10.74</v>
      </c>
      <c r="AW60" s="65">
        <f t="shared" si="3"/>
        <v>10.85</v>
      </c>
      <c r="AX60" s="65">
        <f t="shared" si="3"/>
        <v>10.96</v>
      </c>
      <c r="AY60" s="65">
        <f t="shared" si="3"/>
        <v>11.07</v>
      </c>
      <c r="AZ60" s="65">
        <f t="shared" si="3"/>
        <v>11.19</v>
      </c>
      <c r="BA60" s="65">
        <f t="shared" si="3"/>
        <v>11.31</v>
      </c>
      <c r="BB60" s="65">
        <f t="shared" si="3"/>
        <v>11.43</v>
      </c>
    </row>
    <row r="61" spans="2:54" x14ac:dyDescent="0.2">
      <c r="B61" s="1" t="s">
        <v>73</v>
      </c>
    </row>
    <row r="62" spans="2:54" x14ac:dyDescent="0.2">
      <c r="B62" s="1"/>
    </row>
    <row r="63" spans="2:54" x14ac:dyDescent="0.2">
      <c r="B63" s="15" t="s">
        <v>311</v>
      </c>
    </row>
    <row r="64" spans="2:54" x14ac:dyDescent="0.2">
      <c r="B64" s="179" t="s">
        <v>312</v>
      </c>
      <c r="C64" s="180" t="s">
        <v>313</v>
      </c>
      <c r="D64" s="180" t="s">
        <v>314</v>
      </c>
      <c r="E64" s="180" t="s">
        <v>315</v>
      </c>
      <c r="F64" s="180" t="s">
        <v>316</v>
      </c>
      <c r="G64" s="180" t="s">
        <v>317</v>
      </c>
      <c r="H64" s="180" t="s">
        <v>318</v>
      </c>
      <c r="I64" s="180" t="s">
        <v>319</v>
      </c>
      <c r="J64" s="180" t="s">
        <v>320</v>
      </c>
      <c r="K64" s="180" t="s">
        <v>321</v>
      </c>
      <c r="L64" s="180" t="s">
        <v>322</v>
      </c>
    </row>
    <row r="65" spans="2:14" x14ac:dyDescent="0.2">
      <c r="B65" s="179" t="s">
        <v>323</v>
      </c>
      <c r="C65" s="18">
        <v>2</v>
      </c>
      <c r="D65" s="18">
        <v>1.8</v>
      </c>
      <c r="E65" s="18">
        <v>1.5</v>
      </c>
      <c r="F65" s="18">
        <v>1.4</v>
      </c>
      <c r="G65" s="18">
        <v>1.2</v>
      </c>
      <c r="H65" s="18">
        <v>1</v>
      </c>
      <c r="I65" s="18">
        <v>0.9</v>
      </c>
      <c r="J65" s="18">
        <v>0.75</v>
      </c>
      <c r="K65" s="18">
        <v>0.6</v>
      </c>
      <c r="L65" s="18">
        <v>0.4</v>
      </c>
    </row>
    <row r="66" spans="2:14" ht="13.2" x14ac:dyDescent="0.25">
      <c r="B66" s="18"/>
      <c r="C66" s="540" t="s">
        <v>324</v>
      </c>
      <c r="D66" s="541"/>
      <c r="E66" s="541"/>
      <c r="F66" s="542"/>
      <c r="G66" s="543" t="s">
        <v>325</v>
      </c>
      <c r="H66" s="544"/>
      <c r="I66" s="544"/>
      <c r="J66" s="544"/>
      <c r="K66" s="544"/>
      <c r="L66" s="545"/>
    </row>
    <row r="67" spans="2:14" x14ac:dyDescent="0.2">
      <c r="B67" s="1" t="s">
        <v>310</v>
      </c>
    </row>
    <row r="68" spans="2:14" x14ac:dyDescent="0.2">
      <c r="B68" s="1"/>
    </row>
    <row r="69" spans="2:14" x14ac:dyDescent="0.2">
      <c r="B69" s="1"/>
      <c r="C69" s="182" t="s">
        <v>326</v>
      </c>
      <c r="D69" s="183"/>
      <c r="E69" s="183"/>
      <c r="F69" s="183"/>
      <c r="G69" s="183"/>
      <c r="H69" s="183"/>
      <c r="I69" s="183"/>
      <c r="J69" s="183"/>
      <c r="K69" s="183"/>
      <c r="L69" s="184"/>
      <c r="M69" s="184"/>
      <c r="N69" s="185" t="s">
        <v>327</v>
      </c>
    </row>
    <row r="70" spans="2:14" x14ac:dyDescent="0.2">
      <c r="B70" s="181" t="s">
        <v>328</v>
      </c>
      <c r="C70" s="178">
        <v>4</v>
      </c>
      <c r="D70" s="178">
        <v>5</v>
      </c>
      <c r="E70" s="178">
        <v>6</v>
      </c>
      <c r="F70" s="178">
        <v>7</v>
      </c>
      <c r="G70" s="178">
        <v>8</v>
      </c>
      <c r="H70" s="178">
        <v>9</v>
      </c>
      <c r="I70" s="178">
        <v>10</v>
      </c>
      <c r="J70" s="178">
        <v>11</v>
      </c>
      <c r="K70" s="178">
        <v>12</v>
      </c>
      <c r="L70" s="178">
        <v>13</v>
      </c>
      <c r="M70" s="178">
        <v>14</v>
      </c>
      <c r="N70" s="178">
        <v>15</v>
      </c>
    </row>
    <row r="71" spans="2:14" x14ac:dyDescent="0.2">
      <c r="B71" s="1" t="s">
        <v>329</v>
      </c>
    </row>
    <row r="72" spans="2:14" x14ac:dyDescent="0.2">
      <c r="B72" s="1"/>
    </row>
    <row r="73" spans="2:14" x14ac:dyDescent="0.2">
      <c r="B73" s="526" t="s">
        <v>240</v>
      </c>
      <c r="C73" s="525" t="s">
        <v>130</v>
      </c>
      <c r="D73" s="525" t="s">
        <v>224</v>
      </c>
      <c r="E73" s="525"/>
      <c r="F73" s="525"/>
      <c r="G73" s="525"/>
      <c r="H73" s="525"/>
      <c r="I73" s="525"/>
    </row>
    <row r="74" spans="2:14" x14ac:dyDescent="0.2">
      <c r="B74" s="527"/>
      <c r="C74" s="525"/>
      <c r="D74" s="137" t="s">
        <v>228</v>
      </c>
      <c r="E74" s="137" t="s">
        <v>228</v>
      </c>
      <c r="F74" s="137" t="s">
        <v>228</v>
      </c>
      <c r="G74" s="137" t="s">
        <v>215</v>
      </c>
      <c r="H74" s="137" t="s">
        <v>228</v>
      </c>
      <c r="I74" s="137" t="s">
        <v>231</v>
      </c>
    </row>
    <row r="75" spans="2:14" ht="20.399999999999999" x14ac:dyDescent="0.2">
      <c r="B75" s="142" t="s">
        <v>227</v>
      </c>
      <c r="C75" s="525"/>
      <c r="D75" s="137" t="s">
        <v>229</v>
      </c>
      <c r="E75" s="137" t="s">
        <v>230</v>
      </c>
      <c r="F75" s="137" t="s">
        <v>238</v>
      </c>
      <c r="G75" s="137" t="s">
        <v>239</v>
      </c>
      <c r="H75" s="137" t="s">
        <v>239</v>
      </c>
      <c r="I75" s="137" t="s">
        <v>232</v>
      </c>
    </row>
    <row r="76" spans="2:14" x14ac:dyDescent="0.2">
      <c r="B76" s="128" t="s">
        <v>233</v>
      </c>
      <c r="C76" s="129" t="s">
        <v>234</v>
      </c>
      <c r="D76" s="42" t="s">
        <v>235</v>
      </c>
      <c r="E76" s="129" t="s">
        <v>235</v>
      </c>
      <c r="F76" s="129" t="s">
        <v>235</v>
      </c>
      <c r="G76" s="265">
        <v>2.6</v>
      </c>
      <c r="H76" s="129" t="s">
        <v>235</v>
      </c>
      <c r="I76" s="265">
        <v>2.4</v>
      </c>
    </row>
    <row r="77" spans="2:14" x14ac:dyDescent="0.2">
      <c r="B77" s="128" t="s">
        <v>236</v>
      </c>
      <c r="C77" s="129" t="s">
        <v>237</v>
      </c>
      <c r="D77" s="266">
        <v>9.9</v>
      </c>
      <c r="E77" s="265">
        <v>10.3</v>
      </c>
      <c r="F77" s="265">
        <v>26</v>
      </c>
      <c r="G77" s="129" t="s">
        <v>235</v>
      </c>
      <c r="H77" s="265">
        <v>12.8</v>
      </c>
      <c r="I77" s="129" t="s">
        <v>235</v>
      </c>
    </row>
    <row r="78" spans="2:14" x14ac:dyDescent="0.2">
      <c r="B78" s="1" t="s">
        <v>479</v>
      </c>
    </row>
    <row r="80" spans="2:14" ht="13.2" x14ac:dyDescent="0.25">
      <c r="B80" s="536" t="s">
        <v>242</v>
      </c>
      <c r="C80" s="537"/>
      <c r="D80" s="537"/>
      <c r="E80" s="537"/>
      <c r="F80" s="538"/>
      <c r="G80" s="538"/>
    </row>
    <row r="81" spans="2:54" ht="11.4" x14ac:dyDescent="0.2">
      <c r="B81" s="143" t="s">
        <v>91</v>
      </c>
      <c r="C81" s="137" t="s">
        <v>245</v>
      </c>
      <c r="D81" s="137" t="s">
        <v>246</v>
      </c>
      <c r="E81" s="137" t="s">
        <v>247</v>
      </c>
      <c r="F81" s="144" t="s">
        <v>132</v>
      </c>
      <c r="G81" s="144" t="s">
        <v>248</v>
      </c>
    </row>
    <row r="82" spans="2:54" x14ac:dyDescent="0.2">
      <c r="B82" s="45" t="s">
        <v>243</v>
      </c>
      <c r="C82" s="89">
        <v>1.1000000000000001</v>
      </c>
      <c r="D82" s="89">
        <v>63</v>
      </c>
      <c r="E82" s="89">
        <v>0.02</v>
      </c>
      <c r="F82" s="76">
        <v>4.8</v>
      </c>
      <c r="G82" s="76">
        <v>10</v>
      </c>
    </row>
    <row r="83" spans="2:54" x14ac:dyDescent="0.2">
      <c r="B83" s="88" t="s">
        <v>244</v>
      </c>
      <c r="C83" s="89">
        <v>2</v>
      </c>
      <c r="D83" s="89">
        <v>54.4</v>
      </c>
      <c r="E83" s="89">
        <v>0.02</v>
      </c>
      <c r="F83" s="76">
        <v>4.5999999999999996</v>
      </c>
      <c r="G83" s="76">
        <v>10</v>
      </c>
    </row>
    <row r="84" spans="2:54" x14ac:dyDescent="0.2">
      <c r="B84" s="45" t="s">
        <v>232</v>
      </c>
      <c r="C84" s="89">
        <v>1</v>
      </c>
      <c r="D84" s="89">
        <v>39.9</v>
      </c>
      <c r="E84" s="89">
        <v>0.02</v>
      </c>
      <c r="F84" s="76">
        <v>4.7</v>
      </c>
      <c r="G84" s="76">
        <v>10</v>
      </c>
    </row>
    <row r="85" spans="2:54" x14ac:dyDescent="0.2">
      <c r="B85" s="1" t="s">
        <v>331</v>
      </c>
    </row>
    <row r="86" spans="2:54" x14ac:dyDescent="0.2">
      <c r="B86" s="1"/>
    </row>
    <row r="87" spans="2:54" ht="20.399999999999999" x14ac:dyDescent="0.2">
      <c r="B87" s="141" t="s">
        <v>138</v>
      </c>
      <c r="C87" s="136">
        <v>2024</v>
      </c>
      <c r="D87" s="136">
        <v>2025</v>
      </c>
      <c r="E87" s="136">
        <v>2026</v>
      </c>
      <c r="F87" s="136">
        <v>2027</v>
      </c>
      <c r="G87" s="136">
        <v>2028</v>
      </c>
      <c r="H87" s="136">
        <v>2029</v>
      </c>
      <c r="I87" s="136">
        <v>2030</v>
      </c>
      <c r="J87" s="136">
        <v>2031</v>
      </c>
      <c r="K87" s="136">
        <v>2032</v>
      </c>
      <c r="L87" s="136">
        <v>2033</v>
      </c>
      <c r="M87" s="136">
        <v>2034</v>
      </c>
      <c r="N87" s="136">
        <v>2035</v>
      </c>
      <c r="O87" s="136">
        <v>2036</v>
      </c>
      <c r="P87" s="136">
        <v>2037</v>
      </c>
      <c r="Q87" s="136">
        <v>2038</v>
      </c>
      <c r="R87" s="136">
        <v>2039</v>
      </c>
      <c r="S87" s="136">
        <v>2040</v>
      </c>
      <c r="T87" s="136">
        <v>2041</v>
      </c>
      <c r="U87" s="136">
        <v>2042</v>
      </c>
      <c r="V87" s="136">
        <v>2043</v>
      </c>
      <c r="W87" s="136">
        <v>2044</v>
      </c>
      <c r="X87" s="136">
        <v>2045</v>
      </c>
      <c r="Y87" s="136">
        <v>2046</v>
      </c>
      <c r="Z87" s="136">
        <v>2047</v>
      </c>
      <c r="AA87" s="136">
        <v>2048</v>
      </c>
      <c r="AB87" s="136">
        <v>2049</v>
      </c>
      <c r="AC87" s="136">
        <v>2050</v>
      </c>
      <c r="AD87" s="136">
        <v>2051</v>
      </c>
      <c r="AE87" s="136">
        <v>2052</v>
      </c>
      <c r="AF87" s="136">
        <v>2053</v>
      </c>
      <c r="AG87" s="136">
        <v>2054</v>
      </c>
      <c r="AH87" s="136">
        <v>2055</v>
      </c>
      <c r="AI87" s="136">
        <v>2056</v>
      </c>
      <c r="AJ87" s="136">
        <v>2057</v>
      </c>
      <c r="AK87" s="136">
        <v>2058</v>
      </c>
      <c r="AL87" s="136">
        <v>2059</v>
      </c>
      <c r="AM87" s="136">
        <v>2060</v>
      </c>
      <c r="AN87" s="136">
        <v>2061</v>
      </c>
      <c r="AO87" s="136">
        <v>2062</v>
      </c>
      <c r="AP87" s="136">
        <v>2063</v>
      </c>
      <c r="AQ87" s="136">
        <v>2064</v>
      </c>
      <c r="AR87" s="136">
        <v>2065</v>
      </c>
      <c r="AS87" s="136">
        <v>2066</v>
      </c>
      <c r="AT87" s="136">
        <v>2067</v>
      </c>
      <c r="AU87" s="136">
        <v>2068</v>
      </c>
      <c r="AV87" s="136">
        <v>2069</v>
      </c>
      <c r="AW87" s="136">
        <v>2070</v>
      </c>
      <c r="AX87" s="136">
        <v>2071</v>
      </c>
      <c r="AY87" s="136">
        <v>2072</v>
      </c>
      <c r="AZ87" s="136">
        <v>2073</v>
      </c>
      <c r="BA87" s="136">
        <v>2074</v>
      </c>
      <c r="BB87" s="136">
        <v>2075</v>
      </c>
    </row>
    <row r="88" spans="2:54" ht="12.6" x14ac:dyDescent="0.3">
      <c r="B88" s="44" t="s">
        <v>140</v>
      </c>
      <c r="C88" s="93">
        <v>162.1</v>
      </c>
      <c r="D88" s="93">
        <f>ROUND(C88*(1+(0.8*D23)),2)</f>
        <v>165.6</v>
      </c>
      <c r="E88" s="93">
        <f t="shared" ref="E88:BB88" si="4">ROUND(D88*(1+(0.8*E23)),2)</f>
        <v>169.31</v>
      </c>
      <c r="F88" s="93">
        <f t="shared" si="4"/>
        <v>172.15</v>
      </c>
      <c r="G88" s="93">
        <f t="shared" si="4"/>
        <v>174.49</v>
      </c>
      <c r="H88" s="93">
        <f t="shared" si="4"/>
        <v>177</v>
      </c>
      <c r="I88" s="93">
        <f t="shared" si="4"/>
        <v>179.27</v>
      </c>
      <c r="J88" s="93">
        <f t="shared" si="4"/>
        <v>181.56</v>
      </c>
      <c r="K88" s="93">
        <f t="shared" si="4"/>
        <v>183.74</v>
      </c>
      <c r="L88" s="93">
        <f t="shared" si="4"/>
        <v>185.94</v>
      </c>
      <c r="M88" s="93">
        <f t="shared" si="4"/>
        <v>188.17</v>
      </c>
      <c r="N88" s="93">
        <f t="shared" si="4"/>
        <v>190.43</v>
      </c>
      <c r="O88" s="93">
        <f t="shared" si="4"/>
        <v>192.72</v>
      </c>
      <c r="P88" s="93">
        <f t="shared" si="4"/>
        <v>195.03</v>
      </c>
      <c r="Q88" s="93">
        <f t="shared" si="4"/>
        <v>197.37</v>
      </c>
      <c r="R88" s="93">
        <f t="shared" si="4"/>
        <v>199.74</v>
      </c>
      <c r="S88" s="93">
        <f t="shared" si="4"/>
        <v>202.14</v>
      </c>
      <c r="T88" s="93">
        <f t="shared" si="4"/>
        <v>204.57</v>
      </c>
      <c r="U88" s="93">
        <f t="shared" si="4"/>
        <v>206.7</v>
      </c>
      <c r="V88" s="93">
        <f t="shared" si="4"/>
        <v>208.85</v>
      </c>
      <c r="W88" s="93">
        <f t="shared" si="4"/>
        <v>211.02</v>
      </c>
      <c r="X88" s="93">
        <f t="shared" si="4"/>
        <v>213.21</v>
      </c>
      <c r="Y88" s="93">
        <f t="shared" si="4"/>
        <v>215.43</v>
      </c>
      <c r="Z88" s="93">
        <f t="shared" si="4"/>
        <v>217.67</v>
      </c>
      <c r="AA88" s="93">
        <f t="shared" si="4"/>
        <v>219.93</v>
      </c>
      <c r="AB88" s="93">
        <f t="shared" si="4"/>
        <v>222.22</v>
      </c>
      <c r="AC88" s="93">
        <f t="shared" si="4"/>
        <v>224.53</v>
      </c>
      <c r="AD88" s="93">
        <f t="shared" si="4"/>
        <v>226.87</v>
      </c>
      <c r="AE88" s="93">
        <f t="shared" si="4"/>
        <v>229.05</v>
      </c>
      <c r="AF88" s="93">
        <f t="shared" si="4"/>
        <v>231.25</v>
      </c>
      <c r="AG88" s="93">
        <f t="shared" si="4"/>
        <v>233.47</v>
      </c>
      <c r="AH88" s="93">
        <f t="shared" si="4"/>
        <v>235.71</v>
      </c>
      <c r="AI88" s="93">
        <f t="shared" si="4"/>
        <v>237.97</v>
      </c>
      <c r="AJ88" s="93">
        <f t="shared" si="4"/>
        <v>240.25</v>
      </c>
      <c r="AK88" s="93">
        <f t="shared" si="4"/>
        <v>242.56</v>
      </c>
      <c r="AL88" s="93">
        <f t="shared" si="4"/>
        <v>244.89</v>
      </c>
      <c r="AM88" s="93">
        <f t="shared" si="4"/>
        <v>247.24</v>
      </c>
      <c r="AN88" s="93">
        <f t="shared" si="4"/>
        <v>249.61</v>
      </c>
      <c r="AO88" s="93">
        <f t="shared" si="4"/>
        <v>252.21</v>
      </c>
      <c r="AP88" s="93">
        <f t="shared" si="4"/>
        <v>254.83</v>
      </c>
      <c r="AQ88" s="93">
        <f t="shared" si="4"/>
        <v>257.48</v>
      </c>
      <c r="AR88" s="93">
        <f t="shared" si="4"/>
        <v>260.16000000000003</v>
      </c>
      <c r="AS88" s="93">
        <f t="shared" si="4"/>
        <v>262.87</v>
      </c>
      <c r="AT88" s="93">
        <f t="shared" si="4"/>
        <v>265.60000000000002</v>
      </c>
      <c r="AU88" s="93">
        <f t="shared" si="4"/>
        <v>268.36</v>
      </c>
      <c r="AV88" s="93">
        <f t="shared" si="4"/>
        <v>271.14999999999998</v>
      </c>
      <c r="AW88" s="93">
        <f t="shared" si="4"/>
        <v>273.97000000000003</v>
      </c>
      <c r="AX88" s="93">
        <f t="shared" si="4"/>
        <v>276.82</v>
      </c>
      <c r="AY88" s="93">
        <f t="shared" si="4"/>
        <v>279.7</v>
      </c>
      <c r="AZ88" s="93">
        <f t="shared" si="4"/>
        <v>282.61</v>
      </c>
      <c r="BA88" s="93">
        <f t="shared" si="4"/>
        <v>285.55</v>
      </c>
      <c r="BB88" s="93">
        <f t="shared" si="4"/>
        <v>288.52</v>
      </c>
    </row>
    <row r="89" spans="2:54" ht="12.6" x14ac:dyDescent="0.3">
      <c r="B89" s="44" t="s">
        <v>139</v>
      </c>
      <c r="C89" s="93">
        <v>91.1</v>
      </c>
      <c r="D89" s="93">
        <f>ROUND(C89*(1+(0.8*D23)),2)</f>
        <v>93.07</v>
      </c>
      <c r="E89" s="93">
        <f t="shared" ref="E89:BB89" si="5">ROUND(D89*(1+(0.8*E23)),2)</f>
        <v>95.15</v>
      </c>
      <c r="F89" s="93">
        <f t="shared" si="5"/>
        <v>96.75</v>
      </c>
      <c r="G89" s="93">
        <f t="shared" si="5"/>
        <v>98.07</v>
      </c>
      <c r="H89" s="93">
        <f t="shared" si="5"/>
        <v>99.48</v>
      </c>
      <c r="I89" s="93">
        <f t="shared" si="5"/>
        <v>100.75</v>
      </c>
      <c r="J89" s="93">
        <f t="shared" si="5"/>
        <v>102.04</v>
      </c>
      <c r="K89" s="93">
        <f t="shared" si="5"/>
        <v>103.26</v>
      </c>
      <c r="L89" s="93">
        <f t="shared" si="5"/>
        <v>104.5</v>
      </c>
      <c r="M89" s="93">
        <f t="shared" si="5"/>
        <v>105.75</v>
      </c>
      <c r="N89" s="93">
        <f t="shared" si="5"/>
        <v>107.02</v>
      </c>
      <c r="O89" s="93">
        <f t="shared" si="5"/>
        <v>108.3</v>
      </c>
      <c r="P89" s="93">
        <f t="shared" si="5"/>
        <v>109.6</v>
      </c>
      <c r="Q89" s="93">
        <f t="shared" si="5"/>
        <v>110.92</v>
      </c>
      <c r="R89" s="93">
        <f t="shared" si="5"/>
        <v>112.25</v>
      </c>
      <c r="S89" s="93">
        <f t="shared" si="5"/>
        <v>113.6</v>
      </c>
      <c r="T89" s="93">
        <f t="shared" si="5"/>
        <v>114.96</v>
      </c>
      <c r="U89" s="93">
        <f t="shared" si="5"/>
        <v>116.16</v>
      </c>
      <c r="V89" s="93">
        <f t="shared" si="5"/>
        <v>117.37</v>
      </c>
      <c r="W89" s="93">
        <f t="shared" si="5"/>
        <v>118.59</v>
      </c>
      <c r="X89" s="93">
        <f t="shared" si="5"/>
        <v>119.82</v>
      </c>
      <c r="Y89" s="93">
        <f t="shared" si="5"/>
        <v>121.07</v>
      </c>
      <c r="Z89" s="93">
        <f t="shared" si="5"/>
        <v>122.33</v>
      </c>
      <c r="AA89" s="93">
        <f t="shared" si="5"/>
        <v>123.6</v>
      </c>
      <c r="AB89" s="93">
        <f t="shared" si="5"/>
        <v>124.89</v>
      </c>
      <c r="AC89" s="93">
        <f t="shared" si="5"/>
        <v>126.19</v>
      </c>
      <c r="AD89" s="93">
        <f t="shared" si="5"/>
        <v>127.5</v>
      </c>
      <c r="AE89" s="93">
        <f t="shared" si="5"/>
        <v>128.72</v>
      </c>
      <c r="AF89" s="93">
        <f t="shared" si="5"/>
        <v>129.96</v>
      </c>
      <c r="AG89" s="93">
        <f t="shared" si="5"/>
        <v>131.21</v>
      </c>
      <c r="AH89" s="93">
        <f t="shared" si="5"/>
        <v>132.47</v>
      </c>
      <c r="AI89" s="93">
        <f t="shared" si="5"/>
        <v>133.74</v>
      </c>
      <c r="AJ89" s="93">
        <f t="shared" si="5"/>
        <v>135.02000000000001</v>
      </c>
      <c r="AK89" s="93">
        <f t="shared" si="5"/>
        <v>136.32</v>
      </c>
      <c r="AL89" s="93">
        <f t="shared" si="5"/>
        <v>137.63</v>
      </c>
      <c r="AM89" s="93">
        <f t="shared" si="5"/>
        <v>138.94999999999999</v>
      </c>
      <c r="AN89" s="93">
        <f t="shared" si="5"/>
        <v>140.28</v>
      </c>
      <c r="AO89" s="93">
        <f t="shared" si="5"/>
        <v>141.74</v>
      </c>
      <c r="AP89" s="93">
        <f t="shared" si="5"/>
        <v>143.21</v>
      </c>
      <c r="AQ89" s="93">
        <f t="shared" si="5"/>
        <v>144.69999999999999</v>
      </c>
      <c r="AR89" s="93">
        <f t="shared" si="5"/>
        <v>146.19999999999999</v>
      </c>
      <c r="AS89" s="93">
        <f t="shared" si="5"/>
        <v>147.72</v>
      </c>
      <c r="AT89" s="93">
        <f t="shared" si="5"/>
        <v>149.26</v>
      </c>
      <c r="AU89" s="93">
        <f t="shared" si="5"/>
        <v>150.81</v>
      </c>
      <c r="AV89" s="93">
        <f t="shared" si="5"/>
        <v>152.38</v>
      </c>
      <c r="AW89" s="93">
        <f t="shared" si="5"/>
        <v>153.96</v>
      </c>
      <c r="AX89" s="93">
        <f t="shared" si="5"/>
        <v>155.56</v>
      </c>
      <c r="AY89" s="93">
        <f t="shared" si="5"/>
        <v>157.18</v>
      </c>
      <c r="AZ89" s="93">
        <f t="shared" si="5"/>
        <v>158.81</v>
      </c>
      <c r="BA89" s="93">
        <f t="shared" si="5"/>
        <v>160.46</v>
      </c>
      <c r="BB89" s="93">
        <f t="shared" si="5"/>
        <v>162.13</v>
      </c>
    </row>
    <row r="90" spans="2:54" ht="12.6" x14ac:dyDescent="0.3">
      <c r="B90" s="44" t="s">
        <v>144</v>
      </c>
      <c r="C90" s="93">
        <v>38.299999999999997</v>
      </c>
      <c r="D90" s="93">
        <f>ROUND(C90*(1+(0.8*D23)),2)</f>
        <v>39.130000000000003</v>
      </c>
      <c r="E90" s="93">
        <f t="shared" ref="E90:BB90" si="6">ROUND(D90*(1+(0.8*E23)),2)</f>
        <v>40.01</v>
      </c>
      <c r="F90" s="93">
        <f t="shared" si="6"/>
        <v>40.68</v>
      </c>
      <c r="G90" s="93">
        <f t="shared" si="6"/>
        <v>41.23</v>
      </c>
      <c r="H90" s="93">
        <f t="shared" si="6"/>
        <v>41.82</v>
      </c>
      <c r="I90" s="93">
        <f t="shared" si="6"/>
        <v>42.36</v>
      </c>
      <c r="J90" s="93">
        <f t="shared" si="6"/>
        <v>42.9</v>
      </c>
      <c r="K90" s="93">
        <f t="shared" si="6"/>
        <v>43.41</v>
      </c>
      <c r="L90" s="93">
        <f t="shared" si="6"/>
        <v>43.93</v>
      </c>
      <c r="M90" s="93">
        <f t="shared" si="6"/>
        <v>44.46</v>
      </c>
      <c r="N90" s="93">
        <f t="shared" si="6"/>
        <v>44.99</v>
      </c>
      <c r="O90" s="93">
        <f t="shared" si="6"/>
        <v>45.53</v>
      </c>
      <c r="P90" s="93">
        <f t="shared" si="6"/>
        <v>46.08</v>
      </c>
      <c r="Q90" s="93">
        <f t="shared" si="6"/>
        <v>46.63</v>
      </c>
      <c r="R90" s="93">
        <f t="shared" si="6"/>
        <v>47.19</v>
      </c>
      <c r="S90" s="93">
        <f t="shared" si="6"/>
        <v>47.76</v>
      </c>
      <c r="T90" s="93">
        <f t="shared" si="6"/>
        <v>48.33</v>
      </c>
      <c r="U90" s="93">
        <f t="shared" si="6"/>
        <v>48.83</v>
      </c>
      <c r="V90" s="93">
        <f t="shared" si="6"/>
        <v>49.34</v>
      </c>
      <c r="W90" s="93">
        <f t="shared" si="6"/>
        <v>49.85</v>
      </c>
      <c r="X90" s="93">
        <f t="shared" si="6"/>
        <v>50.37</v>
      </c>
      <c r="Y90" s="93">
        <f t="shared" si="6"/>
        <v>50.89</v>
      </c>
      <c r="Z90" s="93">
        <f t="shared" si="6"/>
        <v>51.42</v>
      </c>
      <c r="AA90" s="93">
        <f t="shared" si="6"/>
        <v>51.95</v>
      </c>
      <c r="AB90" s="93">
        <f t="shared" si="6"/>
        <v>52.49</v>
      </c>
      <c r="AC90" s="93">
        <f t="shared" si="6"/>
        <v>53.04</v>
      </c>
      <c r="AD90" s="93">
        <f t="shared" si="6"/>
        <v>53.59</v>
      </c>
      <c r="AE90" s="93">
        <f t="shared" si="6"/>
        <v>54.1</v>
      </c>
      <c r="AF90" s="93">
        <f t="shared" si="6"/>
        <v>54.62</v>
      </c>
      <c r="AG90" s="93">
        <f t="shared" si="6"/>
        <v>55.14</v>
      </c>
      <c r="AH90" s="93">
        <f t="shared" si="6"/>
        <v>55.67</v>
      </c>
      <c r="AI90" s="93">
        <f t="shared" si="6"/>
        <v>56.2</v>
      </c>
      <c r="AJ90" s="93">
        <f t="shared" si="6"/>
        <v>56.74</v>
      </c>
      <c r="AK90" s="93">
        <f t="shared" si="6"/>
        <v>57.28</v>
      </c>
      <c r="AL90" s="93">
        <f t="shared" si="6"/>
        <v>57.83</v>
      </c>
      <c r="AM90" s="93">
        <f t="shared" si="6"/>
        <v>58.39</v>
      </c>
      <c r="AN90" s="93">
        <f t="shared" si="6"/>
        <v>58.95</v>
      </c>
      <c r="AO90" s="93">
        <f t="shared" si="6"/>
        <v>59.56</v>
      </c>
      <c r="AP90" s="93">
        <f t="shared" si="6"/>
        <v>60.18</v>
      </c>
      <c r="AQ90" s="93">
        <f t="shared" si="6"/>
        <v>60.81</v>
      </c>
      <c r="AR90" s="93">
        <f t="shared" si="6"/>
        <v>61.44</v>
      </c>
      <c r="AS90" s="93">
        <f t="shared" si="6"/>
        <v>62.08</v>
      </c>
      <c r="AT90" s="93">
        <f t="shared" si="6"/>
        <v>62.73</v>
      </c>
      <c r="AU90" s="93">
        <f t="shared" si="6"/>
        <v>63.38</v>
      </c>
      <c r="AV90" s="93">
        <f t="shared" si="6"/>
        <v>64.040000000000006</v>
      </c>
      <c r="AW90" s="93">
        <f t="shared" si="6"/>
        <v>64.709999999999994</v>
      </c>
      <c r="AX90" s="93">
        <f t="shared" si="6"/>
        <v>65.38</v>
      </c>
      <c r="AY90" s="93">
        <f t="shared" si="6"/>
        <v>66.06</v>
      </c>
      <c r="AZ90" s="93">
        <f t="shared" si="6"/>
        <v>66.75</v>
      </c>
      <c r="BA90" s="93">
        <f t="shared" si="6"/>
        <v>67.44</v>
      </c>
      <c r="BB90" s="93">
        <f t="shared" si="6"/>
        <v>68.14</v>
      </c>
    </row>
    <row r="91" spans="2:54" ht="12.6" x14ac:dyDescent="0.3">
      <c r="B91" s="44" t="s">
        <v>145</v>
      </c>
      <c r="C91" s="93">
        <v>22.7</v>
      </c>
      <c r="D91" s="93">
        <f>ROUND(C91*(1+(0.8*D23)),2)</f>
        <v>23.19</v>
      </c>
      <c r="E91" s="93">
        <f t="shared" ref="E91:BB91" si="7">ROUND(D91*(1+(0.8*E23)),2)</f>
        <v>23.71</v>
      </c>
      <c r="F91" s="93">
        <f t="shared" si="7"/>
        <v>24.11</v>
      </c>
      <c r="G91" s="93">
        <f t="shared" si="7"/>
        <v>24.44</v>
      </c>
      <c r="H91" s="93">
        <f t="shared" si="7"/>
        <v>24.79</v>
      </c>
      <c r="I91" s="93">
        <f t="shared" si="7"/>
        <v>25.11</v>
      </c>
      <c r="J91" s="93">
        <f t="shared" si="7"/>
        <v>25.43</v>
      </c>
      <c r="K91" s="93">
        <f t="shared" si="7"/>
        <v>25.74</v>
      </c>
      <c r="L91" s="93">
        <f t="shared" si="7"/>
        <v>26.05</v>
      </c>
      <c r="M91" s="93">
        <f t="shared" si="7"/>
        <v>26.36</v>
      </c>
      <c r="N91" s="93">
        <f t="shared" si="7"/>
        <v>26.68</v>
      </c>
      <c r="O91" s="93">
        <f t="shared" si="7"/>
        <v>27</v>
      </c>
      <c r="P91" s="93">
        <f t="shared" si="7"/>
        <v>27.32</v>
      </c>
      <c r="Q91" s="93">
        <f t="shared" si="7"/>
        <v>27.65</v>
      </c>
      <c r="R91" s="93">
        <f t="shared" si="7"/>
        <v>27.98</v>
      </c>
      <c r="S91" s="93">
        <f t="shared" si="7"/>
        <v>28.32</v>
      </c>
      <c r="T91" s="93">
        <f t="shared" si="7"/>
        <v>28.66</v>
      </c>
      <c r="U91" s="93">
        <f t="shared" si="7"/>
        <v>28.96</v>
      </c>
      <c r="V91" s="93">
        <f t="shared" si="7"/>
        <v>29.26</v>
      </c>
      <c r="W91" s="93">
        <f t="shared" si="7"/>
        <v>29.56</v>
      </c>
      <c r="X91" s="93">
        <f t="shared" si="7"/>
        <v>29.87</v>
      </c>
      <c r="Y91" s="93">
        <f t="shared" si="7"/>
        <v>30.18</v>
      </c>
      <c r="Z91" s="93">
        <f t="shared" si="7"/>
        <v>30.49</v>
      </c>
      <c r="AA91" s="93">
        <f t="shared" si="7"/>
        <v>30.81</v>
      </c>
      <c r="AB91" s="93">
        <f t="shared" si="7"/>
        <v>31.13</v>
      </c>
      <c r="AC91" s="93">
        <f t="shared" si="7"/>
        <v>31.45</v>
      </c>
      <c r="AD91" s="93">
        <f t="shared" si="7"/>
        <v>31.78</v>
      </c>
      <c r="AE91" s="93">
        <f t="shared" si="7"/>
        <v>32.090000000000003</v>
      </c>
      <c r="AF91" s="93">
        <f t="shared" si="7"/>
        <v>32.4</v>
      </c>
      <c r="AG91" s="93">
        <f t="shared" si="7"/>
        <v>32.71</v>
      </c>
      <c r="AH91" s="93">
        <f t="shared" si="7"/>
        <v>33.020000000000003</v>
      </c>
      <c r="AI91" s="93">
        <f t="shared" si="7"/>
        <v>33.340000000000003</v>
      </c>
      <c r="AJ91" s="93">
        <f t="shared" si="7"/>
        <v>33.659999999999997</v>
      </c>
      <c r="AK91" s="93">
        <f t="shared" si="7"/>
        <v>33.979999999999997</v>
      </c>
      <c r="AL91" s="93">
        <f t="shared" si="7"/>
        <v>34.31</v>
      </c>
      <c r="AM91" s="93">
        <f t="shared" si="7"/>
        <v>34.64</v>
      </c>
      <c r="AN91" s="93">
        <f t="shared" si="7"/>
        <v>34.97</v>
      </c>
      <c r="AO91" s="93">
        <f t="shared" si="7"/>
        <v>35.33</v>
      </c>
      <c r="AP91" s="93">
        <f t="shared" si="7"/>
        <v>35.700000000000003</v>
      </c>
      <c r="AQ91" s="93">
        <f t="shared" si="7"/>
        <v>36.07</v>
      </c>
      <c r="AR91" s="93">
        <f t="shared" si="7"/>
        <v>36.450000000000003</v>
      </c>
      <c r="AS91" s="93">
        <f t="shared" si="7"/>
        <v>36.83</v>
      </c>
      <c r="AT91" s="93">
        <f t="shared" si="7"/>
        <v>37.21</v>
      </c>
      <c r="AU91" s="93">
        <f t="shared" si="7"/>
        <v>37.6</v>
      </c>
      <c r="AV91" s="93">
        <f t="shared" si="7"/>
        <v>37.99</v>
      </c>
      <c r="AW91" s="93">
        <f t="shared" si="7"/>
        <v>38.39</v>
      </c>
      <c r="AX91" s="93">
        <f t="shared" si="7"/>
        <v>38.79</v>
      </c>
      <c r="AY91" s="93">
        <f t="shared" si="7"/>
        <v>39.19</v>
      </c>
      <c r="AZ91" s="93">
        <f t="shared" si="7"/>
        <v>39.6</v>
      </c>
      <c r="BA91" s="93">
        <f t="shared" si="7"/>
        <v>40.01</v>
      </c>
      <c r="BB91" s="93">
        <f t="shared" si="7"/>
        <v>40.43</v>
      </c>
    </row>
    <row r="92" spans="2:54" ht="12.6" x14ac:dyDescent="0.3">
      <c r="B92" s="44" t="s">
        <v>143</v>
      </c>
      <c r="C92" s="93">
        <v>15.6</v>
      </c>
      <c r="D92" s="93">
        <f>ROUND(C92*(1+(0.8*D23)),2)</f>
        <v>15.94</v>
      </c>
      <c r="E92" s="93">
        <f t="shared" ref="E92:BB92" si="8">ROUND(D92*(1+(0.8*E23)),2)</f>
        <v>16.3</v>
      </c>
      <c r="F92" s="93">
        <f t="shared" si="8"/>
        <v>16.57</v>
      </c>
      <c r="G92" s="93">
        <f t="shared" si="8"/>
        <v>16.8</v>
      </c>
      <c r="H92" s="93">
        <f t="shared" si="8"/>
        <v>17.04</v>
      </c>
      <c r="I92" s="93">
        <f t="shared" si="8"/>
        <v>17.260000000000002</v>
      </c>
      <c r="J92" s="93">
        <f t="shared" si="8"/>
        <v>17.48</v>
      </c>
      <c r="K92" s="93">
        <f t="shared" si="8"/>
        <v>17.690000000000001</v>
      </c>
      <c r="L92" s="93">
        <f t="shared" si="8"/>
        <v>17.899999999999999</v>
      </c>
      <c r="M92" s="93">
        <f t="shared" si="8"/>
        <v>18.11</v>
      </c>
      <c r="N92" s="93">
        <f t="shared" si="8"/>
        <v>18.329999999999998</v>
      </c>
      <c r="O92" s="93">
        <f t="shared" si="8"/>
        <v>18.55</v>
      </c>
      <c r="P92" s="93">
        <f t="shared" si="8"/>
        <v>18.77</v>
      </c>
      <c r="Q92" s="93">
        <f t="shared" si="8"/>
        <v>19</v>
      </c>
      <c r="R92" s="93">
        <f t="shared" si="8"/>
        <v>19.23</v>
      </c>
      <c r="S92" s="93">
        <f t="shared" si="8"/>
        <v>19.46</v>
      </c>
      <c r="T92" s="93">
        <f t="shared" si="8"/>
        <v>19.690000000000001</v>
      </c>
      <c r="U92" s="93">
        <f t="shared" si="8"/>
        <v>19.89</v>
      </c>
      <c r="V92" s="93">
        <f t="shared" si="8"/>
        <v>20.100000000000001</v>
      </c>
      <c r="W92" s="93">
        <f t="shared" si="8"/>
        <v>20.309999999999999</v>
      </c>
      <c r="X92" s="93">
        <f t="shared" si="8"/>
        <v>20.52</v>
      </c>
      <c r="Y92" s="93">
        <f t="shared" si="8"/>
        <v>20.73</v>
      </c>
      <c r="Z92" s="93">
        <f t="shared" si="8"/>
        <v>20.95</v>
      </c>
      <c r="AA92" s="93">
        <f t="shared" si="8"/>
        <v>21.17</v>
      </c>
      <c r="AB92" s="93">
        <f t="shared" si="8"/>
        <v>21.39</v>
      </c>
      <c r="AC92" s="93">
        <f t="shared" si="8"/>
        <v>21.61</v>
      </c>
      <c r="AD92" s="93">
        <f t="shared" si="8"/>
        <v>21.83</v>
      </c>
      <c r="AE92" s="93">
        <f t="shared" si="8"/>
        <v>22.04</v>
      </c>
      <c r="AF92" s="93">
        <f t="shared" si="8"/>
        <v>22.25</v>
      </c>
      <c r="AG92" s="93">
        <f t="shared" si="8"/>
        <v>22.46</v>
      </c>
      <c r="AH92" s="93">
        <f t="shared" si="8"/>
        <v>22.68</v>
      </c>
      <c r="AI92" s="93">
        <f t="shared" si="8"/>
        <v>22.9</v>
      </c>
      <c r="AJ92" s="93">
        <f t="shared" si="8"/>
        <v>23.12</v>
      </c>
      <c r="AK92" s="93">
        <f t="shared" si="8"/>
        <v>23.34</v>
      </c>
      <c r="AL92" s="93">
        <f t="shared" si="8"/>
        <v>23.56</v>
      </c>
      <c r="AM92" s="93">
        <f t="shared" si="8"/>
        <v>23.79</v>
      </c>
      <c r="AN92" s="93">
        <f t="shared" si="8"/>
        <v>24.02</v>
      </c>
      <c r="AO92" s="93">
        <f t="shared" si="8"/>
        <v>24.27</v>
      </c>
      <c r="AP92" s="93">
        <f t="shared" si="8"/>
        <v>24.52</v>
      </c>
      <c r="AQ92" s="93">
        <f t="shared" si="8"/>
        <v>24.78</v>
      </c>
      <c r="AR92" s="93">
        <f t="shared" si="8"/>
        <v>25.04</v>
      </c>
      <c r="AS92" s="93">
        <f t="shared" si="8"/>
        <v>25.3</v>
      </c>
      <c r="AT92" s="93">
        <f t="shared" si="8"/>
        <v>25.56</v>
      </c>
      <c r="AU92" s="93">
        <f t="shared" si="8"/>
        <v>25.83</v>
      </c>
      <c r="AV92" s="93">
        <f t="shared" si="8"/>
        <v>26.1</v>
      </c>
      <c r="AW92" s="93">
        <f t="shared" si="8"/>
        <v>26.37</v>
      </c>
      <c r="AX92" s="93">
        <f t="shared" si="8"/>
        <v>26.64</v>
      </c>
      <c r="AY92" s="93">
        <f t="shared" si="8"/>
        <v>26.92</v>
      </c>
      <c r="AZ92" s="93">
        <f t="shared" si="8"/>
        <v>27.2</v>
      </c>
      <c r="BA92" s="93">
        <f t="shared" si="8"/>
        <v>27.48</v>
      </c>
      <c r="BB92" s="93">
        <f t="shared" si="8"/>
        <v>27.77</v>
      </c>
    </row>
    <row r="93" spans="2:54" x14ac:dyDescent="0.2">
      <c r="B93" s="44" t="s">
        <v>141</v>
      </c>
      <c r="C93" s="93">
        <v>1.1000000000000001</v>
      </c>
      <c r="D93" s="93">
        <f>ROUND(C93*(1+(0.8*D23)),2)</f>
        <v>1.1200000000000001</v>
      </c>
      <c r="E93" s="93">
        <f t="shared" ref="E93:BB93" si="9">ROUND(D93*(1+(0.8*E23)),2)</f>
        <v>1.1499999999999999</v>
      </c>
      <c r="F93" s="93">
        <f t="shared" si="9"/>
        <v>1.17</v>
      </c>
      <c r="G93" s="93">
        <f t="shared" si="9"/>
        <v>1.19</v>
      </c>
      <c r="H93" s="93">
        <f t="shared" si="9"/>
        <v>1.21</v>
      </c>
      <c r="I93" s="93">
        <f t="shared" si="9"/>
        <v>1.23</v>
      </c>
      <c r="J93" s="93">
        <f t="shared" si="9"/>
        <v>1.25</v>
      </c>
      <c r="K93" s="93">
        <f t="shared" si="9"/>
        <v>1.27</v>
      </c>
      <c r="L93" s="93">
        <f t="shared" si="9"/>
        <v>1.29</v>
      </c>
      <c r="M93" s="93">
        <f t="shared" si="9"/>
        <v>1.31</v>
      </c>
      <c r="N93" s="93">
        <f t="shared" si="9"/>
        <v>1.33</v>
      </c>
      <c r="O93" s="93">
        <f t="shared" si="9"/>
        <v>1.35</v>
      </c>
      <c r="P93" s="93">
        <f t="shared" si="9"/>
        <v>1.37</v>
      </c>
      <c r="Q93" s="93">
        <f t="shared" si="9"/>
        <v>1.39</v>
      </c>
      <c r="R93" s="93">
        <f t="shared" si="9"/>
        <v>1.41</v>
      </c>
      <c r="S93" s="93">
        <f t="shared" si="9"/>
        <v>1.43</v>
      </c>
      <c r="T93" s="93">
        <f t="shared" si="9"/>
        <v>1.45</v>
      </c>
      <c r="U93" s="93">
        <f t="shared" si="9"/>
        <v>1.47</v>
      </c>
      <c r="V93" s="93">
        <f t="shared" si="9"/>
        <v>1.49</v>
      </c>
      <c r="W93" s="93">
        <f t="shared" si="9"/>
        <v>1.51</v>
      </c>
      <c r="X93" s="93">
        <f t="shared" si="9"/>
        <v>1.53</v>
      </c>
      <c r="Y93" s="93">
        <f t="shared" si="9"/>
        <v>1.55</v>
      </c>
      <c r="Z93" s="93">
        <f t="shared" si="9"/>
        <v>1.57</v>
      </c>
      <c r="AA93" s="93">
        <f t="shared" si="9"/>
        <v>1.59</v>
      </c>
      <c r="AB93" s="93">
        <f t="shared" si="9"/>
        <v>1.61</v>
      </c>
      <c r="AC93" s="93">
        <f t="shared" si="9"/>
        <v>1.63</v>
      </c>
      <c r="AD93" s="93">
        <f t="shared" si="9"/>
        <v>1.65</v>
      </c>
      <c r="AE93" s="93">
        <f t="shared" si="9"/>
        <v>1.67</v>
      </c>
      <c r="AF93" s="93">
        <f t="shared" si="9"/>
        <v>1.69</v>
      </c>
      <c r="AG93" s="93">
        <f t="shared" si="9"/>
        <v>1.71</v>
      </c>
      <c r="AH93" s="93">
        <f t="shared" si="9"/>
        <v>1.73</v>
      </c>
      <c r="AI93" s="93">
        <f t="shared" si="9"/>
        <v>1.75</v>
      </c>
      <c r="AJ93" s="93">
        <f t="shared" si="9"/>
        <v>1.77</v>
      </c>
      <c r="AK93" s="93">
        <f t="shared" si="9"/>
        <v>1.79</v>
      </c>
      <c r="AL93" s="93">
        <f t="shared" si="9"/>
        <v>1.81</v>
      </c>
      <c r="AM93" s="93">
        <f t="shared" si="9"/>
        <v>1.83</v>
      </c>
      <c r="AN93" s="93">
        <f t="shared" si="9"/>
        <v>1.85</v>
      </c>
      <c r="AO93" s="93">
        <f t="shared" si="9"/>
        <v>1.87</v>
      </c>
      <c r="AP93" s="93">
        <f t="shared" si="9"/>
        <v>1.89</v>
      </c>
      <c r="AQ93" s="93">
        <f t="shared" si="9"/>
        <v>1.91</v>
      </c>
      <c r="AR93" s="93">
        <f t="shared" si="9"/>
        <v>1.93</v>
      </c>
      <c r="AS93" s="93">
        <f t="shared" si="9"/>
        <v>1.95</v>
      </c>
      <c r="AT93" s="93">
        <f t="shared" si="9"/>
        <v>1.97</v>
      </c>
      <c r="AU93" s="93">
        <f t="shared" si="9"/>
        <v>1.99</v>
      </c>
      <c r="AV93" s="93">
        <f t="shared" si="9"/>
        <v>2.0099999999999998</v>
      </c>
      <c r="AW93" s="93">
        <f t="shared" si="9"/>
        <v>2.0299999999999998</v>
      </c>
      <c r="AX93" s="93">
        <f t="shared" si="9"/>
        <v>2.0499999999999998</v>
      </c>
      <c r="AY93" s="93">
        <f t="shared" si="9"/>
        <v>2.0699999999999998</v>
      </c>
      <c r="AZ93" s="93">
        <f t="shared" si="9"/>
        <v>2.09</v>
      </c>
      <c r="BA93" s="93">
        <f t="shared" si="9"/>
        <v>2.11</v>
      </c>
      <c r="BB93" s="93">
        <f t="shared" si="9"/>
        <v>2.13</v>
      </c>
    </row>
    <row r="94" spans="2:54" ht="12.6" x14ac:dyDescent="0.3">
      <c r="B94" s="44" t="s">
        <v>142</v>
      </c>
      <c r="C94" s="93">
        <v>37.700000000000003</v>
      </c>
      <c r="D94" s="93">
        <f>ROUND(C94*(1+(0.8*D23)),2)</f>
        <v>38.51</v>
      </c>
      <c r="E94" s="93">
        <f t="shared" ref="E94:BB94" si="10">ROUND(D94*(1+(0.8*E23)),2)</f>
        <v>39.369999999999997</v>
      </c>
      <c r="F94" s="93">
        <f t="shared" si="10"/>
        <v>40.03</v>
      </c>
      <c r="G94" s="93">
        <f t="shared" si="10"/>
        <v>40.57</v>
      </c>
      <c r="H94" s="93">
        <f t="shared" si="10"/>
        <v>41.15</v>
      </c>
      <c r="I94" s="93">
        <f t="shared" si="10"/>
        <v>41.68</v>
      </c>
      <c r="J94" s="93">
        <f t="shared" si="10"/>
        <v>42.21</v>
      </c>
      <c r="K94" s="93">
        <f t="shared" si="10"/>
        <v>42.72</v>
      </c>
      <c r="L94" s="93">
        <f t="shared" si="10"/>
        <v>43.23</v>
      </c>
      <c r="M94" s="93">
        <f t="shared" si="10"/>
        <v>43.75</v>
      </c>
      <c r="N94" s="93">
        <f t="shared" si="10"/>
        <v>44.28</v>
      </c>
      <c r="O94" s="93">
        <f t="shared" si="10"/>
        <v>44.81</v>
      </c>
      <c r="P94" s="93">
        <f t="shared" si="10"/>
        <v>45.35</v>
      </c>
      <c r="Q94" s="93">
        <f t="shared" si="10"/>
        <v>45.89</v>
      </c>
      <c r="R94" s="93">
        <f t="shared" si="10"/>
        <v>46.44</v>
      </c>
      <c r="S94" s="93">
        <f t="shared" si="10"/>
        <v>47</v>
      </c>
      <c r="T94" s="93">
        <f t="shared" si="10"/>
        <v>47.56</v>
      </c>
      <c r="U94" s="93">
        <f t="shared" si="10"/>
        <v>48.05</v>
      </c>
      <c r="V94" s="93">
        <f t="shared" si="10"/>
        <v>48.55</v>
      </c>
      <c r="W94" s="93">
        <f t="shared" si="10"/>
        <v>49.05</v>
      </c>
      <c r="X94" s="93">
        <f t="shared" si="10"/>
        <v>49.56</v>
      </c>
      <c r="Y94" s="93">
        <f t="shared" si="10"/>
        <v>50.08</v>
      </c>
      <c r="Z94" s="93">
        <f t="shared" si="10"/>
        <v>50.6</v>
      </c>
      <c r="AA94" s="93">
        <f t="shared" si="10"/>
        <v>51.13</v>
      </c>
      <c r="AB94" s="93">
        <f t="shared" si="10"/>
        <v>51.66</v>
      </c>
      <c r="AC94" s="93">
        <f t="shared" si="10"/>
        <v>52.2</v>
      </c>
      <c r="AD94" s="93">
        <f t="shared" si="10"/>
        <v>52.74</v>
      </c>
      <c r="AE94" s="93">
        <f t="shared" si="10"/>
        <v>53.25</v>
      </c>
      <c r="AF94" s="93">
        <f t="shared" si="10"/>
        <v>53.76</v>
      </c>
      <c r="AG94" s="93">
        <f t="shared" si="10"/>
        <v>54.28</v>
      </c>
      <c r="AH94" s="93">
        <f t="shared" si="10"/>
        <v>54.8</v>
      </c>
      <c r="AI94" s="93">
        <f t="shared" si="10"/>
        <v>55.33</v>
      </c>
      <c r="AJ94" s="93">
        <f t="shared" si="10"/>
        <v>55.86</v>
      </c>
      <c r="AK94" s="93">
        <f t="shared" si="10"/>
        <v>56.4</v>
      </c>
      <c r="AL94" s="93">
        <f t="shared" si="10"/>
        <v>56.94</v>
      </c>
      <c r="AM94" s="93">
        <f t="shared" si="10"/>
        <v>57.49</v>
      </c>
      <c r="AN94" s="93">
        <f t="shared" si="10"/>
        <v>58.04</v>
      </c>
      <c r="AO94" s="93">
        <f t="shared" si="10"/>
        <v>58.64</v>
      </c>
      <c r="AP94" s="93">
        <f t="shared" si="10"/>
        <v>59.25</v>
      </c>
      <c r="AQ94" s="93">
        <f t="shared" si="10"/>
        <v>59.87</v>
      </c>
      <c r="AR94" s="93">
        <f t="shared" si="10"/>
        <v>60.49</v>
      </c>
      <c r="AS94" s="93">
        <f t="shared" si="10"/>
        <v>61.12</v>
      </c>
      <c r="AT94" s="93">
        <f t="shared" si="10"/>
        <v>61.76</v>
      </c>
      <c r="AU94" s="93">
        <f t="shared" si="10"/>
        <v>62.4</v>
      </c>
      <c r="AV94" s="93">
        <f t="shared" si="10"/>
        <v>63.05</v>
      </c>
      <c r="AW94" s="93">
        <f t="shared" si="10"/>
        <v>63.71</v>
      </c>
      <c r="AX94" s="93">
        <f t="shared" si="10"/>
        <v>64.37</v>
      </c>
      <c r="AY94" s="93">
        <f t="shared" si="10"/>
        <v>65.040000000000006</v>
      </c>
      <c r="AZ94" s="93">
        <f t="shared" si="10"/>
        <v>65.72</v>
      </c>
      <c r="BA94" s="93">
        <f t="shared" si="10"/>
        <v>66.400000000000006</v>
      </c>
      <c r="BB94" s="93">
        <f t="shared" si="10"/>
        <v>67.09</v>
      </c>
    </row>
    <row r="95" spans="2:54" x14ac:dyDescent="0.2">
      <c r="B95" s="1" t="s">
        <v>480</v>
      </c>
    </row>
    <row r="96" spans="2:54" x14ac:dyDescent="0.2">
      <c r="B96" s="1"/>
    </row>
    <row r="97" spans="2:7" ht="16.5" customHeight="1" x14ac:dyDescent="0.2">
      <c r="B97" s="141" t="s">
        <v>126</v>
      </c>
      <c r="C97" s="145" t="s">
        <v>129</v>
      </c>
      <c r="D97" s="145" t="s">
        <v>130</v>
      </c>
    </row>
    <row r="98" spans="2:7" x14ac:dyDescent="0.2">
      <c r="B98" s="63" t="s">
        <v>108</v>
      </c>
      <c r="C98" s="73">
        <v>0.72</v>
      </c>
      <c r="D98" s="3" t="s">
        <v>128</v>
      </c>
    </row>
    <row r="99" spans="2:7" x14ac:dyDescent="0.2">
      <c r="B99" s="43" t="s">
        <v>109</v>
      </c>
      <c r="C99" s="74">
        <v>0.82</v>
      </c>
      <c r="D99" s="3" t="s">
        <v>128</v>
      </c>
    </row>
    <row r="100" spans="2:7" x14ac:dyDescent="0.2">
      <c r="B100" s="43" t="s">
        <v>127</v>
      </c>
      <c r="C100" s="74">
        <v>0.7</v>
      </c>
      <c r="D100" s="3" t="s">
        <v>131</v>
      </c>
    </row>
    <row r="101" spans="2:7" x14ac:dyDescent="0.2">
      <c r="B101" s="1" t="s">
        <v>332</v>
      </c>
    </row>
    <row r="102" spans="2:7" x14ac:dyDescent="0.2">
      <c r="B102" s="1"/>
    </row>
    <row r="103" spans="2:7" ht="16.5" customHeight="1" x14ac:dyDescent="0.25">
      <c r="B103" s="536" t="s">
        <v>249</v>
      </c>
      <c r="C103" s="537"/>
      <c r="D103" s="537"/>
      <c r="E103" s="537"/>
      <c r="F103"/>
      <c r="G103"/>
    </row>
    <row r="104" spans="2:7" ht="12.75" customHeight="1" x14ac:dyDescent="0.2">
      <c r="B104" s="143" t="s">
        <v>91</v>
      </c>
      <c r="C104" s="137" t="s">
        <v>250</v>
      </c>
      <c r="D104" s="137" t="s">
        <v>251</v>
      </c>
      <c r="E104" s="137" t="s">
        <v>252</v>
      </c>
      <c r="F104" s="97"/>
      <c r="G104" s="97"/>
    </row>
    <row r="105" spans="2:7" x14ac:dyDescent="0.2">
      <c r="B105" s="45" t="s">
        <v>243</v>
      </c>
      <c r="C105" s="98">
        <v>3140</v>
      </c>
      <c r="D105" s="89">
        <v>0.182</v>
      </c>
      <c r="E105" s="89">
        <v>2.4E-2</v>
      </c>
      <c r="F105" s="96"/>
      <c r="G105" s="96"/>
    </row>
    <row r="106" spans="2:7" x14ac:dyDescent="0.2">
      <c r="B106" s="88" t="s">
        <v>244</v>
      </c>
      <c r="C106" s="98">
        <v>3190</v>
      </c>
      <c r="D106" s="89">
        <v>0.17599999999999999</v>
      </c>
      <c r="E106" s="89">
        <v>2.4E-2</v>
      </c>
      <c r="F106" s="96"/>
      <c r="G106" s="96"/>
    </row>
    <row r="107" spans="2:7" x14ac:dyDescent="0.2">
      <c r="B107" s="45" t="s">
        <v>232</v>
      </c>
      <c r="C107" s="98">
        <v>3140</v>
      </c>
      <c r="D107" s="89">
        <v>0.17899999999999999</v>
      </c>
      <c r="E107" s="89">
        <v>2.4E-2</v>
      </c>
      <c r="F107" s="96"/>
      <c r="G107" s="96"/>
    </row>
    <row r="108" spans="2:7" x14ac:dyDescent="0.2">
      <c r="B108" s="101" t="s">
        <v>334</v>
      </c>
      <c r="C108" s="95"/>
      <c r="D108" s="95"/>
      <c r="E108" s="95"/>
      <c r="F108" s="96"/>
      <c r="G108" s="96"/>
    </row>
    <row r="109" spans="2:7" x14ac:dyDescent="0.2">
      <c r="B109" s="94"/>
      <c r="C109" s="95"/>
      <c r="D109" s="95"/>
      <c r="E109" s="95"/>
      <c r="F109" s="96"/>
      <c r="G109" s="96"/>
    </row>
    <row r="110" spans="2:7" ht="17.25" customHeight="1" x14ac:dyDescent="0.2">
      <c r="B110" s="522" t="s">
        <v>256</v>
      </c>
      <c r="C110" s="523"/>
      <c r="D110" s="524"/>
      <c r="E110" s="95"/>
      <c r="F110" s="96"/>
      <c r="G110" s="96"/>
    </row>
    <row r="111" spans="2:7" ht="20.399999999999999" x14ac:dyDescent="0.2">
      <c r="B111" s="144" t="s">
        <v>253</v>
      </c>
      <c r="C111" s="137" t="s">
        <v>254</v>
      </c>
      <c r="D111" s="137" t="s">
        <v>255</v>
      </c>
      <c r="E111" s="95"/>
      <c r="F111" s="96"/>
      <c r="G111" s="96"/>
    </row>
    <row r="112" spans="2:7" x14ac:dyDescent="0.2">
      <c r="B112" s="42">
        <v>206</v>
      </c>
      <c r="C112" s="129">
        <v>210</v>
      </c>
      <c r="D112" s="129">
        <v>216</v>
      </c>
      <c r="E112" s="95"/>
      <c r="F112" s="96"/>
      <c r="G112" s="96"/>
    </row>
    <row r="113" spans="2:54" x14ac:dyDescent="0.2">
      <c r="B113" s="101" t="s">
        <v>337</v>
      </c>
      <c r="C113" s="95"/>
      <c r="D113" s="95"/>
      <c r="E113" s="95"/>
      <c r="F113" s="96"/>
      <c r="G113" s="96"/>
    </row>
    <row r="114" spans="2:54" x14ac:dyDescent="0.2">
      <c r="B114" s="94"/>
      <c r="C114" s="95"/>
      <c r="D114" s="95"/>
      <c r="E114" s="95"/>
      <c r="F114" s="96"/>
      <c r="G114" s="96"/>
    </row>
    <row r="115" spans="2:54" ht="16.5" customHeight="1" x14ac:dyDescent="0.2">
      <c r="B115" s="534" t="s">
        <v>257</v>
      </c>
      <c r="C115" s="535"/>
      <c r="D115" s="535"/>
      <c r="E115" s="535"/>
      <c r="F115" s="96"/>
      <c r="G115" s="96"/>
    </row>
    <row r="116" spans="2:54" ht="11.4" x14ac:dyDescent="0.2">
      <c r="B116" s="146"/>
      <c r="C116" s="137" t="s">
        <v>250</v>
      </c>
      <c r="D116" s="137" t="s">
        <v>251</v>
      </c>
      <c r="E116" s="137" t="s">
        <v>252</v>
      </c>
      <c r="F116" s="96"/>
      <c r="G116" s="96"/>
    </row>
    <row r="117" spans="2:54" ht="12.6" x14ac:dyDescent="0.2">
      <c r="B117" s="45" t="s">
        <v>152</v>
      </c>
      <c r="C117" s="98">
        <v>1</v>
      </c>
      <c r="D117" s="98">
        <v>25</v>
      </c>
      <c r="E117" s="98">
        <v>298</v>
      </c>
      <c r="F117" s="96"/>
      <c r="G117" s="96"/>
    </row>
    <row r="118" spans="2:54" x14ac:dyDescent="0.2">
      <c r="B118" s="101" t="s">
        <v>335</v>
      </c>
      <c r="C118" s="95"/>
      <c r="D118" s="95"/>
      <c r="E118" s="95"/>
      <c r="F118" s="96"/>
      <c r="G118" s="96"/>
    </row>
    <row r="119" spans="2:54" x14ac:dyDescent="0.2">
      <c r="B119" s="101"/>
      <c r="C119" s="95"/>
      <c r="D119" s="95"/>
      <c r="E119" s="95"/>
      <c r="F119" s="96"/>
      <c r="G119" s="96"/>
    </row>
    <row r="120" spans="2:54" ht="16.5" customHeight="1" x14ac:dyDescent="0.2">
      <c r="B120" s="141" t="s">
        <v>153</v>
      </c>
      <c r="C120" s="136">
        <v>2024</v>
      </c>
      <c r="D120" s="136">
        <v>2025</v>
      </c>
      <c r="E120" s="136">
        <v>2026</v>
      </c>
      <c r="F120" s="136">
        <v>2027</v>
      </c>
      <c r="G120" s="136">
        <v>2028</v>
      </c>
      <c r="H120" s="136">
        <v>2029</v>
      </c>
      <c r="I120" s="136">
        <v>2030</v>
      </c>
      <c r="J120" s="136">
        <v>2031</v>
      </c>
      <c r="K120" s="136">
        <v>2032</v>
      </c>
      <c r="L120" s="136">
        <v>2033</v>
      </c>
      <c r="M120" s="136">
        <v>2034</v>
      </c>
      <c r="N120" s="136">
        <v>2035</v>
      </c>
      <c r="O120" s="136">
        <v>2036</v>
      </c>
      <c r="P120" s="136">
        <v>2037</v>
      </c>
      <c r="Q120" s="136">
        <v>2038</v>
      </c>
      <c r="R120" s="136">
        <v>2039</v>
      </c>
      <c r="S120" s="136">
        <v>2040</v>
      </c>
      <c r="T120" s="136">
        <v>2041</v>
      </c>
      <c r="U120" s="136">
        <v>2042</v>
      </c>
      <c r="V120" s="136">
        <v>2043</v>
      </c>
      <c r="W120" s="136">
        <v>2044</v>
      </c>
      <c r="X120" s="136">
        <v>2045</v>
      </c>
      <c r="Y120" s="136">
        <v>2046</v>
      </c>
      <c r="Z120" s="136">
        <v>2047</v>
      </c>
      <c r="AA120" s="136">
        <v>2048</v>
      </c>
      <c r="AB120" s="136">
        <v>2049</v>
      </c>
      <c r="AC120" s="136">
        <v>2050</v>
      </c>
      <c r="AD120" s="136">
        <v>2051</v>
      </c>
      <c r="AE120" s="136">
        <v>2052</v>
      </c>
      <c r="AF120" s="136">
        <v>2053</v>
      </c>
      <c r="AG120" s="136">
        <v>2054</v>
      </c>
      <c r="AH120" s="136">
        <v>2055</v>
      </c>
      <c r="AI120" s="136">
        <v>2056</v>
      </c>
      <c r="AJ120" s="136">
        <v>2057</v>
      </c>
      <c r="AK120" s="136">
        <v>2058</v>
      </c>
      <c r="AL120" s="136">
        <v>2059</v>
      </c>
      <c r="AM120" s="136">
        <v>2060</v>
      </c>
      <c r="AN120" s="136">
        <v>2061</v>
      </c>
      <c r="AO120" s="136">
        <v>2062</v>
      </c>
      <c r="AP120" s="136">
        <v>2063</v>
      </c>
      <c r="AQ120" s="136">
        <v>2064</v>
      </c>
      <c r="AR120" s="136">
        <v>2065</v>
      </c>
      <c r="AS120" s="136">
        <v>2066</v>
      </c>
      <c r="AT120" s="136">
        <v>2067</v>
      </c>
      <c r="AU120" s="136">
        <v>2068</v>
      </c>
      <c r="AV120" s="136">
        <v>2069</v>
      </c>
      <c r="AW120" s="136">
        <v>2070</v>
      </c>
      <c r="AX120" s="136">
        <v>2071</v>
      </c>
      <c r="AY120" s="136">
        <v>2072</v>
      </c>
      <c r="AZ120" s="136">
        <v>2073</v>
      </c>
      <c r="BA120" s="136">
        <v>2074</v>
      </c>
      <c r="BB120" s="136">
        <v>2075</v>
      </c>
    </row>
    <row r="121" spans="2:54" ht="12.6" x14ac:dyDescent="0.2">
      <c r="B121" s="45" t="s">
        <v>336</v>
      </c>
      <c r="C121" s="93">
        <v>183.3</v>
      </c>
      <c r="D121" s="147">
        <v>230.8</v>
      </c>
      <c r="E121" s="93">
        <f>ROUND(D121+($I$121-$D$121)/5,1)</f>
        <v>254.6</v>
      </c>
      <c r="F121" s="93">
        <f t="shared" ref="F121:H121" si="11">ROUND(E121+($I$121-$D$121)/5,1)</f>
        <v>278.39999999999998</v>
      </c>
      <c r="G121" s="93">
        <f t="shared" si="11"/>
        <v>302.2</v>
      </c>
      <c r="H121" s="93">
        <f t="shared" si="11"/>
        <v>326</v>
      </c>
      <c r="I121" s="147">
        <v>349.8</v>
      </c>
      <c r="J121" s="93">
        <f>ROUND(I121+($N$121-$I$121)/5,1)</f>
        <v>389</v>
      </c>
      <c r="K121" s="93">
        <f t="shared" ref="K121:M121" si="12">ROUND(J121+($N$121-$I$121)/5,1)</f>
        <v>428.2</v>
      </c>
      <c r="L121" s="93">
        <f t="shared" si="12"/>
        <v>467.4</v>
      </c>
      <c r="M121" s="93">
        <f t="shared" si="12"/>
        <v>506.6</v>
      </c>
      <c r="N121" s="147">
        <v>545.6</v>
      </c>
      <c r="O121" s="93">
        <f>ROUND(N121+($S$121-$N$121)/5,1)</f>
        <v>583.4</v>
      </c>
      <c r="P121" s="93">
        <f t="shared" ref="P121:R121" si="13">ROUND(O121+($S$121-$N$121)/5,1)</f>
        <v>621.20000000000005</v>
      </c>
      <c r="Q121" s="93">
        <f t="shared" si="13"/>
        <v>659</v>
      </c>
      <c r="R121" s="93">
        <f t="shared" si="13"/>
        <v>696.8</v>
      </c>
      <c r="S121" s="147">
        <v>734.5</v>
      </c>
      <c r="T121" s="93">
        <f>ROUND(S121+($X$121-$S$121)/5,1)</f>
        <v>772.3</v>
      </c>
      <c r="U121" s="93">
        <f t="shared" ref="U121:W121" si="14">ROUND(T121+($X$121-$S$121)/5,1)</f>
        <v>810.1</v>
      </c>
      <c r="V121" s="93">
        <f t="shared" si="14"/>
        <v>847.9</v>
      </c>
      <c r="W121" s="93">
        <f t="shared" si="14"/>
        <v>885.7</v>
      </c>
      <c r="X121" s="147">
        <v>923.4</v>
      </c>
      <c r="Y121" s="93">
        <f>ROUND(X121+($AC$121-$X$121)/5,1)</f>
        <v>962.6</v>
      </c>
      <c r="Z121" s="93">
        <f t="shared" ref="Z121:AB121" si="15">ROUND(Y121+($AC$121-$X$121)/5,1)</f>
        <v>1001.8</v>
      </c>
      <c r="AA121" s="93">
        <f t="shared" si="15"/>
        <v>1041</v>
      </c>
      <c r="AB121" s="93">
        <f t="shared" si="15"/>
        <v>1080.2</v>
      </c>
      <c r="AC121" s="147">
        <v>1119.2</v>
      </c>
      <c r="AD121" s="93">
        <f>ROUND(AC121*(1+(0.8*AD23)),1)</f>
        <v>1130.8</v>
      </c>
      <c r="AE121" s="93">
        <f t="shared" ref="AE121:BB121" si="16">ROUND(AD121*(1+(0.8*AE23)),1)</f>
        <v>1141.7</v>
      </c>
      <c r="AF121" s="93">
        <f t="shared" si="16"/>
        <v>1152.7</v>
      </c>
      <c r="AG121" s="93">
        <f t="shared" si="16"/>
        <v>1163.8</v>
      </c>
      <c r="AH121" s="93">
        <f t="shared" si="16"/>
        <v>1175</v>
      </c>
      <c r="AI121" s="93">
        <f t="shared" si="16"/>
        <v>1186.3</v>
      </c>
      <c r="AJ121" s="93">
        <f t="shared" si="16"/>
        <v>1197.7</v>
      </c>
      <c r="AK121" s="93">
        <f t="shared" si="16"/>
        <v>1209.2</v>
      </c>
      <c r="AL121" s="93">
        <f t="shared" si="16"/>
        <v>1220.8</v>
      </c>
      <c r="AM121" s="93">
        <f t="shared" si="16"/>
        <v>1232.5</v>
      </c>
      <c r="AN121" s="93">
        <f t="shared" si="16"/>
        <v>1244.3</v>
      </c>
      <c r="AO121" s="93">
        <f t="shared" si="16"/>
        <v>1257.2</v>
      </c>
      <c r="AP121" s="93">
        <f t="shared" si="16"/>
        <v>1270.3</v>
      </c>
      <c r="AQ121" s="93">
        <f t="shared" si="16"/>
        <v>1283.5</v>
      </c>
      <c r="AR121" s="93">
        <f t="shared" si="16"/>
        <v>1296.8</v>
      </c>
      <c r="AS121" s="93">
        <f t="shared" si="16"/>
        <v>1310.3</v>
      </c>
      <c r="AT121" s="93">
        <f t="shared" si="16"/>
        <v>1323.9</v>
      </c>
      <c r="AU121" s="93">
        <f t="shared" si="16"/>
        <v>1337.7</v>
      </c>
      <c r="AV121" s="93">
        <f t="shared" si="16"/>
        <v>1351.6</v>
      </c>
      <c r="AW121" s="93">
        <f t="shared" si="16"/>
        <v>1365.7</v>
      </c>
      <c r="AX121" s="93">
        <f t="shared" si="16"/>
        <v>1379.9</v>
      </c>
      <c r="AY121" s="93">
        <f t="shared" si="16"/>
        <v>1394.3</v>
      </c>
      <c r="AZ121" s="93">
        <f t="shared" si="16"/>
        <v>1408.8</v>
      </c>
      <c r="BA121" s="93">
        <f t="shared" si="16"/>
        <v>1423.5</v>
      </c>
      <c r="BB121" s="93">
        <f t="shared" si="16"/>
        <v>1438.3</v>
      </c>
    </row>
    <row r="122" spans="2:54" x14ac:dyDescent="0.2">
      <c r="B122" s="1" t="s">
        <v>370</v>
      </c>
      <c r="AQ122" s="67"/>
    </row>
    <row r="123" spans="2:54" x14ac:dyDescent="0.2">
      <c r="AQ123" s="67"/>
    </row>
    <row r="124" spans="2:54" ht="20.399999999999999" x14ac:dyDescent="0.2">
      <c r="B124" s="141" t="s">
        <v>154</v>
      </c>
      <c r="C124" s="136">
        <v>2024</v>
      </c>
      <c r="D124" s="136">
        <v>2025</v>
      </c>
      <c r="E124" s="136">
        <v>2026</v>
      </c>
      <c r="F124" s="136">
        <v>2027</v>
      </c>
      <c r="G124" s="136">
        <v>2028</v>
      </c>
      <c r="H124" s="136">
        <v>2029</v>
      </c>
      <c r="I124" s="136">
        <v>2030</v>
      </c>
      <c r="J124" s="136">
        <v>2031</v>
      </c>
      <c r="K124" s="136">
        <v>2032</v>
      </c>
      <c r="L124" s="136">
        <v>2033</v>
      </c>
      <c r="M124" s="136">
        <v>2034</v>
      </c>
      <c r="N124" s="136">
        <v>2035</v>
      </c>
      <c r="O124" s="136">
        <v>2036</v>
      </c>
      <c r="P124" s="136">
        <v>2037</v>
      </c>
      <c r="Q124" s="136">
        <v>2038</v>
      </c>
      <c r="R124" s="136">
        <v>2039</v>
      </c>
      <c r="S124" s="136">
        <v>2040</v>
      </c>
      <c r="T124" s="136">
        <v>2041</v>
      </c>
      <c r="U124" s="136">
        <v>2042</v>
      </c>
      <c r="V124" s="136">
        <v>2043</v>
      </c>
      <c r="W124" s="136">
        <v>2044</v>
      </c>
      <c r="X124" s="136">
        <v>2045</v>
      </c>
      <c r="Y124" s="136">
        <v>2046</v>
      </c>
      <c r="Z124" s="136">
        <v>2047</v>
      </c>
      <c r="AA124" s="136">
        <v>2048</v>
      </c>
      <c r="AB124" s="136">
        <v>2049</v>
      </c>
      <c r="AC124" s="136">
        <v>2050</v>
      </c>
      <c r="AD124" s="136">
        <v>2051</v>
      </c>
      <c r="AE124" s="136">
        <v>2052</v>
      </c>
      <c r="AF124" s="136">
        <v>2053</v>
      </c>
      <c r="AG124" s="136">
        <v>2054</v>
      </c>
      <c r="AH124" s="136">
        <v>2055</v>
      </c>
      <c r="AI124" s="136">
        <v>2056</v>
      </c>
      <c r="AJ124" s="136">
        <v>2057</v>
      </c>
      <c r="AK124" s="136">
        <v>2058</v>
      </c>
      <c r="AL124" s="136">
        <v>2059</v>
      </c>
      <c r="AM124" s="136">
        <v>2060</v>
      </c>
      <c r="AN124" s="136">
        <v>2061</v>
      </c>
      <c r="AO124" s="136">
        <v>2062</v>
      </c>
      <c r="AP124" s="136">
        <v>2063</v>
      </c>
      <c r="AQ124" s="136">
        <v>2064</v>
      </c>
      <c r="AR124" s="136">
        <v>2065</v>
      </c>
      <c r="AS124" s="136">
        <v>2066</v>
      </c>
      <c r="AT124" s="136">
        <v>2067</v>
      </c>
      <c r="AU124" s="136">
        <v>2068</v>
      </c>
      <c r="AV124" s="136">
        <v>2069</v>
      </c>
      <c r="AW124" s="136">
        <v>2070</v>
      </c>
      <c r="AX124" s="136">
        <v>2071</v>
      </c>
      <c r="AY124" s="136">
        <v>2072</v>
      </c>
      <c r="AZ124" s="136">
        <v>2073</v>
      </c>
      <c r="BA124" s="136">
        <v>2074</v>
      </c>
      <c r="BB124" s="136">
        <v>2075</v>
      </c>
    </row>
    <row r="125" spans="2:54" x14ac:dyDescent="0.2">
      <c r="B125" s="44" t="s">
        <v>258</v>
      </c>
      <c r="C125" s="102">
        <f>98.06*0.01</f>
        <v>0.98060000000000003</v>
      </c>
      <c r="D125" s="102">
        <f>ROUND(C125*(1+(0.8*D23)),4)</f>
        <v>1.0018</v>
      </c>
      <c r="E125" s="102">
        <f t="shared" ref="E125:BB125" si="17">ROUND(D125*(1+(0.8*E23)),4)</f>
        <v>1.0242</v>
      </c>
      <c r="F125" s="102">
        <f t="shared" si="17"/>
        <v>1.0414000000000001</v>
      </c>
      <c r="G125" s="102">
        <f t="shared" si="17"/>
        <v>1.0556000000000001</v>
      </c>
      <c r="H125" s="102">
        <f t="shared" si="17"/>
        <v>1.0708</v>
      </c>
      <c r="I125" s="102">
        <f t="shared" si="17"/>
        <v>1.0845</v>
      </c>
      <c r="J125" s="102">
        <f t="shared" si="17"/>
        <v>1.0984</v>
      </c>
      <c r="K125" s="102">
        <f t="shared" si="17"/>
        <v>1.1115999999999999</v>
      </c>
      <c r="L125" s="102">
        <f t="shared" si="17"/>
        <v>1.1249</v>
      </c>
      <c r="M125" s="102">
        <f t="shared" si="17"/>
        <v>1.1384000000000001</v>
      </c>
      <c r="N125" s="102">
        <f t="shared" si="17"/>
        <v>1.1520999999999999</v>
      </c>
      <c r="O125" s="102">
        <f t="shared" si="17"/>
        <v>1.1658999999999999</v>
      </c>
      <c r="P125" s="102">
        <f t="shared" si="17"/>
        <v>1.1798999999999999</v>
      </c>
      <c r="Q125" s="102">
        <f t="shared" si="17"/>
        <v>1.1940999999999999</v>
      </c>
      <c r="R125" s="102">
        <f t="shared" si="17"/>
        <v>1.2083999999999999</v>
      </c>
      <c r="S125" s="102">
        <f t="shared" si="17"/>
        <v>1.2229000000000001</v>
      </c>
      <c r="T125" s="102">
        <f t="shared" si="17"/>
        <v>1.2376</v>
      </c>
      <c r="U125" s="102">
        <f t="shared" si="17"/>
        <v>1.2504999999999999</v>
      </c>
      <c r="V125" s="102">
        <f t="shared" si="17"/>
        <v>1.2635000000000001</v>
      </c>
      <c r="W125" s="102">
        <f t="shared" si="17"/>
        <v>1.2766</v>
      </c>
      <c r="X125" s="102">
        <f t="shared" si="17"/>
        <v>1.2899</v>
      </c>
      <c r="Y125" s="102">
        <f t="shared" si="17"/>
        <v>1.3032999999999999</v>
      </c>
      <c r="Z125" s="102">
        <f t="shared" si="17"/>
        <v>1.3169</v>
      </c>
      <c r="AA125" s="102">
        <f t="shared" si="17"/>
        <v>1.3306</v>
      </c>
      <c r="AB125" s="102">
        <f t="shared" si="17"/>
        <v>1.3444</v>
      </c>
      <c r="AC125" s="102">
        <f t="shared" si="17"/>
        <v>1.3584000000000001</v>
      </c>
      <c r="AD125" s="102">
        <f t="shared" si="17"/>
        <v>1.3725000000000001</v>
      </c>
      <c r="AE125" s="102">
        <f t="shared" si="17"/>
        <v>1.3856999999999999</v>
      </c>
      <c r="AF125" s="102">
        <f t="shared" si="17"/>
        <v>1.399</v>
      </c>
      <c r="AG125" s="102">
        <f t="shared" si="17"/>
        <v>1.4124000000000001</v>
      </c>
      <c r="AH125" s="102">
        <f t="shared" si="17"/>
        <v>1.4259999999999999</v>
      </c>
      <c r="AI125" s="102">
        <f t="shared" si="17"/>
        <v>1.4397</v>
      </c>
      <c r="AJ125" s="102">
        <f t="shared" si="17"/>
        <v>1.4535</v>
      </c>
      <c r="AK125" s="102">
        <f t="shared" si="17"/>
        <v>1.4675</v>
      </c>
      <c r="AL125" s="102">
        <f t="shared" si="17"/>
        <v>1.4816</v>
      </c>
      <c r="AM125" s="102">
        <f t="shared" si="17"/>
        <v>1.4958</v>
      </c>
      <c r="AN125" s="102">
        <f t="shared" si="17"/>
        <v>1.5102</v>
      </c>
      <c r="AO125" s="102">
        <f t="shared" si="17"/>
        <v>1.5259</v>
      </c>
      <c r="AP125" s="102">
        <f t="shared" si="17"/>
        <v>1.5418000000000001</v>
      </c>
      <c r="AQ125" s="102">
        <f t="shared" si="17"/>
        <v>1.5578000000000001</v>
      </c>
      <c r="AR125" s="102">
        <f t="shared" si="17"/>
        <v>1.5740000000000001</v>
      </c>
      <c r="AS125" s="102">
        <f t="shared" si="17"/>
        <v>1.5904</v>
      </c>
      <c r="AT125" s="102">
        <f t="shared" si="17"/>
        <v>1.6069</v>
      </c>
      <c r="AU125" s="102">
        <f t="shared" si="17"/>
        <v>1.6235999999999999</v>
      </c>
      <c r="AV125" s="102">
        <f t="shared" si="17"/>
        <v>1.6405000000000001</v>
      </c>
      <c r="AW125" s="102">
        <f t="shared" si="17"/>
        <v>1.6576</v>
      </c>
      <c r="AX125" s="102">
        <f t="shared" si="17"/>
        <v>1.6748000000000001</v>
      </c>
      <c r="AY125" s="102">
        <f t="shared" si="17"/>
        <v>1.6921999999999999</v>
      </c>
      <c r="AZ125" s="102">
        <f t="shared" si="17"/>
        <v>1.7098</v>
      </c>
      <c r="BA125" s="102">
        <f t="shared" si="17"/>
        <v>1.7276</v>
      </c>
      <c r="BB125" s="102">
        <f t="shared" si="17"/>
        <v>1.7456</v>
      </c>
    </row>
    <row r="126" spans="2:54" x14ac:dyDescent="0.2">
      <c r="B126" s="44" t="s">
        <v>259</v>
      </c>
      <c r="C126" s="102">
        <f>43.25*0.01</f>
        <v>0.4325</v>
      </c>
      <c r="D126" s="102">
        <f>ROUND(C126*(1+(0.8*D23)),4)</f>
        <v>0.44180000000000003</v>
      </c>
      <c r="E126" s="102">
        <f t="shared" ref="E126:BB126" si="18">ROUND(D126*(1+(0.8*E23)),4)</f>
        <v>0.45169999999999999</v>
      </c>
      <c r="F126" s="102">
        <f t="shared" si="18"/>
        <v>0.45929999999999999</v>
      </c>
      <c r="G126" s="102">
        <f t="shared" si="18"/>
        <v>0.46550000000000002</v>
      </c>
      <c r="H126" s="102">
        <f t="shared" si="18"/>
        <v>0.47220000000000001</v>
      </c>
      <c r="I126" s="102">
        <f t="shared" si="18"/>
        <v>0.47820000000000001</v>
      </c>
      <c r="J126" s="102">
        <f t="shared" si="18"/>
        <v>0.48430000000000001</v>
      </c>
      <c r="K126" s="102">
        <f t="shared" si="18"/>
        <v>0.49009999999999998</v>
      </c>
      <c r="L126" s="102">
        <f t="shared" si="18"/>
        <v>0.496</v>
      </c>
      <c r="M126" s="102">
        <f t="shared" si="18"/>
        <v>0.502</v>
      </c>
      <c r="N126" s="102">
        <f t="shared" si="18"/>
        <v>0.50800000000000001</v>
      </c>
      <c r="O126" s="102">
        <f t="shared" si="18"/>
        <v>0.5141</v>
      </c>
      <c r="P126" s="102">
        <f t="shared" si="18"/>
        <v>0.52029999999999998</v>
      </c>
      <c r="Q126" s="102">
        <f t="shared" si="18"/>
        <v>0.52649999999999997</v>
      </c>
      <c r="R126" s="102">
        <f t="shared" si="18"/>
        <v>0.53280000000000005</v>
      </c>
      <c r="S126" s="102">
        <f t="shared" si="18"/>
        <v>0.53920000000000001</v>
      </c>
      <c r="T126" s="102">
        <f t="shared" si="18"/>
        <v>0.54569999999999996</v>
      </c>
      <c r="U126" s="102">
        <f t="shared" si="18"/>
        <v>0.5514</v>
      </c>
      <c r="V126" s="102">
        <f t="shared" si="18"/>
        <v>0.55710000000000004</v>
      </c>
      <c r="W126" s="102">
        <f t="shared" si="18"/>
        <v>0.56289999999999996</v>
      </c>
      <c r="X126" s="102">
        <f t="shared" si="18"/>
        <v>0.56879999999999997</v>
      </c>
      <c r="Y126" s="102">
        <f t="shared" si="18"/>
        <v>0.57469999999999999</v>
      </c>
      <c r="Z126" s="102">
        <f t="shared" si="18"/>
        <v>0.58069999999999999</v>
      </c>
      <c r="AA126" s="102">
        <f t="shared" si="18"/>
        <v>0.5867</v>
      </c>
      <c r="AB126" s="102">
        <f t="shared" si="18"/>
        <v>0.59279999999999999</v>
      </c>
      <c r="AC126" s="102">
        <f t="shared" si="18"/>
        <v>0.59899999999999998</v>
      </c>
      <c r="AD126" s="102">
        <f t="shared" si="18"/>
        <v>0.60519999999999996</v>
      </c>
      <c r="AE126" s="102">
        <f t="shared" si="18"/>
        <v>0.61099999999999999</v>
      </c>
      <c r="AF126" s="102">
        <f t="shared" si="18"/>
        <v>0.6169</v>
      </c>
      <c r="AG126" s="102">
        <f t="shared" si="18"/>
        <v>0.62280000000000002</v>
      </c>
      <c r="AH126" s="102">
        <f t="shared" si="18"/>
        <v>0.62880000000000003</v>
      </c>
      <c r="AI126" s="102">
        <f t="shared" si="18"/>
        <v>0.63480000000000003</v>
      </c>
      <c r="AJ126" s="102">
        <f t="shared" si="18"/>
        <v>0.64090000000000003</v>
      </c>
      <c r="AK126" s="102">
        <f t="shared" si="18"/>
        <v>0.64710000000000001</v>
      </c>
      <c r="AL126" s="102">
        <f t="shared" si="18"/>
        <v>0.65329999999999999</v>
      </c>
      <c r="AM126" s="102">
        <f t="shared" si="18"/>
        <v>0.65959999999999996</v>
      </c>
      <c r="AN126" s="102">
        <f t="shared" si="18"/>
        <v>0.66590000000000005</v>
      </c>
      <c r="AO126" s="102">
        <f t="shared" si="18"/>
        <v>0.67279999999999995</v>
      </c>
      <c r="AP126" s="102">
        <f t="shared" si="18"/>
        <v>0.67979999999999996</v>
      </c>
      <c r="AQ126" s="102">
        <f t="shared" si="18"/>
        <v>0.68689999999999996</v>
      </c>
      <c r="AR126" s="102">
        <f t="shared" si="18"/>
        <v>0.69399999999999995</v>
      </c>
      <c r="AS126" s="102">
        <f t="shared" si="18"/>
        <v>0.70120000000000005</v>
      </c>
      <c r="AT126" s="102">
        <f t="shared" si="18"/>
        <v>0.70850000000000002</v>
      </c>
      <c r="AU126" s="102">
        <f t="shared" si="18"/>
        <v>0.71589999999999998</v>
      </c>
      <c r="AV126" s="102">
        <f t="shared" si="18"/>
        <v>0.72330000000000005</v>
      </c>
      <c r="AW126" s="102">
        <f t="shared" si="18"/>
        <v>0.73080000000000001</v>
      </c>
      <c r="AX126" s="102">
        <f t="shared" si="18"/>
        <v>0.73839999999999995</v>
      </c>
      <c r="AY126" s="102">
        <f t="shared" si="18"/>
        <v>0.74609999999999999</v>
      </c>
      <c r="AZ126" s="102">
        <f t="shared" si="18"/>
        <v>0.75390000000000001</v>
      </c>
      <c r="BA126" s="102">
        <f t="shared" si="18"/>
        <v>0.76170000000000004</v>
      </c>
      <c r="BB126" s="102">
        <f t="shared" si="18"/>
        <v>0.76959999999999995</v>
      </c>
    </row>
    <row r="127" spans="2:54" x14ac:dyDescent="0.2">
      <c r="B127" s="44" t="s">
        <v>260</v>
      </c>
      <c r="C127" s="102">
        <f>6.24*0.01</f>
        <v>6.2400000000000004E-2</v>
      </c>
      <c r="D127" s="102">
        <f>ROUND(C127*(1+(0.8*D23)),4)</f>
        <v>6.3700000000000007E-2</v>
      </c>
      <c r="E127" s="102">
        <f t="shared" ref="E127:BB127" si="19">ROUND(D127*(1+(0.8*E23)),4)</f>
        <v>6.5100000000000005E-2</v>
      </c>
      <c r="F127" s="102">
        <f t="shared" si="19"/>
        <v>6.6199999999999995E-2</v>
      </c>
      <c r="G127" s="102">
        <f t="shared" si="19"/>
        <v>6.7100000000000007E-2</v>
      </c>
      <c r="H127" s="102">
        <f t="shared" si="19"/>
        <v>6.8099999999999994E-2</v>
      </c>
      <c r="I127" s="102">
        <f t="shared" si="19"/>
        <v>6.9000000000000006E-2</v>
      </c>
      <c r="J127" s="102">
        <f t="shared" si="19"/>
        <v>6.9900000000000004E-2</v>
      </c>
      <c r="K127" s="102">
        <f t="shared" si="19"/>
        <v>7.0699999999999999E-2</v>
      </c>
      <c r="L127" s="102">
        <f t="shared" si="19"/>
        <v>7.1499999999999994E-2</v>
      </c>
      <c r="M127" s="102">
        <f t="shared" si="19"/>
        <v>7.2400000000000006E-2</v>
      </c>
      <c r="N127" s="102">
        <f t="shared" si="19"/>
        <v>7.3300000000000004E-2</v>
      </c>
      <c r="O127" s="102">
        <f t="shared" si="19"/>
        <v>7.4200000000000002E-2</v>
      </c>
      <c r="P127" s="102">
        <f t="shared" si="19"/>
        <v>7.51E-2</v>
      </c>
      <c r="Q127" s="102">
        <f t="shared" si="19"/>
        <v>7.5999999999999998E-2</v>
      </c>
      <c r="R127" s="102">
        <f t="shared" si="19"/>
        <v>7.6899999999999996E-2</v>
      </c>
      <c r="S127" s="102">
        <f t="shared" si="19"/>
        <v>7.7799999999999994E-2</v>
      </c>
      <c r="T127" s="102">
        <f t="shared" si="19"/>
        <v>7.8700000000000006E-2</v>
      </c>
      <c r="U127" s="102">
        <f t="shared" si="19"/>
        <v>7.9500000000000001E-2</v>
      </c>
      <c r="V127" s="102">
        <f t="shared" si="19"/>
        <v>8.0299999999999996E-2</v>
      </c>
      <c r="W127" s="102">
        <f t="shared" si="19"/>
        <v>8.1100000000000005E-2</v>
      </c>
      <c r="X127" s="102">
        <f t="shared" si="19"/>
        <v>8.1900000000000001E-2</v>
      </c>
      <c r="Y127" s="102">
        <f t="shared" si="19"/>
        <v>8.2799999999999999E-2</v>
      </c>
      <c r="Z127" s="102">
        <f t="shared" si="19"/>
        <v>8.3699999999999997E-2</v>
      </c>
      <c r="AA127" s="102">
        <f t="shared" si="19"/>
        <v>8.4599999999999995E-2</v>
      </c>
      <c r="AB127" s="102">
        <f t="shared" si="19"/>
        <v>8.5500000000000007E-2</v>
      </c>
      <c r="AC127" s="102">
        <f t="shared" si="19"/>
        <v>8.6400000000000005E-2</v>
      </c>
      <c r="AD127" s="102">
        <f t="shared" si="19"/>
        <v>8.7300000000000003E-2</v>
      </c>
      <c r="AE127" s="102">
        <f t="shared" si="19"/>
        <v>8.8099999999999998E-2</v>
      </c>
      <c r="AF127" s="102">
        <f t="shared" si="19"/>
        <v>8.8900000000000007E-2</v>
      </c>
      <c r="AG127" s="102">
        <f t="shared" si="19"/>
        <v>8.9800000000000005E-2</v>
      </c>
      <c r="AH127" s="102">
        <f t="shared" si="19"/>
        <v>9.0700000000000003E-2</v>
      </c>
      <c r="AI127" s="102">
        <f t="shared" si="19"/>
        <v>9.1600000000000001E-2</v>
      </c>
      <c r="AJ127" s="102">
        <f t="shared" si="19"/>
        <v>9.2499999999999999E-2</v>
      </c>
      <c r="AK127" s="102">
        <f t="shared" si="19"/>
        <v>9.3399999999999997E-2</v>
      </c>
      <c r="AL127" s="102">
        <f t="shared" si="19"/>
        <v>9.4299999999999995E-2</v>
      </c>
      <c r="AM127" s="102">
        <f t="shared" si="19"/>
        <v>9.5200000000000007E-2</v>
      </c>
      <c r="AN127" s="102">
        <f t="shared" si="19"/>
        <v>9.6100000000000005E-2</v>
      </c>
      <c r="AO127" s="102">
        <f t="shared" si="19"/>
        <v>9.7100000000000006E-2</v>
      </c>
      <c r="AP127" s="102">
        <f t="shared" si="19"/>
        <v>9.8100000000000007E-2</v>
      </c>
      <c r="AQ127" s="102">
        <f t="shared" si="19"/>
        <v>9.9099999999999994E-2</v>
      </c>
      <c r="AR127" s="102">
        <f t="shared" si="19"/>
        <v>0.10009999999999999</v>
      </c>
      <c r="AS127" s="102">
        <f t="shared" si="19"/>
        <v>0.1011</v>
      </c>
      <c r="AT127" s="102">
        <f t="shared" si="19"/>
        <v>0.1022</v>
      </c>
      <c r="AU127" s="102">
        <f t="shared" si="19"/>
        <v>0.1033</v>
      </c>
      <c r="AV127" s="102">
        <f t="shared" si="19"/>
        <v>0.10440000000000001</v>
      </c>
      <c r="AW127" s="102">
        <f t="shared" si="19"/>
        <v>0.1055</v>
      </c>
      <c r="AX127" s="102">
        <f t="shared" si="19"/>
        <v>0.1066</v>
      </c>
      <c r="AY127" s="102">
        <f t="shared" si="19"/>
        <v>0.1077</v>
      </c>
      <c r="AZ127" s="102">
        <f t="shared" si="19"/>
        <v>0.10879999999999999</v>
      </c>
      <c r="BA127" s="102">
        <f t="shared" si="19"/>
        <v>0.1099</v>
      </c>
      <c r="BB127" s="102">
        <f t="shared" si="19"/>
        <v>0.111</v>
      </c>
    </row>
    <row r="128" spans="2:54" x14ac:dyDescent="0.2">
      <c r="B128" s="1" t="s">
        <v>481</v>
      </c>
    </row>
    <row r="131" spans="2:8" ht="28.2" x14ac:dyDescent="0.5">
      <c r="B131" s="130" t="s">
        <v>261</v>
      </c>
    </row>
    <row r="134" spans="2:8" x14ac:dyDescent="0.2">
      <c r="B134" s="15" t="s">
        <v>338</v>
      </c>
      <c r="C134" s="15"/>
      <c r="D134" s="15"/>
      <c r="E134" s="15"/>
      <c r="F134" s="15"/>
      <c r="G134" s="15"/>
      <c r="H134" s="15"/>
    </row>
    <row r="135" spans="2:8" ht="17.25" customHeight="1" x14ac:dyDescent="0.2">
      <c r="B135" s="186" t="s">
        <v>88</v>
      </c>
      <c r="C135" s="187" t="s">
        <v>89</v>
      </c>
    </row>
    <row r="136" spans="2:8" x14ac:dyDescent="0.2">
      <c r="B136" s="3" t="s">
        <v>81</v>
      </c>
      <c r="C136" s="188">
        <v>7</v>
      </c>
      <c r="E136" s="2" t="s">
        <v>90</v>
      </c>
    </row>
    <row r="137" spans="2:8" x14ac:dyDescent="0.2">
      <c r="B137" s="3" t="s">
        <v>82</v>
      </c>
      <c r="C137" s="188">
        <v>5.8</v>
      </c>
      <c r="E137" s="2" t="s">
        <v>339</v>
      </c>
    </row>
    <row r="138" spans="2:8" x14ac:dyDescent="0.2">
      <c r="B138" s="3" t="s">
        <v>83</v>
      </c>
      <c r="C138" s="188">
        <v>139.4</v>
      </c>
    </row>
    <row r="139" spans="2:8" x14ac:dyDescent="0.2">
      <c r="B139" s="3" t="s">
        <v>340</v>
      </c>
      <c r="C139" s="188">
        <v>61.1</v>
      </c>
    </row>
    <row r="140" spans="2:8" x14ac:dyDescent="0.2">
      <c r="B140" s="3" t="s">
        <v>84</v>
      </c>
      <c r="C140" s="188">
        <v>6.2</v>
      </c>
    </row>
    <row r="141" spans="2:8" x14ac:dyDescent="0.2">
      <c r="B141" s="3" t="s">
        <v>85</v>
      </c>
      <c r="C141" s="188">
        <v>5.4</v>
      </c>
    </row>
    <row r="142" spans="2:8" x14ac:dyDescent="0.2">
      <c r="B142" s="3" t="s">
        <v>341</v>
      </c>
      <c r="C142" s="188">
        <v>124.8</v>
      </c>
    </row>
    <row r="143" spans="2:8" x14ac:dyDescent="0.2">
      <c r="B143" s="3" t="s">
        <v>342</v>
      </c>
      <c r="C143" s="188">
        <v>46.5</v>
      </c>
    </row>
    <row r="144" spans="2:8" x14ac:dyDescent="0.2">
      <c r="B144" s="3" t="s">
        <v>86</v>
      </c>
      <c r="C144" s="188">
        <v>5.0999999999999996</v>
      </c>
    </row>
    <row r="145" spans="2:123" x14ac:dyDescent="0.2">
      <c r="B145" s="3" t="s">
        <v>87</v>
      </c>
      <c r="C145" s="188">
        <v>3.9</v>
      </c>
    </row>
    <row r="146" spans="2:123" x14ac:dyDescent="0.2">
      <c r="B146" s="3" t="s">
        <v>343</v>
      </c>
      <c r="C146" s="188">
        <v>46.5</v>
      </c>
    </row>
    <row r="147" spans="2:123" x14ac:dyDescent="0.2">
      <c r="B147" s="3" t="s">
        <v>80</v>
      </c>
      <c r="C147" s="188">
        <v>164.3</v>
      </c>
    </row>
    <row r="148" spans="2:123" x14ac:dyDescent="0.2">
      <c r="B148" s="1" t="s">
        <v>482</v>
      </c>
      <c r="C148" s="77"/>
    </row>
    <row r="150" spans="2:123" ht="17.25" customHeight="1" x14ac:dyDescent="0.2">
      <c r="B150" s="528" t="s">
        <v>98</v>
      </c>
      <c r="C150" s="528"/>
    </row>
    <row r="151" spans="2:123" x14ac:dyDescent="0.2">
      <c r="B151" s="3" t="s">
        <v>344</v>
      </c>
      <c r="C151" s="74">
        <v>1.34</v>
      </c>
    </row>
    <row r="152" spans="2:123" x14ac:dyDescent="0.2">
      <c r="B152" s="3" t="s">
        <v>345</v>
      </c>
      <c r="C152" s="74">
        <v>1.51</v>
      </c>
    </row>
    <row r="153" spans="2:123" x14ac:dyDescent="0.2">
      <c r="B153" s="3" t="s">
        <v>99</v>
      </c>
      <c r="C153" s="189">
        <v>22</v>
      </c>
    </row>
    <row r="154" spans="2:123" x14ac:dyDescent="0.2">
      <c r="B154" s="1" t="s">
        <v>70</v>
      </c>
    </row>
    <row r="156" spans="2:123" ht="20.399999999999999" x14ac:dyDescent="0.2">
      <c r="B156" s="170" t="s">
        <v>110</v>
      </c>
      <c r="C156" s="171" t="s">
        <v>105</v>
      </c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69"/>
      <c r="DH156" s="69"/>
      <c r="DI156" s="69"/>
      <c r="DJ156" s="69"/>
      <c r="DK156" s="69"/>
      <c r="DL156" s="69"/>
      <c r="DM156" s="69"/>
      <c r="DN156" s="69"/>
      <c r="DO156" s="69"/>
      <c r="DP156" s="69"/>
      <c r="DQ156" s="69"/>
      <c r="DR156" s="69"/>
      <c r="DS156" s="70"/>
    </row>
    <row r="157" spans="2:123" ht="17.25" customHeight="1" x14ac:dyDescent="0.2">
      <c r="B157" s="82" t="s">
        <v>91</v>
      </c>
      <c r="C157" s="190">
        <v>10</v>
      </c>
      <c r="D157" s="190">
        <v>11</v>
      </c>
      <c r="E157" s="190">
        <v>12</v>
      </c>
      <c r="F157" s="190">
        <v>13</v>
      </c>
      <c r="G157" s="190">
        <v>14</v>
      </c>
      <c r="H157" s="190">
        <v>15</v>
      </c>
      <c r="I157" s="190">
        <v>16</v>
      </c>
      <c r="J157" s="190">
        <v>17</v>
      </c>
      <c r="K157" s="190">
        <v>18</v>
      </c>
      <c r="L157" s="190">
        <v>19</v>
      </c>
      <c r="M157" s="190">
        <v>20</v>
      </c>
      <c r="N157" s="190">
        <v>21</v>
      </c>
      <c r="O157" s="190">
        <v>22</v>
      </c>
      <c r="P157" s="190">
        <v>23</v>
      </c>
      <c r="Q157" s="190">
        <v>24</v>
      </c>
      <c r="R157" s="190">
        <v>25</v>
      </c>
      <c r="S157" s="190">
        <v>26</v>
      </c>
      <c r="T157" s="190">
        <v>27</v>
      </c>
      <c r="U157" s="190">
        <v>28</v>
      </c>
      <c r="V157" s="190">
        <v>29</v>
      </c>
      <c r="W157" s="190">
        <v>30</v>
      </c>
      <c r="X157" s="190">
        <v>31</v>
      </c>
      <c r="Y157" s="190">
        <v>32</v>
      </c>
      <c r="Z157" s="190">
        <v>33</v>
      </c>
      <c r="AA157" s="190">
        <v>34</v>
      </c>
      <c r="AB157" s="190">
        <v>35</v>
      </c>
      <c r="AC157" s="190">
        <v>36</v>
      </c>
      <c r="AD157" s="190">
        <v>37</v>
      </c>
      <c r="AE157" s="190">
        <v>38</v>
      </c>
      <c r="AF157" s="190">
        <v>39</v>
      </c>
      <c r="AG157" s="190">
        <v>40</v>
      </c>
      <c r="AH157" s="190">
        <v>41</v>
      </c>
      <c r="AI157" s="190">
        <v>42</v>
      </c>
      <c r="AJ157" s="190">
        <v>43</v>
      </c>
      <c r="AK157" s="190">
        <v>44</v>
      </c>
      <c r="AL157" s="190">
        <v>45</v>
      </c>
      <c r="AM157" s="190">
        <v>46</v>
      </c>
      <c r="AN157" s="190">
        <v>47</v>
      </c>
      <c r="AO157" s="190">
        <v>48</v>
      </c>
      <c r="AP157" s="190">
        <v>49</v>
      </c>
      <c r="AQ157" s="190">
        <v>50</v>
      </c>
      <c r="AR157" s="190">
        <v>51</v>
      </c>
      <c r="AS157" s="190">
        <v>52</v>
      </c>
      <c r="AT157" s="190">
        <v>53</v>
      </c>
      <c r="AU157" s="190">
        <v>54</v>
      </c>
      <c r="AV157" s="190">
        <v>55</v>
      </c>
      <c r="AW157" s="190">
        <v>56</v>
      </c>
      <c r="AX157" s="190">
        <v>57</v>
      </c>
      <c r="AY157" s="190">
        <v>58</v>
      </c>
      <c r="AZ157" s="190">
        <v>59</v>
      </c>
      <c r="BA157" s="190">
        <v>60</v>
      </c>
      <c r="BB157" s="190">
        <v>61</v>
      </c>
      <c r="BC157" s="190">
        <v>62</v>
      </c>
      <c r="BD157" s="190">
        <v>63</v>
      </c>
      <c r="BE157" s="190">
        <v>64</v>
      </c>
      <c r="BF157" s="190">
        <v>65</v>
      </c>
      <c r="BG157" s="190">
        <v>66</v>
      </c>
      <c r="BH157" s="190">
        <v>67</v>
      </c>
      <c r="BI157" s="190">
        <v>68</v>
      </c>
      <c r="BJ157" s="190">
        <v>69</v>
      </c>
      <c r="BK157" s="190">
        <v>70</v>
      </c>
      <c r="BL157" s="190">
        <v>71</v>
      </c>
      <c r="BM157" s="190">
        <v>72</v>
      </c>
      <c r="BN157" s="190">
        <v>73</v>
      </c>
      <c r="BO157" s="190">
        <v>74</v>
      </c>
      <c r="BP157" s="190">
        <v>75</v>
      </c>
      <c r="BQ157" s="190">
        <v>76</v>
      </c>
      <c r="BR157" s="190">
        <v>77</v>
      </c>
      <c r="BS157" s="190">
        <v>78</v>
      </c>
      <c r="BT157" s="190">
        <v>79</v>
      </c>
      <c r="BU157" s="190">
        <v>80</v>
      </c>
      <c r="BV157" s="190">
        <v>81</v>
      </c>
      <c r="BW157" s="190">
        <v>82</v>
      </c>
      <c r="BX157" s="190">
        <v>83</v>
      </c>
      <c r="BY157" s="190">
        <v>84</v>
      </c>
      <c r="BZ157" s="190">
        <v>85</v>
      </c>
      <c r="CA157" s="190">
        <v>86</v>
      </c>
      <c r="CB157" s="190">
        <v>87</v>
      </c>
      <c r="CC157" s="190">
        <v>88</v>
      </c>
      <c r="CD157" s="190">
        <v>89</v>
      </c>
      <c r="CE157" s="190">
        <v>90</v>
      </c>
      <c r="CF157" s="190">
        <v>91</v>
      </c>
      <c r="CG157" s="190">
        <v>92</v>
      </c>
      <c r="CH157" s="190">
        <v>93</v>
      </c>
      <c r="CI157" s="190">
        <v>94</v>
      </c>
      <c r="CJ157" s="190">
        <v>95</v>
      </c>
      <c r="CK157" s="190">
        <v>96</v>
      </c>
      <c r="CL157" s="190">
        <v>97</v>
      </c>
      <c r="CM157" s="190">
        <v>98</v>
      </c>
      <c r="CN157" s="190">
        <v>99</v>
      </c>
      <c r="CO157" s="190">
        <v>100</v>
      </c>
      <c r="CP157" s="190">
        <v>101</v>
      </c>
      <c r="CQ157" s="190">
        <v>102</v>
      </c>
      <c r="CR157" s="190">
        <v>103</v>
      </c>
      <c r="CS157" s="190">
        <v>104</v>
      </c>
      <c r="CT157" s="190">
        <v>105</v>
      </c>
      <c r="CU157" s="190">
        <v>106</v>
      </c>
      <c r="CV157" s="190">
        <v>107</v>
      </c>
      <c r="CW157" s="190">
        <v>108</v>
      </c>
      <c r="CX157" s="190">
        <v>109</v>
      </c>
      <c r="CY157" s="190">
        <v>110</v>
      </c>
      <c r="CZ157" s="190">
        <v>111</v>
      </c>
      <c r="DA157" s="190">
        <v>112</v>
      </c>
      <c r="DB157" s="190">
        <v>113</v>
      </c>
      <c r="DC157" s="190">
        <v>114</v>
      </c>
      <c r="DD157" s="190">
        <v>115</v>
      </c>
      <c r="DE157" s="190">
        <v>116</v>
      </c>
      <c r="DF157" s="190">
        <v>117</v>
      </c>
      <c r="DG157" s="190">
        <v>118</v>
      </c>
      <c r="DH157" s="190">
        <v>119</v>
      </c>
      <c r="DI157" s="190">
        <v>120</v>
      </c>
      <c r="DJ157" s="190">
        <v>121</v>
      </c>
      <c r="DK157" s="190">
        <v>122</v>
      </c>
      <c r="DL157" s="190">
        <v>123</v>
      </c>
      <c r="DM157" s="190">
        <v>124</v>
      </c>
      <c r="DN157" s="190">
        <v>125</v>
      </c>
      <c r="DO157" s="190">
        <v>126</v>
      </c>
      <c r="DP157" s="190">
        <v>127</v>
      </c>
      <c r="DQ157" s="190">
        <v>128</v>
      </c>
      <c r="DR157" s="190">
        <v>129</v>
      </c>
      <c r="DS157" s="190">
        <v>130</v>
      </c>
    </row>
    <row r="158" spans="2:123" x14ac:dyDescent="0.2">
      <c r="B158" s="3" t="s">
        <v>106</v>
      </c>
      <c r="C158" s="71">
        <v>0.128</v>
      </c>
      <c r="D158" s="72">
        <v>0.123</v>
      </c>
      <c r="E158" s="72">
        <v>0.11799999999999999</v>
      </c>
      <c r="F158" s="72">
        <v>0.115</v>
      </c>
      <c r="G158" s="72">
        <v>0.111</v>
      </c>
      <c r="H158" s="72">
        <v>0.108</v>
      </c>
      <c r="I158" s="72">
        <v>0.106</v>
      </c>
      <c r="J158" s="72">
        <v>0.10299999999999999</v>
      </c>
      <c r="K158" s="72">
        <v>0.10100000000000001</v>
      </c>
      <c r="L158" s="72">
        <v>9.9000000000000005E-2</v>
      </c>
      <c r="M158" s="71">
        <v>9.7000000000000003E-2</v>
      </c>
      <c r="N158" s="72">
        <v>9.5000000000000001E-2</v>
      </c>
      <c r="O158" s="72">
        <v>9.2999999999999999E-2</v>
      </c>
      <c r="P158" s="72">
        <v>9.1999999999999998E-2</v>
      </c>
      <c r="Q158" s="72">
        <v>0.09</v>
      </c>
      <c r="R158" s="72">
        <v>8.8999999999999996E-2</v>
      </c>
      <c r="S158" s="72">
        <v>8.6999999999999994E-2</v>
      </c>
      <c r="T158" s="72">
        <v>8.5999999999999993E-2</v>
      </c>
      <c r="U158" s="72">
        <v>8.5000000000000006E-2</v>
      </c>
      <c r="V158" s="72">
        <v>8.4000000000000005E-2</v>
      </c>
      <c r="W158" s="71">
        <v>8.2000000000000003E-2</v>
      </c>
      <c r="X158" s="72">
        <v>8.1000000000000003E-2</v>
      </c>
      <c r="Y158" s="72">
        <v>0.08</v>
      </c>
      <c r="Z158" s="72">
        <v>7.9000000000000001E-2</v>
      </c>
      <c r="AA158" s="72">
        <v>7.8E-2</v>
      </c>
      <c r="AB158" s="72">
        <v>7.6999999999999999E-2</v>
      </c>
      <c r="AC158" s="72">
        <v>7.5999999999999998E-2</v>
      </c>
      <c r="AD158" s="72">
        <v>7.4999999999999997E-2</v>
      </c>
      <c r="AE158" s="72">
        <v>7.4999999999999997E-2</v>
      </c>
      <c r="AF158" s="72">
        <v>7.3999999999999996E-2</v>
      </c>
      <c r="AG158" s="71">
        <v>7.2999999999999995E-2</v>
      </c>
      <c r="AH158" s="72">
        <v>7.1999999999999995E-2</v>
      </c>
      <c r="AI158" s="72">
        <v>7.0999999999999994E-2</v>
      </c>
      <c r="AJ158" s="72">
        <v>7.0999999999999994E-2</v>
      </c>
      <c r="AK158" s="72">
        <v>7.0000000000000007E-2</v>
      </c>
      <c r="AL158" s="72">
        <v>6.9000000000000006E-2</v>
      </c>
      <c r="AM158" s="72">
        <v>6.9000000000000006E-2</v>
      </c>
      <c r="AN158" s="72">
        <v>6.8000000000000005E-2</v>
      </c>
      <c r="AO158" s="72">
        <v>6.7000000000000004E-2</v>
      </c>
      <c r="AP158" s="72">
        <v>6.7000000000000004E-2</v>
      </c>
      <c r="AQ158" s="71">
        <v>6.6000000000000003E-2</v>
      </c>
      <c r="AR158" s="72">
        <v>6.6000000000000003E-2</v>
      </c>
      <c r="AS158" s="72">
        <v>6.5000000000000002E-2</v>
      </c>
      <c r="AT158" s="72">
        <v>6.5000000000000002E-2</v>
      </c>
      <c r="AU158" s="72">
        <v>6.4000000000000001E-2</v>
      </c>
      <c r="AV158" s="72">
        <v>6.4000000000000001E-2</v>
      </c>
      <c r="AW158" s="72">
        <v>6.3E-2</v>
      </c>
      <c r="AX158" s="72">
        <v>6.3E-2</v>
      </c>
      <c r="AY158" s="72">
        <v>6.3E-2</v>
      </c>
      <c r="AZ158" s="72">
        <v>6.2E-2</v>
      </c>
      <c r="BA158" s="71">
        <v>6.2E-2</v>
      </c>
      <c r="BB158" s="72">
        <v>6.2E-2</v>
      </c>
      <c r="BC158" s="72">
        <v>6.0999999999999999E-2</v>
      </c>
      <c r="BD158" s="72">
        <v>6.0999999999999999E-2</v>
      </c>
      <c r="BE158" s="72">
        <v>6.0999999999999999E-2</v>
      </c>
      <c r="BF158" s="72">
        <v>0.06</v>
      </c>
      <c r="BG158" s="72">
        <v>0.06</v>
      </c>
      <c r="BH158" s="72">
        <v>0.06</v>
      </c>
      <c r="BI158" s="72">
        <v>0.06</v>
      </c>
      <c r="BJ158" s="72">
        <v>5.8999999999999997E-2</v>
      </c>
      <c r="BK158" s="71">
        <v>5.8999999999999997E-2</v>
      </c>
      <c r="BL158" s="72">
        <v>5.8999999999999997E-2</v>
      </c>
      <c r="BM158" s="72">
        <v>5.8999999999999997E-2</v>
      </c>
      <c r="BN158" s="72">
        <v>5.8999999999999997E-2</v>
      </c>
      <c r="BO158" s="72">
        <v>5.8999999999999997E-2</v>
      </c>
      <c r="BP158" s="72">
        <v>5.8999999999999997E-2</v>
      </c>
      <c r="BQ158" s="72">
        <v>5.8000000000000003E-2</v>
      </c>
      <c r="BR158" s="72">
        <v>5.8000000000000003E-2</v>
      </c>
      <c r="BS158" s="72">
        <v>5.8000000000000003E-2</v>
      </c>
      <c r="BT158" s="72">
        <v>5.8000000000000003E-2</v>
      </c>
      <c r="BU158" s="71">
        <v>5.8000000000000003E-2</v>
      </c>
      <c r="BV158" s="72">
        <v>5.8000000000000003E-2</v>
      </c>
      <c r="BW158" s="72">
        <v>5.8000000000000003E-2</v>
      </c>
      <c r="BX158" s="72">
        <v>5.8000000000000003E-2</v>
      </c>
      <c r="BY158" s="72">
        <v>5.8000000000000003E-2</v>
      </c>
      <c r="BZ158" s="72">
        <v>5.8000000000000003E-2</v>
      </c>
      <c r="CA158" s="72">
        <v>5.8000000000000003E-2</v>
      </c>
      <c r="CB158" s="72">
        <v>5.8999999999999997E-2</v>
      </c>
      <c r="CC158" s="72">
        <v>5.8999999999999997E-2</v>
      </c>
      <c r="CD158" s="72">
        <v>5.8999999999999997E-2</v>
      </c>
      <c r="CE158" s="71">
        <v>5.8999999999999997E-2</v>
      </c>
      <c r="CF158" s="72">
        <v>5.8999999999999997E-2</v>
      </c>
      <c r="CG158" s="72">
        <v>5.8999999999999997E-2</v>
      </c>
      <c r="CH158" s="72">
        <v>5.8999999999999997E-2</v>
      </c>
      <c r="CI158" s="72">
        <v>0.06</v>
      </c>
      <c r="CJ158" s="72">
        <v>0.06</v>
      </c>
      <c r="CK158" s="72">
        <v>0.06</v>
      </c>
      <c r="CL158" s="72">
        <v>0.06</v>
      </c>
      <c r="CM158" s="72">
        <v>0.06</v>
      </c>
      <c r="CN158" s="72">
        <v>6.0999999999999999E-2</v>
      </c>
      <c r="CO158" s="71">
        <v>6.0999999999999999E-2</v>
      </c>
      <c r="CP158" s="72">
        <v>6.0999999999999999E-2</v>
      </c>
      <c r="CQ158" s="72">
        <v>6.2E-2</v>
      </c>
      <c r="CR158" s="72">
        <v>6.2E-2</v>
      </c>
      <c r="CS158" s="72">
        <v>6.2E-2</v>
      </c>
      <c r="CT158" s="72">
        <v>6.3E-2</v>
      </c>
      <c r="CU158" s="72">
        <v>6.3E-2</v>
      </c>
      <c r="CV158" s="72">
        <v>6.3E-2</v>
      </c>
      <c r="CW158" s="72">
        <v>6.4000000000000001E-2</v>
      </c>
      <c r="CX158" s="72">
        <v>6.4000000000000001E-2</v>
      </c>
      <c r="CY158" s="71">
        <v>6.5000000000000002E-2</v>
      </c>
      <c r="CZ158" s="72">
        <v>6.5000000000000002E-2</v>
      </c>
      <c r="DA158" s="72">
        <v>6.5000000000000002E-2</v>
      </c>
      <c r="DB158" s="72">
        <v>6.6000000000000003E-2</v>
      </c>
      <c r="DC158" s="72">
        <v>6.6000000000000003E-2</v>
      </c>
      <c r="DD158" s="72">
        <v>6.7000000000000004E-2</v>
      </c>
      <c r="DE158" s="72">
        <v>6.7000000000000004E-2</v>
      </c>
      <c r="DF158" s="72">
        <v>6.8000000000000005E-2</v>
      </c>
      <c r="DG158" s="72">
        <v>6.8000000000000005E-2</v>
      </c>
      <c r="DH158" s="72">
        <v>6.9000000000000006E-2</v>
      </c>
      <c r="DI158" s="71">
        <v>7.0000000000000007E-2</v>
      </c>
      <c r="DJ158" s="72">
        <v>7.0000000000000007E-2</v>
      </c>
      <c r="DK158" s="72">
        <v>7.0999999999999994E-2</v>
      </c>
      <c r="DL158" s="72">
        <v>7.0999999999999994E-2</v>
      </c>
      <c r="DM158" s="72">
        <v>7.1999999999999995E-2</v>
      </c>
      <c r="DN158" s="72">
        <v>7.2999999999999995E-2</v>
      </c>
      <c r="DO158" s="72">
        <v>7.2999999999999995E-2</v>
      </c>
      <c r="DP158" s="72">
        <v>7.3999999999999996E-2</v>
      </c>
      <c r="DQ158" s="72">
        <v>7.4999999999999997E-2</v>
      </c>
      <c r="DR158" s="72">
        <v>7.4999999999999997E-2</v>
      </c>
      <c r="DS158" s="71">
        <v>7.5999999999999998E-2</v>
      </c>
    </row>
    <row r="159" spans="2:123" x14ac:dyDescent="0.2">
      <c r="B159" s="3" t="s">
        <v>107</v>
      </c>
      <c r="C159" s="71">
        <v>0.109</v>
      </c>
      <c r="D159" s="72">
        <v>0.104</v>
      </c>
      <c r="E159" s="72">
        <v>0.1</v>
      </c>
      <c r="F159" s="72">
        <v>9.6000000000000002E-2</v>
      </c>
      <c r="G159" s="72">
        <v>9.2999999999999999E-2</v>
      </c>
      <c r="H159" s="72">
        <v>9.0999999999999998E-2</v>
      </c>
      <c r="I159" s="72">
        <v>8.7999999999999995E-2</v>
      </c>
      <c r="J159" s="72">
        <v>8.5999999999999993E-2</v>
      </c>
      <c r="K159" s="72">
        <v>8.4000000000000005E-2</v>
      </c>
      <c r="L159" s="72">
        <v>8.2000000000000003E-2</v>
      </c>
      <c r="M159" s="71">
        <v>0.08</v>
      </c>
      <c r="N159" s="72">
        <v>7.9000000000000001E-2</v>
      </c>
      <c r="O159" s="72">
        <v>7.6999999999999999E-2</v>
      </c>
      <c r="P159" s="72">
        <v>7.5999999999999998E-2</v>
      </c>
      <c r="Q159" s="72">
        <v>7.4999999999999997E-2</v>
      </c>
      <c r="R159" s="72">
        <v>7.3999999999999996E-2</v>
      </c>
      <c r="S159" s="72">
        <v>7.1999999999999995E-2</v>
      </c>
      <c r="T159" s="72">
        <v>7.0999999999999994E-2</v>
      </c>
      <c r="U159" s="72">
        <v>7.0000000000000007E-2</v>
      </c>
      <c r="V159" s="72">
        <v>6.9000000000000006E-2</v>
      </c>
      <c r="W159" s="71">
        <v>6.8000000000000005E-2</v>
      </c>
      <c r="X159" s="72">
        <v>6.8000000000000005E-2</v>
      </c>
      <c r="Y159" s="72">
        <v>6.7000000000000004E-2</v>
      </c>
      <c r="Z159" s="72">
        <v>6.6000000000000003E-2</v>
      </c>
      <c r="AA159" s="72">
        <v>6.5000000000000002E-2</v>
      </c>
      <c r="AB159" s="72">
        <v>6.5000000000000002E-2</v>
      </c>
      <c r="AC159" s="72">
        <v>6.4000000000000001E-2</v>
      </c>
      <c r="AD159" s="72">
        <v>6.3E-2</v>
      </c>
      <c r="AE159" s="72">
        <v>6.3E-2</v>
      </c>
      <c r="AF159" s="72">
        <v>6.2E-2</v>
      </c>
      <c r="AG159" s="71">
        <v>6.2E-2</v>
      </c>
      <c r="AH159" s="72">
        <v>6.0999999999999999E-2</v>
      </c>
      <c r="AI159" s="72">
        <v>0.06</v>
      </c>
      <c r="AJ159" s="72">
        <v>0.06</v>
      </c>
      <c r="AK159" s="72">
        <v>0.06</v>
      </c>
      <c r="AL159" s="72">
        <v>5.8999999999999997E-2</v>
      </c>
      <c r="AM159" s="72">
        <v>5.8999999999999997E-2</v>
      </c>
      <c r="AN159" s="72">
        <v>5.8000000000000003E-2</v>
      </c>
      <c r="AO159" s="72">
        <v>5.8000000000000003E-2</v>
      </c>
      <c r="AP159" s="72">
        <v>5.8000000000000003E-2</v>
      </c>
      <c r="AQ159" s="71">
        <v>5.7000000000000002E-2</v>
      </c>
      <c r="AR159" s="72">
        <v>5.7000000000000002E-2</v>
      </c>
      <c r="AS159" s="72">
        <v>5.7000000000000002E-2</v>
      </c>
      <c r="AT159" s="72">
        <v>5.6000000000000001E-2</v>
      </c>
      <c r="AU159" s="72">
        <v>5.6000000000000001E-2</v>
      </c>
      <c r="AV159" s="72">
        <v>5.6000000000000001E-2</v>
      </c>
      <c r="AW159" s="72">
        <v>5.5E-2</v>
      </c>
      <c r="AX159" s="72">
        <v>5.5E-2</v>
      </c>
      <c r="AY159" s="72">
        <v>5.5E-2</v>
      </c>
      <c r="AZ159" s="72">
        <v>5.5E-2</v>
      </c>
      <c r="BA159" s="71">
        <v>5.5E-2</v>
      </c>
      <c r="BB159" s="72">
        <v>5.3999999999999999E-2</v>
      </c>
      <c r="BC159" s="72">
        <v>5.3999999999999999E-2</v>
      </c>
      <c r="BD159" s="72">
        <v>5.3999999999999999E-2</v>
      </c>
      <c r="BE159" s="72">
        <v>5.3999999999999999E-2</v>
      </c>
      <c r="BF159" s="72">
        <v>5.3999999999999999E-2</v>
      </c>
      <c r="BG159" s="72">
        <v>5.3999999999999999E-2</v>
      </c>
      <c r="BH159" s="72">
        <v>5.3999999999999999E-2</v>
      </c>
      <c r="BI159" s="72">
        <v>5.3999999999999999E-2</v>
      </c>
      <c r="BJ159" s="72">
        <v>5.3999999999999999E-2</v>
      </c>
      <c r="BK159" s="71">
        <v>5.2999999999999999E-2</v>
      </c>
      <c r="BL159" s="72">
        <v>5.2999999999999999E-2</v>
      </c>
      <c r="BM159" s="72">
        <v>5.2999999999999999E-2</v>
      </c>
      <c r="BN159" s="72">
        <v>5.2999999999999999E-2</v>
      </c>
      <c r="BO159" s="72">
        <v>5.2999999999999999E-2</v>
      </c>
      <c r="BP159" s="72">
        <v>5.2999999999999999E-2</v>
      </c>
      <c r="BQ159" s="72">
        <v>5.2999999999999999E-2</v>
      </c>
      <c r="BR159" s="72">
        <v>5.2999999999999999E-2</v>
      </c>
      <c r="BS159" s="72">
        <v>5.3999999999999999E-2</v>
      </c>
      <c r="BT159" s="72">
        <v>5.3999999999999999E-2</v>
      </c>
      <c r="BU159" s="71">
        <v>5.3999999999999999E-2</v>
      </c>
      <c r="BV159" s="72">
        <v>5.3999999999999999E-2</v>
      </c>
      <c r="BW159" s="72">
        <v>5.3999999999999999E-2</v>
      </c>
      <c r="BX159" s="72">
        <v>5.3999999999999999E-2</v>
      </c>
      <c r="BY159" s="72">
        <v>5.3999999999999999E-2</v>
      </c>
      <c r="BZ159" s="72">
        <v>5.3999999999999999E-2</v>
      </c>
      <c r="CA159" s="72">
        <v>5.3999999999999999E-2</v>
      </c>
      <c r="CB159" s="72">
        <v>5.3999999999999999E-2</v>
      </c>
      <c r="CC159" s="72">
        <v>5.5E-2</v>
      </c>
      <c r="CD159" s="72">
        <v>5.5E-2</v>
      </c>
      <c r="CE159" s="71">
        <v>5.5E-2</v>
      </c>
      <c r="CF159" s="72">
        <v>5.5E-2</v>
      </c>
      <c r="CG159" s="72">
        <v>5.5E-2</v>
      </c>
      <c r="CH159" s="72">
        <v>5.6000000000000001E-2</v>
      </c>
      <c r="CI159" s="72">
        <v>5.6000000000000001E-2</v>
      </c>
      <c r="CJ159" s="72">
        <v>5.6000000000000001E-2</v>
      </c>
      <c r="CK159" s="72">
        <v>5.6000000000000001E-2</v>
      </c>
      <c r="CL159" s="72">
        <v>5.7000000000000002E-2</v>
      </c>
      <c r="CM159" s="72">
        <v>5.7000000000000002E-2</v>
      </c>
      <c r="CN159" s="72">
        <v>5.7000000000000002E-2</v>
      </c>
      <c r="CO159" s="71">
        <v>5.7000000000000002E-2</v>
      </c>
      <c r="CP159" s="72">
        <v>5.8000000000000003E-2</v>
      </c>
      <c r="CQ159" s="72">
        <v>5.8000000000000003E-2</v>
      </c>
      <c r="CR159" s="72">
        <v>5.8000000000000003E-2</v>
      </c>
      <c r="CS159" s="72">
        <v>5.8999999999999997E-2</v>
      </c>
      <c r="CT159" s="72">
        <v>5.8999999999999997E-2</v>
      </c>
      <c r="CU159" s="72">
        <v>5.8999999999999997E-2</v>
      </c>
      <c r="CV159" s="72">
        <v>0.06</v>
      </c>
      <c r="CW159" s="72">
        <v>0.06</v>
      </c>
      <c r="CX159" s="72">
        <v>6.0999999999999999E-2</v>
      </c>
      <c r="CY159" s="71">
        <v>6.0999999999999999E-2</v>
      </c>
      <c r="CZ159" s="72">
        <v>6.0999999999999999E-2</v>
      </c>
      <c r="DA159" s="72">
        <v>6.2E-2</v>
      </c>
      <c r="DB159" s="72">
        <v>6.2E-2</v>
      </c>
      <c r="DC159" s="72">
        <v>6.3E-2</v>
      </c>
      <c r="DD159" s="72">
        <v>6.3E-2</v>
      </c>
      <c r="DE159" s="72">
        <v>6.4000000000000001E-2</v>
      </c>
      <c r="DF159" s="72">
        <v>6.4000000000000001E-2</v>
      </c>
      <c r="DG159" s="72">
        <v>6.5000000000000002E-2</v>
      </c>
      <c r="DH159" s="72">
        <v>6.5000000000000002E-2</v>
      </c>
      <c r="DI159" s="71">
        <v>6.6000000000000003E-2</v>
      </c>
      <c r="DJ159" s="72">
        <v>6.6000000000000003E-2</v>
      </c>
      <c r="DK159" s="72">
        <v>6.7000000000000004E-2</v>
      </c>
      <c r="DL159" s="72">
        <v>6.7000000000000004E-2</v>
      </c>
      <c r="DM159" s="72">
        <v>6.8000000000000005E-2</v>
      </c>
      <c r="DN159" s="72">
        <v>6.8000000000000005E-2</v>
      </c>
      <c r="DO159" s="72">
        <v>6.9000000000000006E-2</v>
      </c>
      <c r="DP159" s="72">
        <v>7.0000000000000007E-2</v>
      </c>
      <c r="DQ159" s="72">
        <v>7.0000000000000007E-2</v>
      </c>
      <c r="DR159" s="72">
        <v>7.0999999999999994E-2</v>
      </c>
      <c r="DS159" s="71">
        <v>7.0999999999999994E-2</v>
      </c>
    </row>
    <row r="160" spans="2:123" x14ac:dyDescent="0.2">
      <c r="B160" s="5" t="s">
        <v>347</v>
      </c>
      <c r="C160" s="191">
        <v>10.872999999999999</v>
      </c>
      <c r="D160" s="192">
        <v>10.939</v>
      </c>
      <c r="E160" s="192">
        <v>11.005000000000001</v>
      </c>
      <c r="F160" s="192">
        <v>11.071</v>
      </c>
      <c r="G160" s="192">
        <v>11.137</v>
      </c>
      <c r="H160" s="192">
        <v>11.202999999999999</v>
      </c>
      <c r="I160" s="192">
        <v>11.269</v>
      </c>
      <c r="J160" s="192">
        <v>11.335000000000001</v>
      </c>
      <c r="K160" s="192">
        <v>11.401</v>
      </c>
      <c r="L160" s="192">
        <v>11.467000000000001</v>
      </c>
      <c r="M160" s="191">
        <v>11.532999999999999</v>
      </c>
      <c r="N160" s="192">
        <v>11.605</v>
      </c>
      <c r="O160" s="192">
        <v>11.676</v>
      </c>
      <c r="P160" s="192">
        <v>11.747999999999999</v>
      </c>
      <c r="Q160" s="192">
        <v>11.819000000000001</v>
      </c>
      <c r="R160" s="192">
        <v>11.891</v>
      </c>
      <c r="S160" s="192">
        <v>11.962</v>
      </c>
      <c r="T160" s="192">
        <v>12.034000000000001</v>
      </c>
      <c r="U160" s="192">
        <v>12.105</v>
      </c>
      <c r="V160" s="192">
        <v>12.177</v>
      </c>
      <c r="W160" s="191">
        <v>12.247999999999999</v>
      </c>
      <c r="X160" s="192">
        <v>12.324999999999999</v>
      </c>
      <c r="Y160" s="192">
        <v>12.401999999999999</v>
      </c>
      <c r="Z160" s="192">
        <v>12.478999999999999</v>
      </c>
      <c r="AA160" s="192">
        <v>12.555999999999999</v>
      </c>
      <c r="AB160" s="192">
        <v>12.632999999999999</v>
      </c>
      <c r="AC160" s="192">
        <v>12.71</v>
      </c>
      <c r="AD160" s="192">
        <v>12.787000000000001</v>
      </c>
      <c r="AE160" s="192">
        <v>12.864000000000001</v>
      </c>
      <c r="AF160" s="192">
        <v>12.941000000000001</v>
      </c>
      <c r="AG160" s="191">
        <v>13.018000000000001</v>
      </c>
      <c r="AH160" s="192">
        <v>13.101000000000001</v>
      </c>
      <c r="AI160" s="192">
        <v>13.183</v>
      </c>
      <c r="AJ160" s="192">
        <v>13.266</v>
      </c>
      <c r="AK160" s="192">
        <v>13.349</v>
      </c>
      <c r="AL160" s="192">
        <v>13.430999999999999</v>
      </c>
      <c r="AM160" s="192">
        <v>13.513999999999999</v>
      </c>
      <c r="AN160" s="192">
        <v>13.596</v>
      </c>
      <c r="AO160" s="192">
        <v>13.679</v>
      </c>
      <c r="AP160" s="192">
        <v>13.760999999999999</v>
      </c>
      <c r="AQ160" s="191">
        <v>13.843999999999999</v>
      </c>
      <c r="AR160" s="192">
        <v>13.932</v>
      </c>
      <c r="AS160" s="192">
        <v>14.02</v>
      </c>
      <c r="AT160" s="192">
        <v>14.108000000000001</v>
      </c>
      <c r="AU160" s="192">
        <v>14.196</v>
      </c>
      <c r="AV160" s="192">
        <v>14.284000000000001</v>
      </c>
      <c r="AW160" s="192">
        <v>14.372</v>
      </c>
      <c r="AX160" s="192">
        <v>14.46</v>
      </c>
      <c r="AY160" s="192">
        <v>14.548</v>
      </c>
      <c r="AZ160" s="192">
        <v>14.635999999999999</v>
      </c>
      <c r="BA160" s="191">
        <v>14.724</v>
      </c>
      <c r="BB160" s="192">
        <v>14.817</v>
      </c>
      <c r="BC160" s="192">
        <v>14.911</v>
      </c>
      <c r="BD160" s="192">
        <v>15.004</v>
      </c>
      <c r="BE160" s="192">
        <v>15.098000000000001</v>
      </c>
      <c r="BF160" s="192">
        <v>15.191000000000001</v>
      </c>
      <c r="BG160" s="192">
        <v>15.285</v>
      </c>
      <c r="BH160" s="192">
        <v>15.378</v>
      </c>
      <c r="BI160" s="192">
        <v>15.472</v>
      </c>
      <c r="BJ160" s="192">
        <v>15.565</v>
      </c>
      <c r="BK160" s="191">
        <v>15.659000000000001</v>
      </c>
      <c r="BL160" s="192">
        <v>15.757999999999999</v>
      </c>
      <c r="BM160" s="192">
        <v>15.856999999999999</v>
      </c>
      <c r="BN160" s="192">
        <v>15.956</v>
      </c>
      <c r="BO160" s="192">
        <v>16.055</v>
      </c>
      <c r="BP160" s="192">
        <v>16.154</v>
      </c>
      <c r="BQ160" s="192">
        <v>16.253</v>
      </c>
      <c r="BR160" s="192">
        <v>16.352</v>
      </c>
      <c r="BS160" s="192">
        <v>16.451000000000001</v>
      </c>
      <c r="BT160" s="192">
        <v>16.55</v>
      </c>
      <c r="BU160" s="191">
        <v>16.649000000000001</v>
      </c>
      <c r="BV160" s="192">
        <v>16.759</v>
      </c>
      <c r="BW160" s="192">
        <v>16.869</v>
      </c>
      <c r="BX160" s="192">
        <v>16.978999999999999</v>
      </c>
      <c r="BY160" s="192">
        <v>17.088999999999999</v>
      </c>
      <c r="BZ160" s="192">
        <v>17.199000000000002</v>
      </c>
      <c r="CA160" s="192">
        <v>17.309000000000001</v>
      </c>
      <c r="CB160" s="192">
        <v>17.419</v>
      </c>
      <c r="CC160" s="192">
        <v>17.529</v>
      </c>
      <c r="CD160" s="192">
        <v>17.638999999999999</v>
      </c>
      <c r="CE160" s="191">
        <v>17.748999999999999</v>
      </c>
      <c r="CF160" s="192">
        <v>17.859000000000002</v>
      </c>
      <c r="CG160" s="192">
        <v>17.969000000000001</v>
      </c>
      <c r="CH160" s="192">
        <v>18.079000000000001</v>
      </c>
      <c r="CI160" s="192">
        <v>18.189</v>
      </c>
      <c r="CJ160" s="192">
        <v>18.298999999999999</v>
      </c>
      <c r="CK160" s="192">
        <v>18.408999999999999</v>
      </c>
      <c r="CL160" s="192">
        <v>18.518999999999998</v>
      </c>
      <c r="CM160" s="192">
        <v>18.629000000000001</v>
      </c>
      <c r="CN160" s="192">
        <v>18.739000000000001</v>
      </c>
      <c r="CO160" s="191">
        <v>18.849</v>
      </c>
      <c r="CP160" s="192">
        <v>19.013999999999999</v>
      </c>
      <c r="CQ160" s="192">
        <v>19.178999999999998</v>
      </c>
      <c r="CR160" s="192">
        <v>19.344000000000001</v>
      </c>
      <c r="CS160" s="192">
        <v>19.509</v>
      </c>
      <c r="CT160" s="192">
        <v>19.675000000000001</v>
      </c>
      <c r="CU160" s="192">
        <v>19.84</v>
      </c>
      <c r="CV160" s="192">
        <v>20.004999999999999</v>
      </c>
      <c r="CW160" s="192">
        <v>20.170000000000002</v>
      </c>
      <c r="CX160" s="192">
        <v>20.335000000000001</v>
      </c>
      <c r="CY160" s="191">
        <v>20.5</v>
      </c>
      <c r="CZ160" s="192">
        <v>20.884</v>
      </c>
      <c r="DA160" s="192">
        <v>21.266999999999999</v>
      </c>
      <c r="DB160" s="192">
        <v>21.651</v>
      </c>
      <c r="DC160" s="192">
        <v>22.035</v>
      </c>
      <c r="DD160" s="192">
        <v>22.417999999999999</v>
      </c>
      <c r="DE160" s="192">
        <v>22.802</v>
      </c>
      <c r="DF160" s="192">
        <v>23.186</v>
      </c>
      <c r="DG160" s="192">
        <v>23.57</v>
      </c>
      <c r="DH160" s="192">
        <v>23.952999999999999</v>
      </c>
      <c r="DI160" s="191">
        <v>24.337</v>
      </c>
      <c r="DJ160" s="192">
        <v>24.72</v>
      </c>
      <c r="DK160" s="192">
        <v>25.103000000000002</v>
      </c>
      <c r="DL160" s="192">
        <v>25.486000000000001</v>
      </c>
      <c r="DM160" s="192">
        <v>25.869</v>
      </c>
      <c r="DN160" s="192">
        <v>26.251999999999999</v>
      </c>
      <c r="DO160" s="192">
        <v>26.635000000000002</v>
      </c>
      <c r="DP160" s="192">
        <v>27.018000000000001</v>
      </c>
      <c r="DQ160" s="192">
        <v>27.401</v>
      </c>
      <c r="DR160" s="192">
        <v>27.783999999999999</v>
      </c>
      <c r="DS160" s="191">
        <v>28.167000000000002</v>
      </c>
    </row>
    <row r="161" spans="2:123" x14ac:dyDescent="0.2">
      <c r="B161" s="3" t="s">
        <v>72</v>
      </c>
      <c r="C161" s="71">
        <v>0.60199999999999998</v>
      </c>
      <c r="D161" s="72">
        <v>0.56899999999999995</v>
      </c>
      <c r="E161" s="72">
        <v>0.54100000000000004</v>
      </c>
      <c r="F161" s="72">
        <v>0.51700000000000002</v>
      </c>
      <c r="G161" s="72">
        <v>0.496</v>
      </c>
      <c r="H161" s="72">
        <v>0.47699999999999998</v>
      </c>
      <c r="I161" s="72">
        <v>0.46100000000000002</v>
      </c>
      <c r="J161" s="72">
        <v>0.44600000000000001</v>
      </c>
      <c r="K161" s="72">
        <v>0.432</v>
      </c>
      <c r="L161" s="72">
        <v>0.42</v>
      </c>
      <c r="M161" s="71">
        <v>0.40899999999999997</v>
      </c>
      <c r="N161" s="72">
        <v>0.39900000000000002</v>
      </c>
      <c r="O161" s="72">
        <v>0.38900000000000001</v>
      </c>
      <c r="P161" s="72">
        <v>0.38100000000000001</v>
      </c>
      <c r="Q161" s="72">
        <v>0.372</v>
      </c>
      <c r="R161" s="72">
        <v>0.36499999999999999</v>
      </c>
      <c r="S161" s="72">
        <v>0.35799999999999998</v>
      </c>
      <c r="T161" s="72">
        <v>0.35099999999999998</v>
      </c>
      <c r="U161" s="72">
        <v>0.34499999999999997</v>
      </c>
      <c r="V161" s="72">
        <v>0.33900000000000002</v>
      </c>
      <c r="W161" s="71">
        <v>0.33300000000000002</v>
      </c>
      <c r="X161" s="72">
        <v>0.32800000000000001</v>
      </c>
      <c r="Y161" s="72">
        <v>0.32200000000000001</v>
      </c>
      <c r="Z161" s="72">
        <v>0.318</v>
      </c>
      <c r="AA161" s="72">
        <v>0.313</v>
      </c>
      <c r="AB161" s="72">
        <v>0.309</v>
      </c>
      <c r="AC161" s="72">
        <v>0.30399999999999999</v>
      </c>
      <c r="AD161" s="72">
        <v>0.3</v>
      </c>
      <c r="AE161" s="72">
        <v>0.29699999999999999</v>
      </c>
      <c r="AF161" s="72">
        <v>0.29299999999999998</v>
      </c>
      <c r="AG161" s="71">
        <v>0.28999999999999998</v>
      </c>
      <c r="AH161" s="72">
        <v>0.28599999999999998</v>
      </c>
      <c r="AI161" s="72">
        <v>0.28299999999999997</v>
      </c>
      <c r="AJ161" s="72">
        <v>0.28000000000000003</v>
      </c>
      <c r="AK161" s="72">
        <v>0.27700000000000002</v>
      </c>
      <c r="AL161" s="72">
        <v>0.27400000000000002</v>
      </c>
      <c r="AM161" s="72">
        <v>0.27200000000000002</v>
      </c>
      <c r="AN161" s="72">
        <v>0.26900000000000002</v>
      </c>
      <c r="AO161" s="72">
        <v>0.26700000000000002</v>
      </c>
      <c r="AP161" s="72">
        <v>0.26400000000000001</v>
      </c>
      <c r="AQ161" s="71">
        <v>0.26200000000000001</v>
      </c>
      <c r="AR161" s="72">
        <v>0.26</v>
      </c>
      <c r="AS161" s="72">
        <v>0.25800000000000001</v>
      </c>
      <c r="AT161" s="72">
        <v>0.25600000000000001</v>
      </c>
      <c r="AU161" s="72">
        <v>0.254</v>
      </c>
      <c r="AV161" s="72">
        <v>0.253</v>
      </c>
      <c r="AW161" s="72">
        <v>0.251</v>
      </c>
      <c r="AX161" s="72">
        <v>0.249</v>
      </c>
      <c r="AY161" s="72">
        <v>0.248</v>
      </c>
      <c r="AZ161" s="72">
        <v>0.247</v>
      </c>
      <c r="BA161" s="71">
        <v>0.245</v>
      </c>
      <c r="BB161" s="72">
        <v>0.24399999999999999</v>
      </c>
      <c r="BC161" s="72">
        <v>0.24299999999999999</v>
      </c>
      <c r="BD161" s="72">
        <v>0.24199999999999999</v>
      </c>
      <c r="BE161" s="72">
        <v>0.24099999999999999</v>
      </c>
      <c r="BF161" s="72">
        <v>0.24</v>
      </c>
      <c r="BG161" s="72">
        <v>0.23899999999999999</v>
      </c>
      <c r="BH161" s="72">
        <v>0.23799999999999999</v>
      </c>
      <c r="BI161" s="72">
        <v>0.23799999999999999</v>
      </c>
      <c r="BJ161" s="72">
        <v>0.23699999999999999</v>
      </c>
      <c r="BK161" s="71">
        <v>0.23599999999999999</v>
      </c>
      <c r="BL161" s="72">
        <v>0.23599999999999999</v>
      </c>
      <c r="BM161" s="72">
        <v>0.23499999999999999</v>
      </c>
      <c r="BN161" s="72">
        <v>0.23499999999999999</v>
      </c>
      <c r="BO161" s="72">
        <v>0.23499999999999999</v>
      </c>
      <c r="BP161" s="72">
        <v>0.23400000000000001</v>
      </c>
      <c r="BQ161" s="72">
        <v>0.23400000000000001</v>
      </c>
      <c r="BR161" s="72">
        <v>0.23400000000000001</v>
      </c>
      <c r="BS161" s="72">
        <v>0.23400000000000001</v>
      </c>
      <c r="BT161" s="72">
        <v>0.23400000000000001</v>
      </c>
      <c r="BU161" s="71">
        <v>0.23400000000000001</v>
      </c>
      <c r="BV161" s="72">
        <v>0.23400000000000001</v>
      </c>
      <c r="BW161" s="72">
        <v>0.23499999999999999</v>
      </c>
      <c r="BX161" s="72">
        <v>0.23499999999999999</v>
      </c>
      <c r="BY161" s="72">
        <v>0.23499999999999999</v>
      </c>
      <c r="BZ161" s="72">
        <v>0.23499999999999999</v>
      </c>
      <c r="CA161" s="72">
        <v>0.23599999999999999</v>
      </c>
      <c r="CB161" s="72">
        <v>0.23599999999999999</v>
      </c>
      <c r="CC161" s="72">
        <v>0.23699999999999999</v>
      </c>
      <c r="CD161" s="72">
        <v>0.23799999999999999</v>
      </c>
      <c r="CE161" s="71">
        <v>0.23799999999999999</v>
      </c>
      <c r="CF161" s="72">
        <v>0.23899999999999999</v>
      </c>
      <c r="CG161" s="72">
        <v>0.24</v>
      </c>
      <c r="CH161" s="72">
        <v>0.24099999999999999</v>
      </c>
      <c r="CI161" s="72">
        <v>0.24099999999999999</v>
      </c>
      <c r="CJ161" s="72">
        <v>0.24199999999999999</v>
      </c>
      <c r="CK161" s="72">
        <v>0.24299999999999999</v>
      </c>
      <c r="CL161" s="72">
        <v>0.24399999999999999</v>
      </c>
      <c r="CM161" s="72">
        <v>0.246</v>
      </c>
      <c r="CN161" s="72">
        <v>0.247</v>
      </c>
      <c r="CO161" s="71">
        <v>0.248</v>
      </c>
      <c r="CP161" s="72"/>
      <c r="CQ161" s="72"/>
      <c r="CR161" s="72"/>
      <c r="CS161" s="72"/>
      <c r="CT161" s="72"/>
      <c r="CU161" s="72"/>
      <c r="CV161" s="72"/>
      <c r="CW161" s="72"/>
      <c r="CX161" s="72"/>
      <c r="CY161" s="71"/>
      <c r="CZ161" s="72"/>
      <c r="DA161" s="72"/>
      <c r="DB161" s="72"/>
      <c r="DC161" s="72"/>
      <c r="DD161" s="72"/>
      <c r="DE161" s="72"/>
      <c r="DF161" s="72"/>
      <c r="DG161" s="72"/>
      <c r="DH161" s="72"/>
      <c r="DI161" s="71"/>
      <c r="DJ161" s="72"/>
      <c r="DK161" s="72"/>
      <c r="DL161" s="72"/>
      <c r="DM161" s="72"/>
      <c r="DN161" s="72"/>
      <c r="DO161" s="72"/>
      <c r="DP161" s="72"/>
      <c r="DQ161" s="72"/>
      <c r="DR161" s="72"/>
      <c r="DS161" s="71"/>
    </row>
    <row r="162" spans="2:123" x14ac:dyDescent="0.2">
      <c r="B162" s="1" t="s">
        <v>483</v>
      </c>
    </row>
    <row r="163" spans="2:123" x14ac:dyDescent="0.2">
      <c r="B163" s="1"/>
    </row>
    <row r="164" spans="2:123" ht="17.25" customHeight="1" x14ac:dyDescent="0.2">
      <c r="B164" s="170" t="s">
        <v>348</v>
      </c>
      <c r="C164" s="193">
        <v>2024</v>
      </c>
      <c r="D164" s="193">
        <v>2025</v>
      </c>
      <c r="E164" s="193">
        <v>2026</v>
      </c>
      <c r="F164" s="193">
        <v>2027</v>
      </c>
      <c r="G164" s="193">
        <v>2028</v>
      </c>
      <c r="H164" s="193">
        <v>2029</v>
      </c>
      <c r="I164" s="193">
        <v>2030</v>
      </c>
      <c r="J164" s="193">
        <v>2031</v>
      </c>
      <c r="K164" s="193">
        <v>2032</v>
      </c>
      <c r="L164" s="193">
        <v>2033</v>
      </c>
      <c r="M164" s="193">
        <v>2034</v>
      </c>
      <c r="N164" s="193">
        <v>2035</v>
      </c>
      <c r="O164" s="193">
        <v>2036</v>
      </c>
      <c r="P164" s="193">
        <v>2037</v>
      </c>
      <c r="Q164" s="193">
        <v>2038</v>
      </c>
      <c r="R164" s="193">
        <v>2039</v>
      </c>
      <c r="S164" s="193">
        <v>2040</v>
      </c>
      <c r="T164" s="193">
        <v>2041</v>
      </c>
      <c r="U164" s="193">
        <v>2042</v>
      </c>
      <c r="V164" s="193">
        <v>2043</v>
      </c>
      <c r="W164" s="193">
        <v>2044</v>
      </c>
      <c r="X164" s="193">
        <v>2045</v>
      </c>
      <c r="Y164" s="193">
        <v>2046</v>
      </c>
      <c r="Z164" s="193">
        <v>2047</v>
      </c>
      <c r="AA164" s="193">
        <v>2048</v>
      </c>
      <c r="AB164" s="193">
        <v>2049</v>
      </c>
      <c r="AC164" s="193">
        <v>2050</v>
      </c>
      <c r="AD164" s="193">
        <v>2051</v>
      </c>
      <c r="AE164" s="193">
        <v>2052</v>
      </c>
      <c r="AF164" s="193">
        <v>2053</v>
      </c>
      <c r="AG164" s="193">
        <v>2054</v>
      </c>
      <c r="AH164" s="193">
        <v>2055</v>
      </c>
      <c r="AI164" s="193">
        <v>2056</v>
      </c>
      <c r="AJ164" s="193">
        <v>2057</v>
      </c>
      <c r="AK164" s="193">
        <v>2058</v>
      </c>
      <c r="AL164" s="193">
        <v>2059</v>
      </c>
      <c r="AM164" s="193">
        <v>2060</v>
      </c>
      <c r="AN164" s="193">
        <v>2061</v>
      </c>
      <c r="AO164" s="193">
        <v>2062</v>
      </c>
      <c r="AP164" s="193">
        <v>2063</v>
      </c>
      <c r="AQ164" s="193">
        <v>2064</v>
      </c>
      <c r="AR164" s="193">
        <v>2065</v>
      </c>
      <c r="AS164" s="193">
        <v>2066</v>
      </c>
      <c r="AT164" s="193">
        <v>2067</v>
      </c>
      <c r="AU164" s="193">
        <v>2068</v>
      </c>
      <c r="AV164" s="193">
        <v>2069</v>
      </c>
      <c r="AW164" s="193">
        <v>2070</v>
      </c>
      <c r="AX164" s="193">
        <v>2071</v>
      </c>
      <c r="AY164" s="193">
        <v>2072</v>
      </c>
      <c r="AZ164" s="193">
        <v>2073</v>
      </c>
      <c r="BA164" s="193">
        <v>2074</v>
      </c>
      <c r="BB164" s="193">
        <v>2075</v>
      </c>
    </row>
    <row r="165" spans="2:123" x14ac:dyDescent="0.2">
      <c r="B165" s="63" t="s">
        <v>108</v>
      </c>
      <c r="C165" s="194">
        <v>0.54527000000000003</v>
      </c>
      <c r="D165" s="194">
        <v>0.54268500000000008</v>
      </c>
      <c r="E165" s="194">
        <v>0.53663500000000008</v>
      </c>
      <c r="F165" s="194">
        <v>0.53080499999999997</v>
      </c>
      <c r="G165" s="194">
        <v>0.52508500000000002</v>
      </c>
      <c r="H165" s="194">
        <v>0.51958500000000007</v>
      </c>
      <c r="I165" s="194">
        <v>0.5142500000000001</v>
      </c>
      <c r="J165" s="194">
        <v>0.50600000000000012</v>
      </c>
      <c r="K165" s="194">
        <v>0.49532999999999999</v>
      </c>
      <c r="L165" s="194">
        <v>0.48224000000000006</v>
      </c>
      <c r="M165" s="194">
        <v>0.46744500000000005</v>
      </c>
      <c r="N165" s="194">
        <v>0.44824999999999998</v>
      </c>
      <c r="O165" s="194">
        <v>0.43296000000000007</v>
      </c>
      <c r="P165" s="194">
        <v>0.41761500000000001</v>
      </c>
      <c r="Q165" s="194">
        <v>0.40232500000000004</v>
      </c>
      <c r="R165" s="194">
        <v>0.38698000000000005</v>
      </c>
      <c r="S165" s="194">
        <v>0.37169000000000002</v>
      </c>
      <c r="T165" s="194">
        <v>0.35634499999999997</v>
      </c>
      <c r="U165" s="194">
        <v>0.341055</v>
      </c>
      <c r="V165" s="194">
        <v>0.32571000000000006</v>
      </c>
      <c r="W165" s="194">
        <v>0.31042000000000003</v>
      </c>
      <c r="X165" s="194">
        <v>0.29507500000000003</v>
      </c>
      <c r="Y165" s="194">
        <v>0.27978500000000001</v>
      </c>
      <c r="Z165" s="194">
        <v>0.26444000000000001</v>
      </c>
      <c r="AA165" s="194">
        <v>0.24915000000000001</v>
      </c>
      <c r="AB165" s="194">
        <v>0.23380500000000004</v>
      </c>
      <c r="AC165" s="194">
        <v>0.21851500000000001</v>
      </c>
      <c r="AD165" s="194">
        <v>0.20322500000000004</v>
      </c>
      <c r="AE165" s="194">
        <v>0.18788000000000002</v>
      </c>
      <c r="AF165" s="194">
        <v>0.17258999999999999</v>
      </c>
      <c r="AG165" s="194">
        <v>0.15724500000000002</v>
      </c>
      <c r="AH165" s="194">
        <v>0.141955</v>
      </c>
      <c r="AI165" s="194">
        <v>0.12661</v>
      </c>
      <c r="AJ165" s="194">
        <v>0.11132000000000002</v>
      </c>
      <c r="AK165" s="194">
        <v>9.5975000000000005E-2</v>
      </c>
      <c r="AL165" s="194">
        <v>8.0685000000000034E-2</v>
      </c>
      <c r="AM165" s="194">
        <v>6.5340000000000009E-2</v>
      </c>
      <c r="AN165" s="194">
        <v>5.004999999999999E-2</v>
      </c>
      <c r="AO165" s="194">
        <v>3.4705000000000027E-2</v>
      </c>
      <c r="AP165" s="194">
        <v>1.9415000000000002E-2</v>
      </c>
      <c r="AQ165" s="194">
        <v>4.0699999999999799E-3</v>
      </c>
      <c r="AR165" s="194">
        <v>0</v>
      </c>
      <c r="AS165" s="194">
        <v>0</v>
      </c>
      <c r="AT165" s="194">
        <v>0</v>
      </c>
      <c r="AU165" s="194">
        <v>0</v>
      </c>
      <c r="AV165" s="194">
        <v>0</v>
      </c>
      <c r="AW165" s="194">
        <v>0</v>
      </c>
      <c r="AX165" s="194">
        <v>0</v>
      </c>
      <c r="AY165" s="194">
        <v>0</v>
      </c>
      <c r="AZ165" s="194">
        <v>0</v>
      </c>
      <c r="BA165" s="194">
        <v>0</v>
      </c>
      <c r="BB165" s="194">
        <v>0</v>
      </c>
    </row>
    <row r="166" spans="2:123" x14ac:dyDescent="0.2">
      <c r="B166" s="43" t="s">
        <v>109</v>
      </c>
      <c r="C166" s="195">
        <v>0.44612999999999997</v>
      </c>
      <c r="D166" s="195">
        <v>0.44401499999999999</v>
      </c>
      <c r="E166" s="195">
        <v>0.43906500000000004</v>
      </c>
      <c r="F166" s="195">
        <v>0.43429499999999999</v>
      </c>
      <c r="G166" s="195">
        <v>0.42961500000000002</v>
      </c>
      <c r="H166" s="195">
        <v>0.42511500000000002</v>
      </c>
      <c r="I166" s="195">
        <v>0.42075000000000001</v>
      </c>
      <c r="J166" s="195">
        <v>0.41400000000000003</v>
      </c>
      <c r="K166" s="195">
        <v>0.40526999999999996</v>
      </c>
      <c r="L166" s="195">
        <v>0.39456000000000002</v>
      </c>
      <c r="M166" s="195">
        <v>0.38245499999999999</v>
      </c>
      <c r="N166" s="195">
        <v>0.36674999999999996</v>
      </c>
      <c r="O166" s="195">
        <v>0.35424</v>
      </c>
      <c r="P166" s="195">
        <v>0.34168500000000002</v>
      </c>
      <c r="Q166" s="195">
        <v>0.32917500000000005</v>
      </c>
      <c r="R166" s="195">
        <v>0.31662000000000001</v>
      </c>
      <c r="S166" s="195">
        <v>0.30410999999999999</v>
      </c>
      <c r="T166" s="195">
        <v>0.29155499999999995</v>
      </c>
      <c r="U166" s="195">
        <v>0.27904499999999999</v>
      </c>
      <c r="V166" s="195">
        <v>0.26649000000000006</v>
      </c>
      <c r="W166" s="195">
        <v>0.25398000000000004</v>
      </c>
      <c r="X166" s="195">
        <v>0.241425</v>
      </c>
      <c r="Y166" s="195">
        <v>0.22891499999999998</v>
      </c>
      <c r="Z166" s="195">
        <v>0.21636</v>
      </c>
      <c r="AA166" s="195">
        <v>0.20384999999999998</v>
      </c>
      <c r="AB166" s="195">
        <v>0.19129500000000002</v>
      </c>
      <c r="AC166" s="195">
        <v>0.178785</v>
      </c>
      <c r="AD166" s="195">
        <v>0.16627500000000003</v>
      </c>
      <c r="AE166" s="195">
        <v>0.15372000000000002</v>
      </c>
      <c r="AF166" s="195">
        <v>0.14121</v>
      </c>
      <c r="AG166" s="195">
        <v>0.12865500000000002</v>
      </c>
      <c r="AH166" s="195">
        <v>0.116145</v>
      </c>
      <c r="AI166" s="195">
        <v>0.10358999999999999</v>
      </c>
      <c r="AJ166" s="195">
        <v>9.1080000000000008E-2</v>
      </c>
      <c r="AK166" s="195">
        <v>7.8524999999999998E-2</v>
      </c>
      <c r="AL166" s="195">
        <v>6.6015000000000032E-2</v>
      </c>
      <c r="AM166" s="195">
        <v>5.3460000000000008E-2</v>
      </c>
      <c r="AN166" s="195">
        <v>4.0949999999999986E-2</v>
      </c>
      <c r="AO166" s="195">
        <v>2.8395000000000021E-2</v>
      </c>
      <c r="AP166" s="195">
        <v>1.5885E-2</v>
      </c>
      <c r="AQ166" s="195">
        <v>3.3299999999999831E-3</v>
      </c>
      <c r="AR166" s="195">
        <v>0</v>
      </c>
      <c r="AS166" s="195">
        <v>0</v>
      </c>
      <c r="AT166" s="195">
        <v>0</v>
      </c>
      <c r="AU166" s="195">
        <v>0</v>
      </c>
      <c r="AV166" s="195">
        <v>0</v>
      </c>
      <c r="AW166" s="195">
        <v>0</v>
      </c>
      <c r="AX166" s="195">
        <v>0</v>
      </c>
      <c r="AY166" s="195">
        <v>0</v>
      </c>
      <c r="AZ166" s="195">
        <v>0</v>
      </c>
      <c r="BA166" s="195">
        <v>0</v>
      </c>
      <c r="BB166" s="195">
        <v>0</v>
      </c>
    </row>
    <row r="167" spans="2:123" x14ac:dyDescent="0.2">
      <c r="B167" s="43" t="s">
        <v>308</v>
      </c>
      <c r="C167" s="195">
        <v>8.6E-3</v>
      </c>
      <c r="D167" s="195">
        <v>1.3299999999999999E-2</v>
      </c>
      <c r="E167" s="195">
        <v>2.4299999999999999E-2</v>
      </c>
      <c r="F167" s="195">
        <v>3.49E-2</v>
      </c>
      <c r="G167" s="195">
        <v>4.53E-2</v>
      </c>
      <c r="H167" s="195">
        <v>5.5300000000000002E-2</v>
      </c>
      <c r="I167" s="195">
        <v>6.5000000000000002E-2</v>
      </c>
      <c r="J167" s="195">
        <v>0.08</v>
      </c>
      <c r="K167" s="195">
        <v>9.9400000000000002E-2</v>
      </c>
      <c r="L167" s="195">
        <v>0.1232</v>
      </c>
      <c r="M167" s="195">
        <v>0.15010000000000001</v>
      </c>
      <c r="N167" s="195">
        <v>0.185</v>
      </c>
      <c r="O167" s="195">
        <v>0.21279999999999999</v>
      </c>
      <c r="P167" s="195">
        <v>0.2407</v>
      </c>
      <c r="Q167" s="195">
        <v>0.26850000000000002</v>
      </c>
      <c r="R167" s="195">
        <v>0.2964</v>
      </c>
      <c r="S167" s="195">
        <v>0.32419999999999999</v>
      </c>
      <c r="T167" s="195">
        <v>0.35210000000000002</v>
      </c>
      <c r="U167" s="195">
        <v>0.37990000000000002</v>
      </c>
      <c r="V167" s="195">
        <v>0.4078</v>
      </c>
      <c r="W167" s="195">
        <v>0.43559999999999999</v>
      </c>
      <c r="X167" s="195">
        <v>0.46350000000000002</v>
      </c>
      <c r="Y167" s="195">
        <v>0.49130000000000001</v>
      </c>
      <c r="Z167" s="195">
        <v>0.51919999999999999</v>
      </c>
      <c r="AA167" s="195">
        <v>0.54700000000000004</v>
      </c>
      <c r="AB167" s="195">
        <v>0.57489999999999997</v>
      </c>
      <c r="AC167" s="195">
        <v>0.60270000000000001</v>
      </c>
      <c r="AD167" s="195">
        <v>0.63049999999999995</v>
      </c>
      <c r="AE167" s="195">
        <v>0.65839999999999999</v>
      </c>
      <c r="AF167" s="195">
        <v>0.68620000000000003</v>
      </c>
      <c r="AG167" s="195">
        <v>0.71409999999999996</v>
      </c>
      <c r="AH167" s="195">
        <v>0.7419</v>
      </c>
      <c r="AI167" s="195">
        <v>0.76980000000000004</v>
      </c>
      <c r="AJ167" s="195">
        <v>0.79759999999999998</v>
      </c>
      <c r="AK167" s="195">
        <v>0.82550000000000001</v>
      </c>
      <c r="AL167" s="195">
        <v>0.85329999999999995</v>
      </c>
      <c r="AM167" s="195">
        <v>0.88119999999999998</v>
      </c>
      <c r="AN167" s="195">
        <v>0.90900000000000003</v>
      </c>
      <c r="AO167" s="195">
        <v>0.93689999999999996</v>
      </c>
      <c r="AP167" s="195">
        <v>0.9647</v>
      </c>
      <c r="AQ167" s="195">
        <v>0.99260000000000004</v>
      </c>
      <c r="AR167" s="195">
        <v>1</v>
      </c>
      <c r="AS167" s="195">
        <v>1</v>
      </c>
      <c r="AT167" s="195">
        <v>1</v>
      </c>
      <c r="AU167" s="195">
        <v>1</v>
      </c>
      <c r="AV167" s="195">
        <v>1</v>
      </c>
      <c r="AW167" s="195">
        <v>1</v>
      </c>
      <c r="AX167" s="195">
        <v>1</v>
      </c>
      <c r="AY167" s="195">
        <v>1</v>
      </c>
      <c r="AZ167" s="195">
        <v>1</v>
      </c>
      <c r="BA167" s="195">
        <v>1</v>
      </c>
      <c r="BB167" s="195">
        <v>1</v>
      </c>
    </row>
    <row r="168" spans="2:123" x14ac:dyDescent="0.2">
      <c r="B168" s="1" t="s">
        <v>241</v>
      </c>
      <c r="C168" s="617">
        <f>SUM(C165:C167)</f>
        <v>1</v>
      </c>
      <c r="D168" s="617">
        <f t="shared" ref="D168:BB168" si="20">SUM(D165:D167)</f>
        <v>1.0000000000000002</v>
      </c>
      <c r="E168" s="617">
        <f t="shared" si="20"/>
        <v>1.0000000000000002</v>
      </c>
      <c r="F168" s="617">
        <f t="shared" si="20"/>
        <v>1</v>
      </c>
      <c r="G168" s="617">
        <f t="shared" si="20"/>
        <v>1</v>
      </c>
      <c r="H168" s="617">
        <f t="shared" si="20"/>
        <v>1</v>
      </c>
      <c r="I168" s="617">
        <f t="shared" si="20"/>
        <v>1</v>
      </c>
      <c r="J168" s="617">
        <f t="shared" si="20"/>
        <v>1.0000000000000002</v>
      </c>
      <c r="K168" s="617">
        <f t="shared" si="20"/>
        <v>1</v>
      </c>
      <c r="L168" s="617">
        <f t="shared" si="20"/>
        <v>1</v>
      </c>
      <c r="M168" s="617">
        <f t="shared" si="20"/>
        <v>1</v>
      </c>
      <c r="N168" s="617">
        <f t="shared" si="20"/>
        <v>1</v>
      </c>
      <c r="O168" s="617">
        <f t="shared" si="20"/>
        <v>1</v>
      </c>
      <c r="P168" s="617">
        <f t="shared" si="20"/>
        <v>1</v>
      </c>
      <c r="Q168" s="617">
        <f t="shared" si="20"/>
        <v>1</v>
      </c>
      <c r="R168" s="617">
        <f t="shared" si="20"/>
        <v>1</v>
      </c>
      <c r="S168" s="617">
        <f t="shared" si="20"/>
        <v>1</v>
      </c>
      <c r="T168" s="617">
        <f t="shared" si="20"/>
        <v>1</v>
      </c>
      <c r="U168" s="617">
        <f t="shared" si="20"/>
        <v>1</v>
      </c>
      <c r="V168" s="617">
        <f t="shared" si="20"/>
        <v>1</v>
      </c>
      <c r="W168" s="617">
        <f t="shared" si="20"/>
        <v>1</v>
      </c>
      <c r="X168" s="617">
        <f t="shared" si="20"/>
        <v>1</v>
      </c>
      <c r="Y168" s="617">
        <f t="shared" si="20"/>
        <v>1</v>
      </c>
      <c r="Z168" s="617">
        <f t="shared" si="20"/>
        <v>1</v>
      </c>
      <c r="AA168" s="617">
        <f t="shared" si="20"/>
        <v>1</v>
      </c>
      <c r="AB168" s="617">
        <f t="shared" si="20"/>
        <v>1</v>
      </c>
      <c r="AC168" s="617">
        <f t="shared" si="20"/>
        <v>1</v>
      </c>
      <c r="AD168" s="617">
        <f t="shared" si="20"/>
        <v>1</v>
      </c>
      <c r="AE168" s="617">
        <f t="shared" si="20"/>
        <v>1</v>
      </c>
      <c r="AF168" s="617">
        <f t="shared" si="20"/>
        <v>1</v>
      </c>
      <c r="AG168" s="617">
        <f t="shared" si="20"/>
        <v>1</v>
      </c>
      <c r="AH168" s="617">
        <f t="shared" si="20"/>
        <v>1</v>
      </c>
      <c r="AI168" s="617">
        <f t="shared" si="20"/>
        <v>1</v>
      </c>
      <c r="AJ168" s="617">
        <f t="shared" si="20"/>
        <v>1</v>
      </c>
      <c r="AK168" s="617">
        <f t="shared" si="20"/>
        <v>1</v>
      </c>
      <c r="AL168" s="617">
        <f t="shared" si="20"/>
        <v>1</v>
      </c>
      <c r="AM168" s="617">
        <f t="shared" si="20"/>
        <v>1</v>
      </c>
      <c r="AN168" s="617">
        <f t="shared" si="20"/>
        <v>1</v>
      </c>
      <c r="AO168" s="617">
        <f t="shared" si="20"/>
        <v>1</v>
      </c>
      <c r="AP168" s="617">
        <f t="shared" si="20"/>
        <v>1</v>
      </c>
      <c r="AQ168" s="617">
        <f t="shared" si="20"/>
        <v>1</v>
      </c>
      <c r="AR168" s="617">
        <f t="shared" si="20"/>
        <v>1</v>
      </c>
      <c r="AS168" s="617">
        <f t="shared" si="20"/>
        <v>1</v>
      </c>
      <c r="AT168" s="617">
        <f t="shared" si="20"/>
        <v>1</v>
      </c>
      <c r="AU168" s="617">
        <f t="shared" si="20"/>
        <v>1</v>
      </c>
      <c r="AV168" s="617">
        <f t="shared" si="20"/>
        <v>1</v>
      </c>
      <c r="AW168" s="617">
        <f t="shared" si="20"/>
        <v>1</v>
      </c>
      <c r="AX168" s="617">
        <f t="shared" si="20"/>
        <v>1</v>
      </c>
      <c r="AY168" s="617">
        <f t="shared" si="20"/>
        <v>1</v>
      </c>
      <c r="AZ168" s="617">
        <f t="shared" si="20"/>
        <v>1</v>
      </c>
      <c r="BA168" s="617">
        <f t="shared" si="20"/>
        <v>1</v>
      </c>
      <c r="BB168" s="617">
        <f t="shared" si="20"/>
        <v>1</v>
      </c>
    </row>
    <row r="169" spans="2:123" x14ac:dyDescent="0.2">
      <c r="B169" s="1"/>
    </row>
    <row r="170" spans="2:123" x14ac:dyDescent="0.2">
      <c r="B170" s="1"/>
    </row>
    <row r="171" spans="2:123" ht="20.399999999999999" x14ac:dyDescent="0.2">
      <c r="B171" s="170" t="s">
        <v>349</v>
      </c>
      <c r="C171" s="529" t="s">
        <v>111</v>
      </c>
      <c r="D171" s="530"/>
      <c r="E171" s="530"/>
      <c r="F171" s="530"/>
      <c r="G171" s="530"/>
      <c r="H171" s="531"/>
    </row>
    <row r="172" spans="2:123" ht="30.6" x14ac:dyDescent="0.2">
      <c r="B172" s="82" t="s">
        <v>91</v>
      </c>
      <c r="C172" s="122" t="s">
        <v>205</v>
      </c>
      <c r="D172" s="122" t="s">
        <v>210</v>
      </c>
      <c r="E172" s="122" t="s">
        <v>206</v>
      </c>
      <c r="F172" s="122" t="s">
        <v>207</v>
      </c>
      <c r="G172" s="122" t="s">
        <v>208</v>
      </c>
      <c r="H172" s="122" t="s">
        <v>209</v>
      </c>
    </row>
    <row r="173" spans="2:123" x14ac:dyDescent="0.2">
      <c r="B173" s="3" t="s">
        <v>106</v>
      </c>
      <c r="C173" s="72">
        <v>5.1999999999999998E-2</v>
      </c>
      <c r="D173" s="72">
        <v>2.1999999999999999E-2</v>
      </c>
      <c r="E173" s="72">
        <v>7.3999999999999996E-2</v>
      </c>
      <c r="F173" s="72">
        <v>0.03</v>
      </c>
      <c r="G173" s="72">
        <v>8.2000000000000003E-2</v>
      </c>
      <c r="H173" s="72">
        <v>0.105</v>
      </c>
    </row>
    <row r="174" spans="2:123" x14ac:dyDescent="0.2">
      <c r="B174" s="3" t="s">
        <v>107</v>
      </c>
      <c r="C174" s="72">
        <v>4.7E-2</v>
      </c>
      <c r="D174" s="72">
        <v>0.02</v>
      </c>
      <c r="E174" s="72">
        <v>6.8000000000000005E-2</v>
      </c>
      <c r="F174" s="72">
        <v>2.8000000000000001E-2</v>
      </c>
      <c r="G174" s="72">
        <v>7.4999999999999997E-2</v>
      </c>
      <c r="H174" s="72">
        <v>9.5000000000000001E-2</v>
      </c>
    </row>
    <row r="175" spans="2:123" x14ac:dyDescent="0.2">
      <c r="B175" s="5" t="s">
        <v>347</v>
      </c>
      <c r="C175" s="192">
        <v>0.12</v>
      </c>
      <c r="D175" s="192">
        <v>0.04</v>
      </c>
      <c r="E175" s="192">
        <v>0.13900000000000001</v>
      </c>
      <c r="F175" s="192">
        <v>5.3999999999999999E-2</v>
      </c>
      <c r="G175" s="192">
        <v>0.17399999999999999</v>
      </c>
      <c r="H175" s="192">
        <v>0.189</v>
      </c>
    </row>
    <row r="176" spans="2:123" x14ac:dyDescent="0.2">
      <c r="B176" s="3" t="s">
        <v>72</v>
      </c>
      <c r="C176" s="72">
        <v>0.217</v>
      </c>
      <c r="D176" s="72">
        <v>0.104</v>
      </c>
      <c r="E176" s="72">
        <v>0.32200000000000001</v>
      </c>
      <c r="F176" s="72">
        <v>0.14799999999999999</v>
      </c>
      <c r="G176" s="72">
        <v>0.36499999999999999</v>
      </c>
      <c r="H176" s="72">
        <v>0.40500000000000003</v>
      </c>
    </row>
    <row r="177" spans="2:5" x14ac:dyDescent="0.2">
      <c r="B177" s="1" t="s">
        <v>484</v>
      </c>
    </row>
    <row r="179" spans="2:5" ht="24.6" customHeight="1" x14ac:dyDescent="0.2">
      <c r="B179" s="170" t="s">
        <v>112</v>
      </c>
      <c r="C179" s="196" t="s">
        <v>350</v>
      </c>
    </row>
    <row r="180" spans="2:5" x14ac:dyDescent="0.2">
      <c r="B180" s="63" t="s">
        <v>351</v>
      </c>
      <c r="C180" s="75">
        <v>0.60299999999999998</v>
      </c>
      <c r="E180" s="2" t="s">
        <v>113</v>
      </c>
    </row>
    <row r="181" spans="2:5" x14ac:dyDescent="0.2">
      <c r="B181" s="43" t="s">
        <v>352</v>
      </c>
      <c r="C181" s="76">
        <v>0.65300000000000002</v>
      </c>
    </row>
    <row r="182" spans="2:5" x14ac:dyDescent="0.2">
      <c r="B182" s="197" t="s">
        <v>353</v>
      </c>
      <c r="C182" s="198">
        <v>0.20200000000000001</v>
      </c>
    </row>
    <row r="183" spans="2:5" x14ac:dyDescent="0.2">
      <c r="B183" s="1" t="s">
        <v>354</v>
      </c>
    </row>
    <row r="184" spans="2:5" x14ac:dyDescent="0.2">
      <c r="B184" s="1"/>
    </row>
    <row r="185" spans="2:5" ht="15.75" customHeight="1" x14ac:dyDescent="0.25">
      <c r="B185" s="518" t="s">
        <v>355</v>
      </c>
      <c r="C185" s="528"/>
      <c r="D185" s="532"/>
    </row>
    <row r="186" spans="2:5" ht="16.5" customHeight="1" x14ac:dyDescent="0.2">
      <c r="B186" s="83" t="s">
        <v>91</v>
      </c>
      <c r="C186" s="80" t="s">
        <v>114</v>
      </c>
      <c r="D186" s="80" t="s">
        <v>115</v>
      </c>
    </row>
    <row r="187" spans="2:5" x14ac:dyDescent="0.2">
      <c r="B187" s="81" t="s">
        <v>106</v>
      </c>
      <c r="C187" s="84">
        <v>5.5E-2</v>
      </c>
      <c r="D187" s="72">
        <v>5.0599999999999996</v>
      </c>
    </row>
    <row r="188" spans="2:5" x14ac:dyDescent="0.2">
      <c r="B188" s="44" t="s">
        <v>107</v>
      </c>
      <c r="C188" s="85">
        <v>4.4999999999999998E-2</v>
      </c>
      <c r="D188" s="72">
        <v>3.2789999999999999</v>
      </c>
    </row>
    <row r="189" spans="2:5" x14ac:dyDescent="0.2">
      <c r="B189" s="5" t="s">
        <v>347</v>
      </c>
      <c r="C189" s="198">
        <v>4.2000000000000003E-2</v>
      </c>
      <c r="D189" s="192">
        <v>4.6879999999999997</v>
      </c>
    </row>
    <row r="190" spans="2:5" x14ac:dyDescent="0.2">
      <c r="B190" s="44" t="s">
        <v>72</v>
      </c>
      <c r="C190" s="85">
        <v>0.10199999999999999</v>
      </c>
      <c r="D190" s="72">
        <v>19.067</v>
      </c>
    </row>
    <row r="191" spans="2:5" x14ac:dyDescent="0.2">
      <c r="B191" s="1" t="s">
        <v>485</v>
      </c>
    </row>
    <row r="193" spans="2:8" ht="22.5" customHeight="1" x14ac:dyDescent="0.2">
      <c r="B193" s="518" t="s">
        <v>356</v>
      </c>
      <c r="C193" s="519"/>
      <c r="D193" s="519"/>
      <c r="E193" s="519"/>
    </row>
    <row r="194" spans="2:8" ht="22.5" customHeight="1" x14ac:dyDescent="0.2">
      <c r="B194" s="83" t="s">
        <v>357</v>
      </c>
      <c r="C194" s="79" t="s">
        <v>59</v>
      </c>
      <c r="D194" s="79" t="s">
        <v>60</v>
      </c>
      <c r="E194" s="79" t="s">
        <v>61</v>
      </c>
    </row>
    <row r="195" spans="2:8" ht="22.5" customHeight="1" x14ac:dyDescent="0.2">
      <c r="B195" s="199" t="s">
        <v>358</v>
      </c>
      <c r="C195" s="200">
        <v>1.524</v>
      </c>
      <c r="D195" s="200">
        <v>6.202</v>
      </c>
      <c r="E195" s="200">
        <v>51.39</v>
      </c>
      <c r="H195" s="2" t="s">
        <v>124</v>
      </c>
    </row>
    <row r="196" spans="2:8" ht="22.5" customHeight="1" x14ac:dyDescent="0.2">
      <c r="B196" s="201" t="s">
        <v>359</v>
      </c>
      <c r="C196" s="200">
        <v>0.753</v>
      </c>
      <c r="D196" s="200">
        <v>5.1580000000000004</v>
      </c>
      <c r="E196" s="200">
        <v>51.411000000000001</v>
      </c>
    </row>
    <row r="197" spans="2:8" ht="22.5" customHeight="1" x14ac:dyDescent="0.2">
      <c r="B197" s="45" t="s">
        <v>360</v>
      </c>
      <c r="C197" s="89">
        <v>2.1339999999999999</v>
      </c>
      <c r="D197" s="89">
        <v>8.6829999999999998</v>
      </c>
      <c r="E197" s="89">
        <v>71.945999999999998</v>
      </c>
      <c r="G197" s="618" t="s">
        <v>361</v>
      </c>
    </row>
    <row r="198" spans="2:8" ht="22.5" customHeight="1" x14ac:dyDescent="0.2">
      <c r="B198" s="88" t="s">
        <v>362</v>
      </c>
      <c r="C198" s="89">
        <v>1.2050000000000001</v>
      </c>
      <c r="D198" s="89">
        <v>8.2530000000000001</v>
      </c>
      <c r="E198" s="89">
        <v>82.257999999999996</v>
      </c>
      <c r="G198" s="618" t="s">
        <v>363</v>
      </c>
    </row>
    <row r="199" spans="2:8" ht="22.5" customHeight="1" x14ac:dyDescent="0.2">
      <c r="B199" s="45" t="s">
        <v>364</v>
      </c>
      <c r="C199" s="89">
        <v>0.61</v>
      </c>
      <c r="D199" s="89">
        <v>2.4809999999999999</v>
      </c>
      <c r="E199" s="89">
        <v>20.556000000000001</v>
      </c>
      <c r="G199" s="618" t="s">
        <v>365</v>
      </c>
    </row>
    <row r="200" spans="2:8" ht="22.5" customHeight="1" x14ac:dyDescent="0.2">
      <c r="B200" s="45" t="s">
        <v>366</v>
      </c>
      <c r="C200" s="89">
        <v>0.45200000000000001</v>
      </c>
      <c r="D200" s="89">
        <v>3.0950000000000002</v>
      </c>
      <c r="E200" s="89">
        <v>30.847000000000001</v>
      </c>
      <c r="G200" s="618" t="s">
        <v>367</v>
      </c>
    </row>
    <row r="201" spans="2:8" x14ac:dyDescent="0.2">
      <c r="B201" s="1" t="s">
        <v>368</v>
      </c>
    </row>
    <row r="203" spans="2:8" ht="23.25" customHeight="1" x14ac:dyDescent="0.2">
      <c r="B203" s="518" t="s">
        <v>116</v>
      </c>
      <c r="C203" s="519"/>
      <c r="D203" s="519"/>
      <c r="E203" s="519"/>
      <c r="F203" s="86"/>
    </row>
    <row r="204" spans="2:8" ht="22.5" customHeight="1" x14ac:dyDescent="0.2">
      <c r="B204" s="83" t="s">
        <v>74</v>
      </c>
      <c r="C204" s="79" t="s">
        <v>59</v>
      </c>
      <c r="D204" s="79" t="s">
        <v>60</v>
      </c>
      <c r="E204" s="79" t="s">
        <v>61</v>
      </c>
      <c r="F204" s="86"/>
    </row>
    <row r="205" spans="2:8" ht="22.5" customHeight="1" x14ac:dyDescent="0.2">
      <c r="B205" s="45" t="s">
        <v>117</v>
      </c>
      <c r="C205" s="89">
        <v>1.1120000000000001</v>
      </c>
      <c r="D205" s="89">
        <v>6.5410000000000004</v>
      </c>
      <c r="E205" s="89">
        <v>47.969000000000001</v>
      </c>
      <c r="F205" s="87"/>
      <c r="G205" s="618" t="s">
        <v>212</v>
      </c>
      <c r="H205" s="2" t="s">
        <v>124</v>
      </c>
    </row>
    <row r="206" spans="2:8" ht="20.399999999999999" x14ac:dyDescent="0.2">
      <c r="B206" s="88" t="s">
        <v>118</v>
      </c>
      <c r="C206" s="89">
        <v>0.26</v>
      </c>
      <c r="D206" s="89">
        <v>4.585</v>
      </c>
      <c r="E206" s="89">
        <v>24.452999999999999</v>
      </c>
      <c r="F206" s="87"/>
      <c r="G206" s="618" t="s">
        <v>211</v>
      </c>
    </row>
    <row r="207" spans="2:8" ht="20.399999999999999" x14ac:dyDescent="0.2">
      <c r="B207" s="45" t="s">
        <v>119</v>
      </c>
      <c r="C207" s="89">
        <v>0.754</v>
      </c>
      <c r="D207" s="89">
        <v>4.4370000000000003</v>
      </c>
      <c r="E207" s="89">
        <v>29.582999999999998</v>
      </c>
      <c r="F207" s="87"/>
      <c r="G207" s="618" t="s">
        <v>217</v>
      </c>
    </row>
    <row r="208" spans="2:8" ht="20.399999999999999" x14ac:dyDescent="0.2">
      <c r="B208" s="88" t="s">
        <v>120</v>
      </c>
      <c r="C208" s="89">
        <v>0.14299999999999999</v>
      </c>
      <c r="D208" s="89">
        <v>1.054</v>
      </c>
      <c r="E208" s="89">
        <v>11.382999999999999</v>
      </c>
      <c r="F208" s="87"/>
      <c r="G208" s="618" t="s">
        <v>216</v>
      </c>
    </row>
    <row r="209" spans="2:54" ht="20.399999999999999" x14ac:dyDescent="0.2">
      <c r="B209" s="45" t="s">
        <v>121</v>
      </c>
      <c r="C209" s="89">
        <v>0.78200000000000003</v>
      </c>
      <c r="D209" s="89">
        <v>1.1499999999999999</v>
      </c>
      <c r="E209" s="89">
        <v>6.9029999999999996</v>
      </c>
      <c r="F209" s="87"/>
      <c r="G209" s="618" t="s">
        <v>213</v>
      </c>
    </row>
    <row r="210" spans="2:54" ht="20.399999999999999" x14ac:dyDescent="0.2">
      <c r="B210" s="45" t="s">
        <v>122</v>
      </c>
      <c r="C210" s="89">
        <v>0.26500000000000001</v>
      </c>
      <c r="D210" s="89">
        <v>1.216</v>
      </c>
      <c r="E210" s="89">
        <v>12.846</v>
      </c>
      <c r="F210" s="87"/>
      <c r="G210" s="618" t="s">
        <v>214</v>
      </c>
    </row>
    <row r="211" spans="2:54" ht="20.399999999999999" x14ac:dyDescent="0.2">
      <c r="B211" s="45" t="s">
        <v>123</v>
      </c>
      <c r="C211" s="89">
        <v>0.24099999999999999</v>
      </c>
      <c r="D211" s="89">
        <v>0.97299999999999998</v>
      </c>
      <c r="E211" s="89">
        <v>6.8970000000000002</v>
      </c>
      <c r="F211" s="87"/>
      <c r="G211" s="618" t="s">
        <v>215</v>
      </c>
    </row>
    <row r="212" spans="2:54" x14ac:dyDescent="0.2">
      <c r="B212" s="1" t="s">
        <v>369</v>
      </c>
    </row>
    <row r="214" spans="2:54" ht="20.399999999999999" x14ac:dyDescent="0.2">
      <c r="B214" s="170" t="s">
        <v>125</v>
      </c>
      <c r="C214" s="123">
        <v>2024</v>
      </c>
      <c r="D214" s="123">
        <v>2025</v>
      </c>
      <c r="E214" s="123">
        <v>2026</v>
      </c>
      <c r="F214" s="123">
        <v>2027</v>
      </c>
      <c r="G214" s="123">
        <v>2028</v>
      </c>
      <c r="H214" s="123">
        <v>2029</v>
      </c>
      <c r="I214" s="123">
        <v>2030</v>
      </c>
      <c r="J214" s="123">
        <v>2031</v>
      </c>
      <c r="K214" s="123">
        <v>2032</v>
      </c>
      <c r="L214" s="123">
        <v>2033</v>
      </c>
      <c r="M214" s="123">
        <v>2034</v>
      </c>
      <c r="N214" s="123">
        <v>2035</v>
      </c>
      <c r="O214" s="123">
        <v>2036</v>
      </c>
      <c r="P214" s="123">
        <v>2037</v>
      </c>
      <c r="Q214" s="123">
        <v>2038</v>
      </c>
      <c r="R214" s="123">
        <v>2039</v>
      </c>
      <c r="S214" s="123">
        <v>2040</v>
      </c>
      <c r="T214" s="123">
        <v>2041</v>
      </c>
      <c r="U214" s="123">
        <v>2042</v>
      </c>
      <c r="V214" s="123">
        <v>2043</v>
      </c>
      <c r="W214" s="123">
        <v>2044</v>
      </c>
      <c r="X214" s="123">
        <v>2045</v>
      </c>
      <c r="Y214" s="123">
        <v>2046</v>
      </c>
      <c r="Z214" s="123">
        <v>2047</v>
      </c>
      <c r="AA214" s="123">
        <v>2048</v>
      </c>
      <c r="AB214" s="123">
        <v>2049</v>
      </c>
      <c r="AC214" s="123">
        <v>2050</v>
      </c>
      <c r="AD214" s="123">
        <v>2051</v>
      </c>
      <c r="AE214" s="123">
        <v>2052</v>
      </c>
      <c r="AF214" s="123">
        <v>2053</v>
      </c>
      <c r="AG214" s="123">
        <v>2054</v>
      </c>
      <c r="AH214" s="123">
        <v>2055</v>
      </c>
      <c r="AI214" s="123">
        <v>2056</v>
      </c>
      <c r="AJ214" s="123">
        <v>2057</v>
      </c>
      <c r="AK214" s="123">
        <v>2058</v>
      </c>
      <c r="AL214" s="123">
        <v>2059</v>
      </c>
      <c r="AM214" s="123">
        <v>2060</v>
      </c>
      <c r="AN214" s="123">
        <v>2061</v>
      </c>
      <c r="AO214" s="123">
        <v>2062</v>
      </c>
      <c r="AP214" s="123">
        <v>2063</v>
      </c>
      <c r="AQ214" s="123">
        <v>2064</v>
      </c>
      <c r="AR214" s="123">
        <v>2065</v>
      </c>
      <c r="AS214" s="123">
        <v>2066</v>
      </c>
      <c r="AT214" s="123">
        <v>2067</v>
      </c>
      <c r="AU214" s="123">
        <v>2068</v>
      </c>
      <c r="AV214" s="123">
        <v>2069</v>
      </c>
      <c r="AW214" s="123">
        <v>2070</v>
      </c>
      <c r="AX214" s="123">
        <v>2071</v>
      </c>
      <c r="AY214" s="123">
        <v>2072</v>
      </c>
      <c r="AZ214" s="123">
        <v>2073</v>
      </c>
      <c r="BA214" s="123">
        <v>2074</v>
      </c>
      <c r="BB214" s="123">
        <v>2075</v>
      </c>
    </row>
    <row r="215" spans="2:54" x14ac:dyDescent="0.2">
      <c r="B215" s="44" t="s">
        <v>59</v>
      </c>
      <c r="C215" s="90">
        <v>4394687</v>
      </c>
      <c r="D215" s="90">
        <f t="shared" ref="D215:AI215" si="21">ROUND(C215*(1+(0.8*D23)),2)</f>
        <v>4489612.24</v>
      </c>
      <c r="E215" s="90">
        <f t="shared" si="21"/>
        <v>4590179.55</v>
      </c>
      <c r="F215" s="90">
        <f t="shared" si="21"/>
        <v>4667294.57</v>
      </c>
      <c r="G215" s="90">
        <f t="shared" si="21"/>
        <v>4730769.78</v>
      </c>
      <c r="H215" s="90">
        <f t="shared" si="21"/>
        <v>4798892.8600000003</v>
      </c>
      <c r="I215" s="90">
        <f t="shared" si="21"/>
        <v>4860318.6900000004</v>
      </c>
      <c r="J215" s="90">
        <f t="shared" si="21"/>
        <v>4922530.7699999996</v>
      </c>
      <c r="K215" s="90">
        <f t="shared" si="21"/>
        <v>4981601.1399999997</v>
      </c>
      <c r="L215" s="90">
        <f t="shared" si="21"/>
        <v>5041380.3499999996</v>
      </c>
      <c r="M215" s="90">
        <f t="shared" si="21"/>
        <v>5101876.91</v>
      </c>
      <c r="N215" s="90">
        <f t="shared" si="21"/>
        <v>5163099.43</v>
      </c>
      <c r="O215" s="90">
        <f t="shared" si="21"/>
        <v>5225056.62</v>
      </c>
      <c r="P215" s="90">
        <f t="shared" si="21"/>
        <v>5287757.3</v>
      </c>
      <c r="Q215" s="90">
        <f t="shared" si="21"/>
        <v>5351210.3899999997</v>
      </c>
      <c r="R215" s="90">
        <f t="shared" si="21"/>
        <v>5415424.9100000001</v>
      </c>
      <c r="S215" s="90">
        <f t="shared" si="21"/>
        <v>5480410.0099999998</v>
      </c>
      <c r="T215" s="90">
        <f t="shared" si="21"/>
        <v>5546174.9299999997</v>
      </c>
      <c r="U215" s="90">
        <f t="shared" si="21"/>
        <v>5603855.1500000004</v>
      </c>
      <c r="V215" s="90">
        <f t="shared" si="21"/>
        <v>5662135.2400000002</v>
      </c>
      <c r="W215" s="90">
        <f t="shared" si="21"/>
        <v>5721021.4500000002</v>
      </c>
      <c r="X215" s="90">
        <f t="shared" si="21"/>
        <v>5780520.0700000003</v>
      </c>
      <c r="Y215" s="90">
        <f t="shared" si="21"/>
        <v>5840637.4800000004</v>
      </c>
      <c r="Z215" s="90">
        <f t="shared" si="21"/>
        <v>5901380.1100000003</v>
      </c>
      <c r="AA215" s="90">
        <f t="shared" si="21"/>
        <v>5962754.46</v>
      </c>
      <c r="AB215" s="90">
        <f t="shared" si="21"/>
        <v>6024767.1100000003</v>
      </c>
      <c r="AC215" s="90">
        <f t="shared" si="21"/>
        <v>6087424.6900000004</v>
      </c>
      <c r="AD215" s="90">
        <f t="shared" si="21"/>
        <v>6150733.9100000001</v>
      </c>
      <c r="AE215" s="90">
        <f t="shared" si="21"/>
        <v>6209780.96</v>
      </c>
      <c r="AF215" s="90">
        <f t="shared" si="21"/>
        <v>6269394.8600000003</v>
      </c>
      <c r="AG215" s="90">
        <f t="shared" si="21"/>
        <v>6329581.0499999998</v>
      </c>
      <c r="AH215" s="90">
        <f t="shared" si="21"/>
        <v>6390345.0300000003</v>
      </c>
      <c r="AI215" s="90">
        <f t="shared" si="21"/>
        <v>6451692.3399999999</v>
      </c>
      <c r="AJ215" s="90">
        <f t="shared" ref="AJ215:BB215" si="22">ROUND(AI215*(1+(0.8*AJ23)),2)</f>
        <v>6513628.5899999999</v>
      </c>
      <c r="AK215" s="90">
        <f t="shared" si="22"/>
        <v>6576159.4199999999</v>
      </c>
      <c r="AL215" s="90">
        <f t="shared" si="22"/>
        <v>6639290.5499999998</v>
      </c>
      <c r="AM215" s="90">
        <f t="shared" si="22"/>
        <v>6703027.7400000002</v>
      </c>
      <c r="AN215" s="90">
        <f t="shared" si="22"/>
        <v>6767376.8099999996</v>
      </c>
      <c r="AO215" s="90">
        <f t="shared" si="22"/>
        <v>6837757.5300000003</v>
      </c>
      <c r="AP215" s="90">
        <f t="shared" si="22"/>
        <v>6908870.21</v>
      </c>
      <c r="AQ215" s="90">
        <f t="shared" si="22"/>
        <v>6980722.46</v>
      </c>
      <c r="AR215" s="90">
        <f t="shared" si="22"/>
        <v>7053321.9699999997</v>
      </c>
      <c r="AS215" s="90">
        <f t="shared" si="22"/>
        <v>7126676.5199999996</v>
      </c>
      <c r="AT215" s="90">
        <f t="shared" si="22"/>
        <v>7200793.96</v>
      </c>
      <c r="AU215" s="90">
        <f t="shared" si="22"/>
        <v>7275682.2199999997</v>
      </c>
      <c r="AV215" s="90">
        <f t="shared" si="22"/>
        <v>7351349.3200000003</v>
      </c>
      <c r="AW215" s="90">
        <f t="shared" si="22"/>
        <v>7427803.3499999996</v>
      </c>
      <c r="AX215" s="90">
        <f t="shared" si="22"/>
        <v>7505052.5</v>
      </c>
      <c r="AY215" s="90">
        <f t="shared" si="22"/>
        <v>7583105.0499999998</v>
      </c>
      <c r="AZ215" s="90">
        <f t="shared" si="22"/>
        <v>7661969.3399999999</v>
      </c>
      <c r="BA215" s="90">
        <f t="shared" si="22"/>
        <v>7741653.8200000003</v>
      </c>
      <c r="BB215" s="90">
        <f t="shared" si="22"/>
        <v>7822167.0199999996</v>
      </c>
    </row>
    <row r="216" spans="2:54" x14ac:dyDescent="0.2">
      <c r="B216" s="44" t="s">
        <v>60</v>
      </c>
      <c r="C216" s="90">
        <v>624516</v>
      </c>
      <c r="D216" s="90">
        <f t="shared" ref="D216:AI216" si="23">ROUND(C216*(1+(0.8*D23)),2)</f>
        <v>638005.55000000005</v>
      </c>
      <c r="E216" s="90">
        <f t="shared" si="23"/>
        <v>652296.87</v>
      </c>
      <c r="F216" s="90">
        <f t="shared" si="23"/>
        <v>663255.46</v>
      </c>
      <c r="G216" s="90">
        <f t="shared" si="23"/>
        <v>672275.73</v>
      </c>
      <c r="H216" s="90">
        <f t="shared" si="23"/>
        <v>681956.5</v>
      </c>
      <c r="I216" s="90">
        <f t="shared" si="23"/>
        <v>690685.54</v>
      </c>
      <c r="J216" s="90">
        <f t="shared" si="23"/>
        <v>699526.31</v>
      </c>
      <c r="K216" s="90">
        <f t="shared" si="23"/>
        <v>707920.63</v>
      </c>
      <c r="L216" s="90">
        <f t="shared" si="23"/>
        <v>716415.68</v>
      </c>
      <c r="M216" s="90">
        <f t="shared" si="23"/>
        <v>725012.67</v>
      </c>
      <c r="N216" s="90">
        <f t="shared" si="23"/>
        <v>733712.82</v>
      </c>
      <c r="O216" s="90">
        <f t="shared" si="23"/>
        <v>742517.37</v>
      </c>
      <c r="P216" s="90">
        <f t="shared" si="23"/>
        <v>751427.58</v>
      </c>
      <c r="Q216" s="90">
        <f t="shared" si="23"/>
        <v>760444.71</v>
      </c>
      <c r="R216" s="90">
        <f t="shared" si="23"/>
        <v>769570.05</v>
      </c>
      <c r="S216" s="90">
        <f t="shared" si="23"/>
        <v>778804.89</v>
      </c>
      <c r="T216" s="90">
        <f t="shared" si="23"/>
        <v>788150.55</v>
      </c>
      <c r="U216" s="90">
        <f t="shared" si="23"/>
        <v>796347.32</v>
      </c>
      <c r="V216" s="90">
        <f t="shared" si="23"/>
        <v>804629.33</v>
      </c>
      <c r="W216" s="90">
        <f t="shared" si="23"/>
        <v>812997.48</v>
      </c>
      <c r="X216" s="90">
        <f t="shared" si="23"/>
        <v>821452.65</v>
      </c>
      <c r="Y216" s="90">
        <f t="shared" si="23"/>
        <v>829995.76</v>
      </c>
      <c r="Z216" s="90">
        <f t="shared" si="23"/>
        <v>838627.72</v>
      </c>
      <c r="AA216" s="90">
        <f t="shared" si="23"/>
        <v>847349.45</v>
      </c>
      <c r="AB216" s="90">
        <f t="shared" si="23"/>
        <v>856161.88</v>
      </c>
      <c r="AC216" s="90">
        <f t="shared" si="23"/>
        <v>865065.96</v>
      </c>
      <c r="AD216" s="90">
        <f t="shared" si="23"/>
        <v>874062.65</v>
      </c>
      <c r="AE216" s="90">
        <f t="shared" si="23"/>
        <v>882453.65</v>
      </c>
      <c r="AF216" s="90">
        <f t="shared" si="23"/>
        <v>890925.21</v>
      </c>
      <c r="AG216" s="90">
        <f t="shared" si="23"/>
        <v>899478.09</v>
      </c>
      <c r="AH216" s="90">
        <f t="shared" si="23"/>
        <v>908113.08</v>
      </c>
      <c r="AI216" s="90">
        <f t="shared" si="23"/>
        <v>916830.97</v>
      </c>
      <c r="AJ216" s="90">
        <f t="shared" ref="AJ216:BB216" si="24">ROUND(AI216*(1+(0.8*AJ23)),2)</f>
        <v>925632.55</v>
      </c>
      <c r="AK216" s="90">
        <f t="shared" si="24"/>
        <v>934518.62</v>
      </c>
      <c r="AL216" s="90">
        <f t="shared" si="24"/>
        <v>943490</v>
      </c>
      <c r="AM216" s="90">
        <f t="shared" si="24"/>
        <v>952547.5</v>
      </c>
      <c r="AN216" s="90">
        <f t="shared" si="24"/>
        <v>961691.96</v>
      </c>
      <c r="AO216" s="90">
        <f t="shared" si="24"/>
        <v>971693.56</v>
      </c>
      <c r="AP216" s="90">
        <f t="shared" si="24"/>
        <v>981799.17</v>
      </c>
      <c r="AQ216" s="90">
        <f t="shared" si="24"/>
        <v>992009.88</v>
      </c>
      <c r="AR216" s="90">
        <f t="shared" si="24"/>
        <v>1002326.78</v>
      </c>
      <c r="AS216" s="90">
        <f t="shared" si="24"/>
        <v>1012750.98</v>
      </c>
      <c r="AT216" s="90">
        <f t="shared" si="24"/>
        <v>1023283.59</v>
      </c>
      <c r="AU216" s="90">
        <f t="shared" si="24"/>
        <v>1033925.74</v>
      </c>
      <c r="AV216" s="90">
        <f t="shared" si="24"/>
        <v>1044678.57</v>
      </c>
      <c r="AW216" s="90">
        <f t="shared" si="24"/>
        <v>1055543.23</v>
      </c>
      <c r="AX216" s="90">
        <f t="shared" si="24"/>
        <v>1066520.8799999999</v>
      </c>
      <c r="AY216" s="90">
        <f t="shared" si="24"/>
        <v>1077612.7</v>
      </c>
      <c r="AZ216" s="90">
        <f t="shared" si="24"/>
        <v>1088819.8700000001</v>
      </c>
      <c r="BA216" s="90">
        <f t="shared" si="24"/>
        <v>1100143.6000000001</v>
      </c>
      <c r="BB216" s="90">
        <f t="shared" si="24"/>
        <v>1111585.0900000001</v>
      </c>
    </row>
    <row r="217" spans="2:54" x14ac:dyDescent="0.2">
      <c r="B217" s="44" t="s">
        <v>61</v>
      </c>
      <c r="C217" s="90">
        <v>48205</v>
      </c>
      <c r="D217" s="90">
        <f t="shared" ref="D217:AI217" si="25">ROUND(C217*(1+(0.8*D23)),2)</f>
        <v>49246.23</v>
      </c>
      <c r="E217" s="90">
        <f t="shared" si="25"/>
        <v>50349.35</v>
      </c>
      <c r="F217" s="90">
        <f t="shared" si="25"/>
        <v>51195.22</v>
      </c>
      <c r="G217" s="90">
        <f t="shared" si="25"/>
        <v>51891.47</v>
      </c>
      <c r="H217" s="90">
        <f t="shared" si="25"/>
        <v>52638.71</v>
      </c>
      <c r="I217" s="90">
        <f t="shared" si="25"/>
        <v>53312.49</v>
      </c>
      <c r="J217" s="90">
        <f t="shared" si="25"/>
        <v>53994.89</v>
      </c>
      <c r="K217" s="90">
        <f t="shared" si="25"/>
        <v>54642.83</v>
      </c>
      <c r="L217" s="90">
        <f t="shared" si="25"/>
        <v>55298.54</v>
      </c>
      <c r="M217" s="90">
        <f t="shared" si="25"/>
        <v>55962.12</v>
      </c>
      <c r="N217" s="90">
        <f t="shared" si="25"/>
        <v>56633.67</v>
      </c>
      <c r="O217" s="90">
        <f t="shared" si="25"/>
        <v>57313.27</v>
      </c>
      <c r="P217" s="90">
        <f t="shared" si="25"/>
        <v>58001.03</v>
      </c>
      <c r="Q217" s="90">
        <f t="shared" si="25"/>
        <v>58697.04</v>
      </c>
      <c r="R217" s="90">
        <f t="shared" si="25"/>
        <v>59401.4</v>
      </c>
      <c r="S217" s="90">
        <f t="shared" si="25"/>
        <v>60114.22</v>
      </c>
      <c r="T217" s="90">
        <f t="shared" si="25"/>
        <v>60835.59</v>
      </c>
      <c r="U217" s="90">
        <f t="shared" si="25"/>
        <v>61468.28</v>
      </c>
      <c r="V217" s="90">
        <f t="shared" si="25"/>
        <v>62107.55</v>
      </c>
      <c r="W217" s="90">
        <f t="shared" si="25"/>
        <v>62753.47</v>
      </c>
      <c r="X217" s="90">
        <f t="shared" si="25"/>
        <v>63406.11</v>
      </c>
      <c r="Y217" s="90">
        <f t="shared" si="25"/>
        <v>64065.53</v>
      </c>
      <c r="Z217" s="90">
        <f t="shared" si="25"/>
        <v>64731.81</v>
      </c>
      <c r="AA217" s="90">
        <f t="shared" si="25"/>
        <v>65405.02</v>
      </c>
      <c r="AB217" s="90">
        <f t="shared" si="25"/>
        <v>66085.23</v>
      </c>
      <c r="AC217" s="90">
        <f t="shared" si="25"/>
        <v>66772.52</v>
      </c>
      <c r="AD217" s="90">
        <f t="shared" si="25"/>
        <v>67466.95</v>
      </c>
      <c r="AE217" s="90">
        <f t="shared" si="25"/>
        <v>68114.63</v>
      </c>
      <c r="AF217" s="90">
        <f t="shared" si="25"/>
        <v>68768.53</v>
      </c>
      <c r="AG217" s="90">
        <f t="shared" si="25"/>
        <v>69428.710000000006</v>
      </c>
      <c r="AH217" s="90">
        <f t="shared" si="25"/>
        <v>70095.23</v>
      </c>
      <c r="AI217" s="90">
        <f t="shared" si="25"/>
        <v>70768.14</v>
      </c>
      <c r="AJ217" s="90">
        <f t="shared" ref="AJ217:BB217" si="26">ROUND(AI217*(1+(0.8*AJ23)),2)</f>
        <v>71447.509999999995</v>
      </c>
      <c r="AK217" s="90">
        <f t="shared" si="26"/>
        <v>72133.41</v>
      </c>
      <c r="AL217" s="90">
        <f t="shared" si="26"/>
        <v>72825.89</v>
      </c>
      <c r="AM217" s="90">
        <f t="shared" si="26"/>
        <v>73525.02</v>
      </c>
      <c r="AN217" s="90">
        <f t="shared" si="26"/>
        <v>74230.86</v>
      </c>
      <c r="AO217" s="90">
        <f t="shared" si="26"/>
        <v>75002.86</v>
      </c>
      <c r="AP217" s="90">
        <f t="shared" si="26"/>
        <v>75782.89</v>
      </c>
      <c r="AQ217" s="90">
        <f t="shared" si="26"/>
        <v>76571.03</v>
      </c>
      <c r="AR217" s="90">
        <f t="shared" si="26"/>
        <v>77367.37</v>
      </c>
      <c r="AS217" s="90">
        <f t="shared" si="26"/>
        <v>78171.990000000005</v>
      </c>
      <c r="AT217" s="90">
        <f t="shared" si="26"/>
        <v>78984.98</v>
      </c>
      <c r="AU217" s="90">
        <f t="shared" si="26"/>
        <v>79806.42</v>
      </c>
      <c r="AV217" s="90">
        <f t="shared" si="26"/>
        <v>80636.41</v>
      </c>
      <c r="AW217" s="90">
        <f t="shared" si="26"/>
        <v>81475.03</v>
      </c>
      <c r="AX217" s="90">
        <f t="shared" si="26"/>
        <v>82322.37</v>
      </c>
      <c r="AY217" s="90">
        <f t="shared" si="26"/>
        <v>83178.52</v>
      </c>
      <c r="AZ217" s="90">
        <f t="shared" si="26"/>
        <v>84043.58</v>
      </c>
      <c r="BA217" s="90">
        <f t="shared" si="26"/>
        <v>84917.63</v>
      </c>
      <c r="BB217" s="90">
        <f t="shared" si="26"/>
        <v>85800.77</v>
      </c>
    </row>
    <row r="218" spans="2:54" x14ac:dyDescent="0.2">
      <c r="B218" s="1" t="s">
        <v>330</v>
      </c>
    </row>
    <row r="219" spans="2:54" x14ac:dyDescent="0.2">
      <c r="B219" s="1"/>
    </row>
    <row r="220" spans="2:54" ht="16.5" customHeight="1" x14ac:dyDescent="0.25">
      <c r="B220" s="518" t="s">
        <v>147</v>
      </c>
      <c r="C220" s="519"/>
      <c r="D220" s="519"/>
      <c r="E220" s="519"/>
      <c r="F220" s="520"/>
      <c r="G220" s="520"/>
    </row>
    <row r="221" spans="2:54" ht="16.5" customHeight="1" x14ac:dyDescent="0.2">
      <c r="B221" s="83" t="s">
        <v>91</v>
      </c>
      <c r="C221" s="91" t="s">
        <v>133</v>
      </c>
      <c r="D221" s="91" t="s">
        <v>134</v>
      </c>
      <c r="E221" s="91" t="s">
        <v>135</v>
      </c>
      <c r="F221" s="92" t="s">
        <v>132</v>
      </c>
      <c r="G221" s="92" t="s">
        <v>136</v>
      </c>
    </row>
    <row r="222" spans="2:54" x14ac:dyDescent="0.2">
      <c r="B222" s="45" t="s">
        <v>106</v>
      </c>
      <c r="C222" s="89">
        <v>0.03</v>
      </c>
      <c r="D222" s="89">
        <v>8.73</v>
      </c>
      <c r="E222" s="89">
        <v>0.02</v>
      </c>
      <c r="F222" s="76">
        <v>10.050000000000001</v>
      </c>
      <c r="G222" s="76">
        <v>1.1060000000000001</v>
      </c>
    </row>
    <row r="223" spans="2:54" x14ac:dyDescent="0.2">
      <c r="B223" s="88" t="s">
        <v>107</v>
      </c>
      <c r="C223" s="89">
        <v>1.1000000000000001</v>
      </c>
      <c r="D223" s="89">
        <v>12.96</v>
      </c>
      <c r="E223" s="89">
        <v>0.02</v>
      </c>
      <c r="F223" s="76">
        <v>0.7</v>
      </c>
      <c r="G223" s="76">
        <v>6.5000000000000002E-2</v>
      </c>
    </row>
    <row r="224" spans="2:54" x14ac:dyDescent="0.2">
      <c r="B224" s="45" t="s">
        <v>137</v>
      </c>
      <c r="C224" s="89">
        <v>0.94</v>
      </c>
      <c r="D224" s="89">
        <v>33.369999999999997</v>
      </c>
      <c r="E224" s="89">
        <v>0.02</v>
      </c>
      <c r="F224" s="76">
        <v>1.92</v>
      </c>
      <c r="G224" s="76">
        <v>1.2999999999999999E-2</v>
      </c>
    </row>
    <row r="225" spans="2:54" x14ac:dyDescent="0.2">
      <c r="B225" s="1" t="s">
        <v>161</v>
      </c>
    </row>
    <row r="227" spans="2:54" ht="16.5" customHeight="1" x14ac:dyDescent="0.25">
      <c r="B227" s="518" t="s">
        <v>148</v>
      </c>
      <c r="C227" s="521"/>
      <c r="D227" s="521"/>
      <c r="E227" s="521"/>
      <c r="F227"/>
      <c r="G227"/>
    </row>
    <row r="228" spans="2:54" ht="16.5" customHeight="1" x14ac:dyDescent="0.2">
      <c r="B228" s="83" t="s">
        <v>91</v>
      </c>
      <c r="C228" s="91" t="s">
        <v>149</v>
      </c>
      <c r="D228" s="91" t="s">
        <v>150</v>
      </c>
      <c r="E228" s="91" t="s">
        <v>151</v>
      </c>
      <c r="F228" s="97"/>
      <c r="G228" s="97"/>
    </row>
    <row r="229" spans="2:54" x14ac:dyDescent="0.2">
      <c r="B229" s="45" t="s">
        <v>106</v>
      </c>
      <c r="C229" s="99">
        <v>3180</v>
      </c>
      <c r="D229" s="100">
        <v>1.0900000000000001</v>
      </c>
      <c r="E229" s="89">
        <v>0.20599999999999999</v>
      </c>
      <c r="F229" s="96"/>
      <c r="G229" s="96"/>
    </row>
    <row r="230" spans="2:54" x14ac:dyDescent="0.2">
      <c r="B230" s="88" t="s">
        <v>107</v>
      </c>
      <c r="C230" s="99">
        <v>3140</v>
      </c>
      <c r="D230" s="100">
        <v>0.23</v>
      </c>
      <c r="E230" s="89">
        <v>8.6999999999999994E-2</v>
      </c>
      <c r="F230" s="96"/>
      <c r="G230" s="96"/>
    </row>
    <row r="231" spans="2:54" x14ac:dyDescent="0.2">
      <c r="B231" s="45" t="s">
        <v>137</v>
      </c>
      <c r="C231" s="99">
        <v>3140</v>
      </c>
      <c r="D231" s="100">
        <v>0.27</v>
      </c>
      <c r="E231" s="89">
        <v>5.0999999999999997E-2</v>
      </c>
      <c r="F231" s="96"/>
      <c r="G231" s="96"/>
    </row>
    <row r="232" spans="2:54" x14ac:dyDescent="0.2">
      <c r="B232" s="101" t="s">
        <v>333</v>
      </c>
      <c r="C232" s="95"/>
      <c r="D232" s="95"/>
      <c r="E232" s="95"/>
      <c r="F232" s="96"/>
      <c r="G232" s="96"/>
    </row>
    <row r="234" spans="2:54" ht="20.399999999999999" x14ac:dyDescent="0.2">
      <c r="B234" s="170" t="s">
        <v>154</v>
      </c>
      <c r="C234" s="123">
        <v>2024</v>
      </c>
      <c r="D234" s="123">
        <v>2025</v>
      </c>
      <c r="E234" s="123">
        <v>2026</v>
      </c>
      <c r="F234" s="123">
        <v>2027</v>
      </c>
      <c r="G234" s="123">
        <v>2028</v>
      </c>
      <c r="H234" s="123">
        <v>2029</v>
      </c>
      <c r="I234" s="123">
        <v>2030</v>
      </c>
      <c r="J234" s="123">
        <v>2031</v>
      </c>
      <c r="K234" s="123">
        <v>2032</v>
      </c>
      <c r="L234" s="123">
        <v>2033</v>
      </c>
      <c r="M234" s="123">
        <v>2034</v>
      </c>
      <c r="N234" s="123">
        <v>2035</v>
      </c>
      <c r="O234" s="123">
        <v>2036</v>
      </c>
      <c r="P234" s="123">
        <v>2037</v>
      </c>
      <c r="Q234" s="123">
        <v>2038</v>
      </c>
      <c r="R234" s="123">
        <v>2039</v>
      </c>
      <c r="S234" s="123">
        <v>2040</v>
      </c>
      <c r="T234" s="123">
        <v>2041</v>
      </c>
      <c r="U234" s="123">
        <v>2042</v>
      </c>
      <c r="V234" s="123">
        <v>2043</v>
      </c>
      <c r="W234" s="123">
        <v>2044</v>
      </c>
      <c r="X234" s="123">
        <v>2045</v>
      </c>
      <c r="Y234" s="123">
        <v>2046</v>
      </c>
      <c r="Z234" s="123">
        <v>2047</v>
      </c>
      <c r="AA234" s="123">
        <v>2048</v>
      </c>
      <c r="AB234" s="123">
        <v>2049</v>
      </c>
      <c r="AC234" s="123">
        <v>2050</v>
      </c>
      <c r="AD234" s="123">
        <v>2051</v>
      </c>
      <c r="AE234" s="123">
        <v>2052</v>
      </c>
      <c r="AF234" s="123">
        <v>2053</v>
      </c>
      <c r="AG234" s="123">
        <v>2054</v>
      </c>
      <c r="AH234" s="123">
        <v>2055</v>
      </c>
      <c r="AI234" s="123">
        <v>2056</v>
      </c>
      <c r="AJ234" s="123">
        <v>2057</v>
      </c>
      <c r="AK234" s="123">
        <v>2058</v>
      </c>
      <c r="AL234" s="123">
        <v>2059</v>
      </c>
      <c r="AM234" s="123">
        <v>2060</v>
      </c>
      <c r="AN234" s="123">
        <v>2061</v>
      </c>
      <c r="AO234" s="123">
        <v>2062</v>
      </c>
      <c r="AP234" s="123">
        <v>2063</v>
      </c>
      <c r="AQ234" s="123">
        <v>2064</v>
      </c>
      <c r="AR234" s="123">
        <v>2065</v>
      </c>
      <c r="AS234" s="123">
        <v>2066</v>
      </c>
      <c r="AT234" s="123">
        <v>2067</v>
      </c>
      <c r="AU234" s="123">
        <v>2068</v>
      </c>
      <c r="AV234" s="123">
        <v>2069</v>
      </c>
      <c r="AW234" s="123">
        <v>2070</v>
      </c>
      <c r="AX234" s="123">
        <v>2071</v>
      </c>
      <c r="AY234" s="123">
        <v>2072</v>
      </c>
      <c r="AZ234" s="123">
        <v>2073</v>
      </c>
      <c r="BA234" s="123">
        <v>2074</v>
      </c>
      <c r="BB234" s="123">
        <v>2075</v>
      </c>
    </row>
    <row r="235" spans="2:54" x14ac:dyDescent="0.2">
      <c r="B235" s="44" t="s">
        <v>155</v>
      </c>
      <c r="C235" s="102">
        <f>1.69*0.01</f>
        <v>1.6899999999999998E-2</v>
      </c>
      <c r="D235" s="102">
        <f>ROUND(C235*(1+(0.8*D$23)),5)</f>
        <v>1.7270000000000001E-2</v>
      </c>
      <c r="E235" s="102">
        <f t="shared" ref="E235:BB237" si="27">ROUND(D235*(1+(0.8*E$23)),5)</f>
        <v>1.7659999999999999E-2</v>
      </c>
      <c r="F235" s="102">
        <f t="shared" si="27"/>
        <v>1.796E-2</v>
      </c>
      <c r="G235" s="102">
        <f t="shared" si="27"/>
        <v>1.8200000000000001E-2</v>
      </c>
      <c r="H235" s="102">
        <f t="shared" si="27"/>
        <v>1.8460000000000001E-2</v>
      </c>
      <c r="I235" s="102">
        <f t="shared" si="27"/>
        <v>1.8700000000000001E-2</v>
      </c>
      <c r="J235" s="102">
        <f t="shared" si="27"/>
        <v>1.8939999999999999E-2</v>
      </c>
      <c r="K235" s="102">
        <f t="shared" si="27"/>
        <v>1.917E-2</v>
      </c>
      <c r="L235" s="102">
        <f t="shared" si="27"/>
        <v>1.9400000000000001E-2</v>
      </c>
      <c r="M235" s="102">
        <f t="shared" si="27"/>
        <v>1.9630000000000002E-2</v>
      </c>
      <c r="N235" s="102">
        <f t="shared" si="27"/>
        <v>1.9869999999999999E-2</v>
      </c>
      <c r="O235" s="102">
        <f t="shared" si="27"/>
        <v>2.0109999999999999E-2</v>
      </c>
      <c r="P235" s="102">
        <f t="shared" si="27"/>
        <v>2.035E-2</v>
      </c>
      <c r="Q235" s="102">
        <f t="shared" si="27"/>
        <v>2.0590000000000001E-2</v>
      </c>
      <c r="R235" s="102">
        <f t="shared" si="27"/>
        <v>2.0840000000000001E-2</v>
      </c>
      <c r="S235" s="102">
        <f t="shared" si="27"/>
        <v>2.1090000000000001E-2</v>
      </c>
      <c r="T235" s="102">
        <f t="shared" si="27"/>
        <v>2.1340000000000001E-2</v>
      </c>
      <c r="U235" s="102">
        <f t="shared" si="27"/>
        <v>2.1559999999999999E-2</v>
      </c>
      <c r="V235" s="102">
        <f t="shared" si="27"/>
        <v>2.1780000000000001E-2</v>
      </c>
      <c r="W235" s="102">
        <f t="shared" si="27"/>
        <v>2.2009999999999998E-2</v>
      </c>
      <c r="X235" s="102">
        <f t="shared" si="27"/>
        <v>2.2239999999999999E-2</v>
      </c>
      <c r="Y235" s="102">
        <f t="shared" si="27"/>
        <v>2.247E-2</v>
      </c>
      <c r="Z235" s="102">
        <f t="shared" si="27"/>
        <v>2.2700000000000001E-2</v>
      </c>
      <c r="AA235" s="102">
        <f t="shared" si="27"/>
        <v>2.2939999999999999E-2</v>
      </c>
      <c r="AB235" s="102">
        <f t="shared" si="27"/>
        <v>2.3179999999999999E-2</v>
      </c>
      <c r="AC235" s="102">
        <f t="shared" si="27"/>
        <v>2.342E-2</v>
      </c>
      <c r="AD235" s="102">
        <f t="shared" si="27"/>
        <v>2.366E-2</v>
      </c>
      <c r="AE235" s="102">
        <f t="shared" si="27"/>
        <v>2.3890000000000002E-2</v>
      </c>
      <c r="AF235" s="102">
        <f t="shared" si="27"/>
        <v>2.4119999999999999E-2</v>
      </c>
      <c r="AG235" s="102">
        <f t="shared" si="27"/>
        <v>2.435E-2</v>
      </c>
      <c r="AH235" s="102">
        <f t="shared" si="27"/>
        <v>2.4580000000000001E-2</v>
      </c>
      <c r="AI235" s="102">
        <f t="shared" si="27"/>
        <v>2.4819999999999998E-2</v>
      </c>
      <c r="AJ235" s="102">
        <f t="shared" si="27"/>
        <v>2.5059999999999999E-2</v>
      </c>
      <c r="AK235" s="102">
        <f t="shared" si="27"/>
        <v>2.53E-2</v>
      </c>
      <c r="AL235" s="102">
        <f t="shared" si="27"/>
        <v>2.554E-2</v>
      </c>
      <c r="AM235" s="102">
        <f t="shared" si="27"/>
        <v>2.579E-2</v>
      </c>
      <c r="AN235" s="102">
        <f t="shared" si="27"/>
        <v>2.6040000000000001E-2</v>
      </c>
      <c r="AO235" s="102">
        <f t="shared" si="27"/>
        <v>2.631E-2</v>
      </c>
      <c r="AP235" s="102">
        <f t="shared" si="27"/>
        <v>2.6579999999999999E-2</v>
      </c>
      <c r="AQ235" s="102">
        <f t="shared" si="27"/>
        <v>2.6859999999999998E-2</v>
      </c>
      <c r="AR235" s="102">
        <f t="shared" si="27"/>
        <v>2.7140000000000001E-2</v>
      </c>
      <c r="AS235" s="102">
        <f t="shared" si="27"/>
        <v>2.742E-2</v>
      </c>
      <c r="AT235" s="102">
        <f t="shared" si="27"/>
        <v>2.7709999999999999E-2</v>
      </c>
      <c r="AU235" s="102">
        <f t="shared" si="27"/>
        <v>2.8000000000000001E-2</v>
      </c>
      <c r="AV235" s="102">
        <f t="shared" si="27"/>
        <v>2.8289999999999999E-2</v>
      </c>
      <c r="AW235" s="102">
        <f t="shared" si="27"/>
        <v>2.8580000000000001E-2</v>
      </c>
      <c r="AX235" s="102">
        <f t="shared" si="27"/>
        <v>2.8879999999999999E-2</v>
      </c>
      <c r="AY235" s="102">
        <f t="shared" si="27"/>
        <v>2.9180000000000001E-2</v>
      </c>
      <c r="AZ235" s="102">
        <f t="shared" si="27"/>
        <v>2.9479999999999999E-2</v>
      </c>
      <c r="BA235" s="102">
        <f t="shared" si="27"/>
        <v>2.9790000000000001E-2</v>
      </c>
      <c r="BB235" s="102">
        <f t="shared" si="27"/>
        <v>3.0099999999999998E-2</v>
      </c>
    </row>
    <row r="236" spans="2:54" x14ac:dyDescent="0.2">
      <c r="B236" s="44" t="s">
        <v>157</v>
      </c>
      <c r="C236" s="102">
        <f>0.11*0.01</f>
        <v>1.1000000000000001E-3</v>
      </c>
      <c r="D236" s="102">
        <f t="shared" ref="D236:S240" si="28">ROUND(C236*(1+(0.8*D$23)),5)</f>
        <v>1.1199999999999999E-3</v>
      </c>
      <c r="E236" s="102">
        <f t="shared" si="28"/>
        <v>1.15E-3</v>
      </c>
      <c r="F236" s="102">
        <f t="shared" si="28"/>
        <v>1.17E-3</v>
      </c>
      <c r="G236" s="102">
        <f t="shared" si="28"/>
        <v>1.1900000000000001E-3</v>
      </c>
      <c r="H236" s="102">
        <f t="shared" si="28"/>
        <v>1.2099999999999999E-3</v>
      </c>
      <c r="I236" s="102">
        <f t="shared" si="28"/>
        <v>1.23E-3</v>
      </c>
      <c r="J236" s="102">
        <f t="shared" si="28"/>
        <v>1.25E-3</v>
      </c>
      <c r="K236" s="102">
        <f t="shared" si="28"/>
        <v>1.2700000000000001E-3</v>
      </c>
      <c r="L236" s="102">
        <f t="shared" si="28"/>
        <v>1.2899999999999999E-3</v>
      </c>
      <c r="M236" s="102">
        <f t="shared" si="28"/>
        <v>1.31E-3</v>
      </c>
      <c r="N236" s="102">
        <f t="shared" si="28"/>
        <v>1.33E-3</v>
      </c>
      <c r="O236" s="102">
        <f t="shared" si="28"/>
        <v>1.3500000000000001E-3</v>
      </c>
      <c r="P236" s="102">
        <f t="shared" si="28"/>
        <v>1.3699999999999999E-3</v>
      </c>
      <c r="Q236" s="102">
        <f t="shared" si="28"/>
        <v>1.39E-3</v>
      </c>
      <c r="R236" s="102">
        <f t="shared" si="28"/>
        <v>1.41E-3</v>
      </c>
      <c r="S236" s="102">
        <f t="shared" si="28"/>
        <v>1.4300000000000001E-3</v>
      </c>
      <c r="T236" s="102">
        <f t="shared" si="27"/>
        <v>1.4499999999999999E-3</v>
      </c>
      <c r="U236" s="102">
        <f t="shared" si="27"/>
        <v>1.47E-3</v>
      </c>
      <c r="V236" s="102">
        <f t="shared" si="27"/>
        <v>1.49E-3</v>
      </c>
      <c r="W236" s="102">
        <f t="shared" si="27"/>
        <v>1.5100000000000001E-3</v>
      </c>
      <c r="X236" s="102">
        <f t="shared" si="27"/>
        <v>1.5299999999999999E-3</v>
      </c>
      <c r="Y236" s="102">
        <f t="shared" si="27"/>
        <v>1.5499999999999999E-3</v>
      </c>
      <c r="Z236" s="102">
        <f t="shared" si="27"/>
        <v>1.57E-3</v>
      </c>
      <c r="AA236" s="102">
        <f t="shared" si="27"/>
        <v>1.5900000000000001E-3</v>
      </c>
      <c r="AB236" s="102">
        <f t="shared" si="27"/>
        <v>1.6100000000000001E-3</v>
      </c>
      <c r="AC236" s="102">
        <f t="shared" si="27"/>
        <v>1.6299999999999999E-3</v>
      </c>
      <c r="AD236" s="102">
        <f t="shared" si="27"/>
        <v>1.65E-3</v>
      </c>
      <c r="AE236" s="102">
        <f t="shared" si="27"/>
        <v>1.67E-3</v>
      </c>
      <c r="AF236" s="102">
        <f t="shared" si="27"/>
        <v>1.6900000000000001E-3</v>
      </c>
      <c r="AG236" s="102">
        <f t="shared" si="27"/>
        <v>1.7099999999999999E-3</v>
      </c>
      <c r="AH236" s="102">
        <f t="shared" si="27"/>
        <v>1.73E-3</v>
      </c>
      <c r="AI236" s="102">
        <f t="shared" si="27"/>
        <v>1.75E-3</v>
      </c>
      <c r="AJ236" s="102">
        <f t="shared" si="27"/>
        <v>1.7700000000000001E-3</v>
      </c>
      <c r="AK236" s="102">
        <f t="shared" si="27"/>
        <v>1.7899999999999999E-3</v>
      </c>
      <c r="AL236" s="102">
        <f t="shared" si="27"/>
        <v>1.81E-3</v>
      </c>
      <c r="AM236" s="102">
        <f t="shared" si="27"/>
        <v>1.83E-3</v>
      </c>
      <c r="AN236" s="102">
        <f t="shared" si="27"/>
        <v>1.8500000000000001E-3</v>
      </c>
      <c r="AO236" s="102">
        <f t="shared" si="27"/>
        <v>1.8699999999999999E-3</v>
      </c>
      <c r="AP236" s="102">
        <f t="shared" si="27"/>
        <v>1.89E-3</v>
      </c>
      <c r="AQ236" s="102">
        <f t="shared" si="27"/>
        <v>1.91E-3</v>
      </c>
      <c r="AR236" s="102">
        <f t="shared" si="27"/>
        <v>1.9300000000000001E-3</v>
      </c>
      <c r="AS236" s="102">
        <f t="shared" si="27"/>
        <v>1.9499999999999999E-3</v>
      </c>
      <c r="AT236" s="102">
        <f t="shared" si="27"/>
        <v>1.97E-3</v>
      </c>
      <c r="AU236" s="102">
        <f t="shared" si="27"/>
        <v>1.99E-3</v>
      </c>
      <c r="AV236" s="102">
        <f t="shared" si="27"/>
        <v>2.0100000000000001E-3</v>
      </c>
      <c r="AW236" s="102">
        <f t="shared" si="27"/>
        <v>2.0300000000000001E-3</v>
      </c>
      <c r="AX236" s="102">
        <f t="shared" si="27"/>
        <v>2.0500000000000002E-3</v>
      </c>
      <c r="AY236" s="102">
        <f t="shared" si="27"/>
        <v>2.0699999999999998E-3</v>
      </c>
      <c r="AZ236" s="102">
        <f t="shared" si="27"/>
        <v>2.0899999999999998E-3</v>
      </c>
      <c r="BA236" s="102">
        <f t="shared" si="27"/>
        <v>2.1099999999999999E-3</v>
      </c>
      <c r="BB236" s="102">
        <f t="shared" si="27"/>
        <v>2.1299999999999999E-3</v>
      </c>
    </row>
    <row r="237" spans="2:54" x14ac:dyDescent="0.2">
      <c r="B237" s="44" t="s">
        <v>159</v>
      </c>
      <c r="C237" s="102">
        <f>0.01*0.01</f>
        <v>1E-4</v>
      </c>
      <c r="D237" s="102">
        <f t="shared" si="28"/>
        <v>1E-4</v>
      </c>
      <c r="E237" s="102">
        <f t="shared" si="27"/>
        <v>1E-4</v>
      </c>
      <c r="F237" s="102">
        <f t="shared" si="27"/>
        <v>1E-4</v>
      </c>
      <c r="G237" s="102">
        <f t="shared" si="27"/>
        <v>1E-4</v>
      </c>
      <c r="H237" s="102">
        <f t="shared" si="27"/>
        <v>1E-4</v>
      </c>
      <c r="I237" s="102">
        <f t="shared" si="27"/>
        <v>1E-4</v>
      </c>
      <c r="J237" s="102">
        <f t="shared" si="27"/>
        <v>1E-4</v>
      </c>
      <c r="K237" s="102">
        <f t="shared" si="27"/>
        <v>1E-4</v>
      </c>
      <c r="L237" s="102">
        <f t="shared" si="27"/>
        <v>1E-4</v>
      </c>
      <c r="M237" s="102">
        <f t="shared" si="27"/>
        <v>1E-4</v>
      </c>
      <c r="N237" s="102">
        <f t="shared" si="27"/>
        <v>1E-4</v>
      </c>
      <c r="O237" s="102">
        <f t="shared" si="27"/>
        <v>1E-4</v>
      </c>
      <c r="P237" s="102">
        <f t="shared" si="27"/>
        <v>1E-4</v>
      </c>
      <c r="Q237" s="102">
        <f t="shared" si="27"/>
        <v>1E-4</v>
      </c>
      <c r="R237" s="102">
        <f t="shared" si="27"/>
        <v>1E-4</v>
      </c>
      <c r="S237" s="102">
        <f t="shared" si="27"/>
        <v>1E-4</v>
      </c>
      <c r="T237" s="102">
        <f t="shared" si="27"/>
        <v>1E-4</v>
      </c>
      <c r="U237" s="102">
        <f t="shared" si="27"/>
        <v>1E-4</v>
      </c>
      <c r="V237" s="102">
        <f t="shared" si="27"/>
        <v>1E-4</v>
      </c>
      <c r="W237" s="102">
        <f t="shared" si="27"/>
        <v>1E-4</v>
      </c>
      <c r="X237" s="102">
        <f t="shared" si="27"/>
        <v>1E-4</v>
      </c>
      <c r="Y237" s="102">
        <f t="shared" si="27"/>
        <v>1E-4</v>
      </c>
      <c r="Z237" s="102">
        <f t="shared" si="27"/>
        <v>1E-4</v>
      </c>
      <c r="AA237" s="102">
        <f t="shared" si="27"/>
        <v>1E-4</v>
      </c>
      <c r="AB237" s="102">
        <f t="shared" si="27"/>
        <v>1E-4</v>
      </c>
      <c r="AC237" s="102">
        <f t="shared" si="27"/>
        <v>1E-4</v>
      </c>
      <c r="AD237" s="102">
        <f t="shared" si="27"/>
        <v>1E-4</v>
      </c>
      <c r="AE237" s="102">
        <f t="shared" si="27"/>
        <v>1E-4</v>
      </c>
      <c r="AF237" s="102">
        <f t="shared" si="27"/>
        <v>1E-4</v>
      </c>
      <c r="AG237" s="102">
        <f t="shared" si="27"/>
        <v>1E-4</v>
      </c>
      <c r="AH237" s="102">
        <f t="shared" si="27"/>
        <v>1E-4</v>
      </c>
      <c r="AI237" s="102">
        <f t="shared" si="27"/>
        <v>1E-4</v>
      </c>
      <c r="AJ237" s="102">
        <f t="shared" si="27"/>
        <v>1E-4</v>
      </c>
      <c r="AK237" s="102">
        <f t="shared" si="27"/>
        <v>1E-4</v>
      </c>
      <c r="AL237" s="102">
        <f t="shared" si="27"/>
        <v>1E-4</v>
      </c>
      <c r="AM237" s="102">
        <f t="shared" si="27"/>
        <v>1E-4</v>
      </c>
      <c r="AN237" s="102">
        <f t="shared" si="27"/>
        <v>1E-4</v>
      </c>
      <c r="AO237" s="102">
        <f t="shared" si="27"/>
        <v>1E-4</v>
      </c>
      <c r="AP237" s="102">
        <f t="shared" si="27"/>
        <v>1E-4</v>
      </c>
      <c r="AQ237" s="102">
        <f t="shared" si="27"/>
        <v>1E-4</v>
      </c>
      <c r="AR237" s="102">
        <f t="shared" si="27"/>
        <v>1E-4</v>
      </c>
      <c r="AS237" s="102">
        <f t="shared" si="27"/>
        <v>1E-4</v>
      </c>
      <c r="AT237" s="102">
        <f t="shared" si="27"/>
        <v>1E-4</v>
      </c>
      <c r="AU237" s="102">
        <f t="shared" si="27"/>
        <v>1E-4</v>
      </c>
      <c r="AV237" s="102">
        <f t="shared" si="27"/>
        <v>1E-4</v>
      </c>
      <c r="AW237" s="102">
        <f t="shared" si="27"/>
        <v>1E-4</v>
      </c>
      <c r="AX237" s="102">
        <f t="shared" si="27"/>
        <v>1E-4</v>
      </c>
      <c r="AY237" s="102">
        <f t="shared" si="27"/>
        <v>1E-4</v>
      </c>
      <c r="AZ237" s="102">
        <f t="shared" si="27"/>
        <v>1E-4</v>
      </c>
      <c r="BA237" s="102">
        <f t="shared" si="27"/>
        <v>1E-4</v>
      </c>
      <c r="BB237" s="102">
        <f t="shared" si="27"/>
        <v>1E-4</v>
      </c>
    </row>
    <row r="238" spans="2:54" x14ac:dyDescent="0.2">
      <c r="B238" s="44" t="s">
        <v>156</v>
      </c>
      <c r="C238" s="102">
        <f>15.23*0.01</f>
        <v>0.15230000000000002</v>
      </c>
      <c r="D238" s="102">
        <f t="shared" si="28"/>
        <v>0.15559000000000001</v>
      </c>
      <c r="E238" s="102">
        <f t="shared" ref="E238:BB240" si="29">ROUND(D238*(1+(0.8*E$23)),5)</f>
        <v>0.15908</v>
      </c>
      <c r="F238" s="102">
        <f t="shared" si="29"/>
        <v>0.16175</v>
      </c>
      <c r="G238" s="102">
        <f t="shared" si="29"/>
        <v>0.16395000000000001</v>
      </c>
      <c r="H238" s="102">
        <f t="shared" si="29"/>
        <v>0.16631000000000001</v>
      </c>
      <c r="I238" s="102">
        <f t="shared" si="29"/>
        <v>0.16844000000000001</v>
      </c>
      <c r="J238" s="102">
        <f t="shared" si="29"/>
        <v>0.1706</v>
      </c>
      <c r="K238" s="102">
        <f t="shared" si="29"/>
        <v>0.17265</v>
      </c>
      <c r="L238" s="102">
        <f t="shared" si="29"/>
        <v>0.17471999999999999</v>
      </c>
      <c r="M238" s="102">
        <f t="shared" si="29"/>
        <v>0.17682</v>
      </c>
      <c r="N238" s="102">
        <f t="shared" si="29"/>
        <v>0.17893999999999999</v>
      </c>
      <c r="O238" s="102">
        <f t="shared" si="29"/>
        <v>0.18109</v>
      </c>
      <c r="P238" s="102">
        <f t="shared" si="29"/>
        <v>0.18326000000000001</v>
      </c>
      <c r="Q238" s="102">
        <f t="shared" si="29"/>
        <v>0.18546000000000001</v>
      </c>
      <c r="R238" s="102">
        <f t="shared" si="29"/>
        <v>0.18769</v>
      </c>
      <c r="S238" s="102">
        <f t="shared" si="29"/>
        <v>0.18994</v>
      </c>
      <c r="T238" s="102">
        <f t="shared" si="29"/>
        <v>0.19222</v>
      </c>
      <c r="U238" s="102">
        <f t="shared" si="29"/>
        <v>0.19422</v>
      </c>
      <c r="V238" s="102">
        <f t="shared" si="29"/>
        <v>0.19624</v>
      </c>
      <c r="W238" s="102">
        <f t="shared" si="29"/>
        <v>0.19828000000000001</v>
      </c>
      <c r="X238" s="102">
        <f t="shared" si="29"/>
        <v>0.20033999999999999</v>
      </c>
      <c r="Y238" s="102">
        <f t="shared" si="29"/>
        <v>0.20241999999999999</v>
      </c>
      <c r="Z238" s="102">
        <f t="shared" si="29"/>
        <v>0.20452999999999999</v>
      </c>
      <c r="AA238" s="102">
        <f t="shared" si="29"/>
        <v>0.20666000000000001</v>
      </c>
      <c r="AB238" s="102">
        <f t="shared" si="29"/>
        <v>0.20881</v>
      </c>
      <c r="AC238" s="102">
        <f t="shared" si="29"/>
        <v>0.21098</v>
      </c>
      <c r="AD238" s="102">
        <f t="shared" si="29"/>
        <v>0.21317</v>
      </c>
      <c r="AE238" s="102">
        <f t="shared" si="29"/>
        <v>0.21521999999999999</v>
      </c>
      <c r="AF238" s="102">
        <f t="shared" si="29"/>
        <v>0.21729000000000001</v>
      </c>
      <c r="AG238" s="102">
        <f t="shared" si="29"/>
        <v>0.21937999999999999</v>
      </c>
      <c r="AH238" s="102">
        <f t="shared" si="29"/>
        <v>0.22148999999999999</v>
      </c>
      <c r="AI238" s="102">
        <f t="shared" si="29"/>
        <v>0.22362000000000001</v>
      </c>
      <c r="AJ238" s="102">
        <f t="shared" si="29"/>
        <v>0.22577</v>
      </c>
      <c r="AK238" s="102">
        <f t="shared" si="29"/>
        <v>0.22794</v>
      </c>
      <c r="AL238" s="102">
        <f t="shared" si="29"/>
        <v>0.23013</v>
      </c>
      <c r="AM238" s="102">
        <f t="shared" si="29"/>
        <v>0.23233999999999999</v>
      </c>
      <c r="AN238" s="102">
        <f t="shared" si="29"/>
        <v>0.23457</v>
      </c>
      <c r="AO238" s="102">
        <f t="shared" si="29"/>
        <v>0.23701</v>
      </c>
      <c r="AP238" s="102">
        <f t="shared" si="29"/>
        <v>0.23946999999999999</v>
      </c>
      <c r="AQ238" s="102">
        <f t="shared" si="29"/>
        <v>0.24196000000000001</v>
      </c>
      <c r="AR238" s="102">
        <f t="shared" si="29"/>
        <v>0.24448</v>
      </c>
      <c r="AS238" s="102">
        <f t="shared" si="29"/>
        <v>0.24701999999999999</v>
      </c>
      <c r="AT238" s="102">
        <f t="shared" si="29"/>
        <v>0.24959000000000001</v>
      </c>
      <c r="AU238" s="102">
        <f t="shared" si="29"/>
        <v>0.25219000000000003</v>
      </c>
      <c r="AV238" s="102">
        <f t="shared" si="29"/>
        <v>0.25480999999999998</v>
      </c>
      <c r="AW238" s="102">
        <f t="shared" si="29"/>
        <v>0.25746000000000002</v>
      </c>
      <c r="AX238" s="102">
        <f t="shared" si="29"/>
        <v>0.26013999999999998</v>
      </c>
      <c r="AY238" s="102">
        <f t="shared" si="29"/>
        <v>0.26284999999999997</v>
      </c>
      <c r="AZ238" s="102">
        <f t="shared" si="29"/>
        <v>0.26557999999999998</v>
      </c>
      <c r="BA238" s="102">
        <f t="shared" si="29"/>
        <v>0.26834000000000002</v>
      </c>
      <c r="BB238" s="102">
        <f t="shared" si="29"/>
        <v>0.27112999999999998</v>
      </c>
    </row>
    <row r="239" spans="2:54" x14ac:dyDescent="0.2">
      <c r="B239" s="44" t="s">
        <v>158</v>
      </c>
      <c r="C239" s="102">
        <f>0.95*0.01</f>
        <v>9.4999999999999998E-3</v>
      </c>
      <c r="D239" s="102">
        <f t="shared" si="28"/>
        <v>9.7099999999999999E-3</v>
      </c>
      <c r="E239" s="102">
        <f t="shared" si="29"/>
        <v>9.9299999999999996E-3</v>
      </c>
      <c r="F239" s="102">
        <f t="shared" si="29"/>
        <v>1.01E-2</v>
      </c>
      <c r="G239" s="102">
        <f t="shared" si="29"/>
        <v>1.0240000000000001E-2</v>
      </c>
      <c r="H239" s="102">
        <f t="shared" si="29"/>
        <v>1.039E-2</v>
      </c>
      <c r="I239" s="102">
        <f t="shared" si="29"/>
        <v>1.052E-2</v>
      </c>
      <c r="J239" s="102">
        <f t="shared" si="29"/>
        <v>1.065E-2</v>
      </c>
      <c r="K239" s="102">
        <f t="shared" si="29"/>
        <v>1.078E-2</v>
      </c>
      <c r="L239" s="102">
        <f t="shared" si="29"/>
        <v>1.091E-2</v>
      </c>
      <c r="M239" s="102">
        <f t="shared" si="29"/>
        <v>1.1039999999999999E-2</v>
      </c>
      <c r="N239" s="102">
        <f t="shared" si="29"/>
        <v>1.1169999999999999E-2</v>
      </c>
      <c r="O239" s="102">
        <f t="shared" si="29"/>
        <v>1.1299999999999999E-2</v>
      </c>
      <c r="P239" s="102">
        <f t="shared" si="29"/>
        <v>1.1440000000000001E-2</v>
      </c>
      <c r="Q239" s="102">
        <f t="shared" si="29"/>
        <v>1.158E-2</v>
      </c>
      <c r="R239" s="102">
        <f t="shared" si="29"/>
        <v>1.172E-2</v>
      </c>
      <c r="S239" s="102">
        <f t="shared" si="29"/>
        <v>1.1860000000000001E-2</v>
      </c>
      <c r="T239" s="102">
        <f t="shared" si="29"/>
        <v>1.2E-2</v>
      </c>
      <c r="U239" s="102">
        <f t="shared" si="29"/>
        <v>1.2120000000000001E-2</v>
      </c>
      <c r="V239" s="102">
        <f t="shared" si="29"/>
        <v>1.225E-2</v>
      </c>
      <c r="W239" s="102">
        <f t="shared" si="29"/>
        <v>1.238E-2</v>
      </c>
      <c r="X239" s="102">
        <f t="shared" si="29"/>
        <v>1.251E-2</v>
      </c>
      <c r="Y239" s="102">
        <f t="shared" si="29"/>
        <v>1.264E-2</v>
      </c>
      <c r="Z239" s="102">
        <f t="shared" si="29"/>
        <v>1.277E-2</v>
      </c>
      <c r="AA239" s="102">
        <f t="shared" si="29"/>
        <v>1.29E-2</v>
      </c>
      <c r="AB239" s="102">
        <f t="shared" si="29"/>
        <v>1.303E-2</v>
      </c>
      <c r="AC239" s="102">
        <f t="shared" si="29"/>
        <v>1.3169999999999999E-2</v>
      </c>
      <c r="AD239" s="102">
        <f t="shared" si="29"/>
        <v>1.3310000000000001E-2</v>
      </c>
      <c r="AE239" s="102">
        <f t="shared" si="29"/>
        <v>1.3440000000000001E-2</v>
      </c>
      <c r="AF239" s="102">
        <f t="shared" si="29"/>
        <v>1.357E-2</v>
      </c>
      <c r="AG239" s="102">
        <f t="shared" si="29"/>
        <v>1.37E-2</v>
      </c>
      <c r="AH239" s="102">
        <f t="shared" si="29"/>
        <v>1.383E-2</v>
      </c>
      <c r="AI239" s="102">
        <f t="shared" si="29"/>
        <v>1.396E-2</v>
      </c>
      <c r="AJ239" s="102">
        <f t="shared" si="29"/>
        <v>1.409E-2</v>
      </c>
      <c r="AK239" s="102">
        <f t="shared" si="29"/>
        <v>1.423E-2</v>
      </c>
      <c r="AL239" s="102">
        <f t="shared" si="29"/>
        <v>1.4370000000000001E-2</v>
      </c>
      <c r="AM239" s="102">
        <f t="shared" si="29"/>
        <v>1.451E-2</v>
      </c>
      <c r="AN239" s="102">
        <f t="shared" si="29"/>
        <v>1.465E-2</v>
      </c>
      <c r="AO239" s="102">
        <f t="shared" si="29"/>
        <v>1.4800000000000001E-2</v>
      </c>
      <c r="AP239" s="102">
        <f t="shared" si="29"/>
        <v>1.495E-2</v>
      </c>
      <c r="AQ239" s="102">
        <f t="shared" si="29"/>
        <v>1.511E-2</v>
      </c>
      <c r="AR239" s="102">
        <f t="shared" si="29"/>
        <v>1.5270000000000001E-2</v>
      </c>
      <c r="AS239" s="102">
        <f t="shared" si="29"/>
        <v>1.5429999999999999E-2</v>
      </c>
      <c r="AT239" s="102">
        <f t="shared" si="29"/>
        <v>1.559E-2</v>
      </c>
      <c r="AU239" s="102">
        <f t="shared" si="29"/>
        <v>1.575E-2</v>
      </c>
      <c r="AV239" s="102">
        <f t="shared" si="29"/>
        <v>1.5910000000000001E-2</v>
      </c>
      <c r="AW239" s="102">
        <f t="shared" si="29"/>
        <v>1.6080000000000001E-2</v>
      </c>
      <c r="AX239" s="102">
        <f t="shared" si="29"/>
        <v>1.6250000000000001E-2</v>
      </c>
      <c r="AY239" s="102">
        <f t="shared" si="29"/>
        <v>1.6420000000000001E-2</v>
      </c>
      <c r="AZ239" s="102">
        <f t="shared" si="29"/>
        <v>1.6590000000000001E-2</v>
      </c>
      <c r="BA239" s="102">
        <f t="shared" si="29"/>
        <v>1.6760000000000001E-2</v>
      </c>
      <c r="BB239" s="102">
        <f t="shared" si="29"/>
        <v>1.6930000000000001E-2</v>
      </c>
    </row>
    <row r="240" spans="2:54" x14ac:dyDescent="0.2">
      <c r="B240" s="44" t="s">
        <v>160</v>
      </c>
      <c r="C240" s="102">
        <f>0.12*0.01</f>
        <v>1.1999999999999999E-3</v>
      </c>
      <c r="D240" s="102">
        <f t="shared" si="28"/>
        <v>1.23E-3</v>
      </c>
      <c r="E240" s="102">
        <f t="shared" si="29"/>
        <v>1.2600000000000001E-3</v>
      </c>
      <c r="F240" s="102">
        <f t="shared" si="29"/>
        <v>1.2800000000000001E-3</v>
      </c>
      <c r="G240" s="102">
        <f t="shared" si="29"/>
        <v>1.2999999999999999E-3</v>
      </c>
      <c r="H240" s="102">
        <f t="shared" si="29"/>
        <v>1.32E-3</v>
      </c>
      <c r="I240" s="102">
        <f t="shared" si="29"/>
        <v>1.34E-3</v>
      </c>
      <c r="J240" s="102">
        <f t="shared" si="29"/>
        <v>1.3600000000000001E-3</v>
      </c>
      <c r="K240" s="102">
        <f t="shared" si="29"/>
        <v>1.3799999999999999E-3</v>
      </c>
      <c r="L240" s="102">
        <f t="shared" si="29"/>
        <v>1.4E-3</v>
      </c>
      <c r="M240" s="102">
        <f t="shared" si="29"/>
        <v>1.42E-3</v>
      </c>
      <c r="N240" s="102">
        <f t="shared" si="29"/>
        <v>1.4400000000000001E-3</v>
      </c>
      <c r="O240" s="102">
        <f t="shared" si="29"/>
        <v>1.4599999999999999E-3</v>
      </c>
      <c r="P240" s="102">
        <f t="shared" si="29"/>
        <v>1.48E-3</v>
      </c>
      <c r="Q240" s="102">
        <f t="shared" si="29"/>
        <v>1.5E-3</v>
      </c>
      <c r="R240" s="102">
        <f t="shared" si="29"/>
        <v>1.5200000000000001E-3</v>
      </c>
      <c r="S240" s="102">
        <f t="shared" si="29"/>
        <v>1.5399999999999999E-3</v>
      </c>
      <c r="T240" s="102">
        <f t="shared" si="29"/>
        <v>1.56E-3</v>
      </c>
      <c r="U240" s="102">
        <f t="shared" si="29"/>
        <v>1.58E-3</v>
      </c>
      <c r="V240" s="102">
        <f t="shared" si="29"/>
        <v>1.6000000000000001E-3</v>
      </c>
      <c r="W240" s="102">
        <f t="shared" si="29"/>
        <v>1.6199999999999999E-3</v>
      </c>
      <c r="X240" s="102">
        <f t="shared" si="29"/>
        <v>1.64E-3</v>
      </c>
      <c r="Y240" s="102">
        <f t="shared" si="29"/>
        <v>1.66E-3</v>
      </c>
      <c r="Z240" s="102">
        <f t="shared" si="29"/>
        <v>1.6800000000000001E-3</v>
      </c>
      <c r="AA240" s="102">
        <f t="shared" si="29"/>
        <v>1.6999999999999999E-3</v>
      </c>
      <c r="AB240" s="102">
        <f t="shared" si="29"/>
        <v>1.72E-3</v>
      </c>
      <c r="AC240" s="102">
        <f t="shared" si="29"/>
        <v>1.74E-3</v>
      </c>
      <c r="AD240" s="102">
        <f t="shared" si="29"/>
        <v>1.7600000000000001E-3</v>
      </c>
      <c r="AE240" s="102">
        <f t="shared" si="29"/>
        <v>1.7799999999999999E-3</v>
      </c>
      <c r="AF240" s="102">
        <f t="shared" si="29"/>
        <v>1.8E-3</v>
      </c>
      <c r="AG240" s="102">
        <f t="shared" si="29"/>
        <v>1.82E-3</v>
      </c>
      <c r="AH240" s="102">
        <f t="shared" si="29"/>
        <v>1.8400000000000001E-3</v>
      </c>
      <c r="AI240" s="102">
        <f t="shared" si="29"/>
        <v>1.8600000000000001E-3</v>
      </c>
      <c r="AJ240" s="102">
        <f t="shared" si="29"/>
        <v>1.8799999999999999E-3</v>
      </c>
      <c r="AK240" s="102">
        <f t="shared" si="29"/>
        <v>1.9E-3</v>
      </c>
      <c r="AL240" s="102">
        <f t="shared" si="29"/>
        <v>1.92E-3</v>
      </c>
      <c r="AM240" s="102">
        <f t="shared" si="29"/>
        <v>1.9400000000000001E-3</v>
      </c>
      <c r="AN240" s="102">
        <f t="shared" si="29"/>
        <v>1.9599999999999999E-3</v>
      </c>
      <c r="AO240" s="102">
        <f t="shared" si="29"/>
        <v>1.98E-3</v>
      </c>
      <c r="AP240" s="102">
        <f t="shared" si="29"/>
        <v>2E-3</v>
      </c>
      <c r="AQ240" s="102">
        <f t="shared" si="29"/>
        <v>2.0200000000000001E-3</v>
      </c>
      <c r="AR240" s="102">
        <f t="shared" si="29"/>
        <v>2.0400000000000001E-3</v>
      </c>
      <c r="AS240" s="102">
        <f t="shared" si="29"/>
        <v>2.0600000000000002E-3</v>
      </c>
      <c r="AT240" s="102">
        <f t="shared" si="29"/>
        <v>2.0799999999999998E-3</v>
      </c>
      <c r="AU240" s="102">
        <f t="shared" si="29"/>
        <v>2.0999999999999999E-3</v>
      </c>
      <c r="AV240" s="102">
        <f t="shared" si="29"/>
        <v>2.1199999999999999E-3</v>
      </c>
      <c r="AW240" s="102">
        <f t="shared" si="29"/>
        <v>2.14E-3</v>
      </c>
      <c r="AX240" s="102">
        <f t="shared" si="29"/>
        <v>2.16E-3</v>
      </c>
      <c r="AY240" s="102">
        <f t="shared" si="29"/>
        <v>2.1800000000000001E-3</v>
      </c>
      <c r="AZ240" s="102">
        <f t="shared" si="29"/>
        <v>2.2000000000000001E-3</v>
      </c>
      <c r="BA240" s="102">
        <f t="shared" si="29"/>
        <v>2.2200000000000002E-3</v>
      </c>
      <c r="BB240" s="102">
        <f t="shared" si="29"/>
        <v>2.2399999999999998E-3</v>
      </c>
    </row>
    <row r="241" spans="2:2" x14ac:dyDescent="0.2">
      <c r="B241" s="1" t="s">
        <v>481</v>
      </c>
    </row>
  </sheetData>
  <mergeCells count="22">
    <mergeCell ref="B8:C8"/>
    <mergeCell ref="B39:C39"/>
    <mergeCell ref="B22:B23"/>
    <mergeCell ref="B115:E115"/>
    <mergeCell ref="B103:E103"/>
    <mergeCell ref="B80:G80"/>
    <mergeCell ref="B26:B28"/>
    <mergeCell ref="C26:C28"/>
    <mergeCell ref="D26:I26"/>
    <mergeCell ref="C66:F66"/>
    <mergeCell ref="G66:L66"/>
    <mergeCell ref="B220:G220"/>
    <mergeCell ref="B227:E227"/>
    <mergeCell ref="B110:D110"/>
    <mergeCell ref="C73:C75"/>
    <mergeCell ref="D73:I73"/>
    <mergeCell ref="B73:B74"/>
    <mergeCell ref="B150:C150"/>
    <mergeCell ref="C171:H171"/>
    <mergeCell ref="B185:D185"/>
    <mergeCell ref="B193:E193"/>
    <mergeCell ref="B203:E203"/>
  </mergeCells>
  <phoneticPr fontId="4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  <ignoredErrors>
    <ignoredError sqref="E64" twoDigitTextYear="1"/>
    <ignoredError sqref="C168:BB16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2:AG29"/>
  <sheetViews>
    <sheetView zoomScale="90" zoomScaleNormal="90" workbookViewId="0">
      <selection activeCell="B19" sqref="B19:C19"/>
    </sheetView>
  </sheetViews>
  <sheetFormatPr defaultColWidth="9.21875" defaultRowHeight="10.199999999999999" x14ac:dyDescent="0.2"/>
  <cols>
    <col min="1" max="1" width="2.5546875" style="2" customWidth="1"/>
    <col min="2" max="2" width="30.77734375" style="2" customWidth="1"/>
    <col min="3" max="13" width="12.77734375" style="2" customWidth="1"/>
    <col min="14" max="33" width="6.77734375" style="2" customWidth="1"/>
    <col min="34" max="16384" width="9.21875" style="2"/>
  </cols>
  <sheetData>
    <row r="2" spans="2:6" x14ac:dyDescent="0.2">
      <c r="B2" s="6" t="s">
        <v>15</v>
      </c>
      <c r="C2" s="109" t="s">
        <v>28</v>
      </c>
      <c r="D2" s="109" t="s">
        <v>29</v>
      </c>
    </row>
    <row r="3" spans="2:6" x14ac:dyDescent="0.2">
      <c r="B3" s="3" t="s">
        <v>219</v>
      </c>
      <c r="C3" s="112">
        <f>'01 Investičné výdavky'!C12</f>
        <v>24490000</v>
      </c>
      <c r="D3" s="153">
        <f>'06 Finančná analýza'!C5</f>
        <v>23548076.923076924</v>
      </c>
      <c r="F3" s="2" t="s">
        <v>185</v>
      </c>
    </row>
    <row r="4" spans="2:6" x14ac:dyDescent="0.2">
      <c r="B4" s="3" t="s">
        <v>16</v>
      </c>
      <c r="C4" s="112">
        <f>'06 Finančná analýza'!AO8</f>
        <v>11559280</v>
      </c>
      <c r="D4" s="153">
        <f>'06 Finančná analýza'!C8</f>
        <v>2708302.8684065784</v>
      </c>
    </row>
    <row r="5" spans="2:6" x14ac:dyDescent="0.2">
      <c r="B5" s="3" t="s">
        <v>170</v>
      </c>
      <c r="C5" s="112">
        <f>'04 Prevádzkové príjmy'!C23</f>
        <v>8641107.5249888897</v>
      </c>
      <c r="D5" s="153">
        <f>'06 Finančná analýza'!C7</f>
        <v>4361706.047783223</v>
      </c>
    </row>
    <row r="6" spans="2:6" x14ac:dyDescent="0.2">
      <c r="B6" s="3" t="s">
        <v>56</v>
      </c>
      <c r="C6" s="112">
        <f>'03 Prevádzkové výdavky'!C32</f>
        <v>13766426.278968504</v>
      </c>
      <c r="D6" s="153">
        <f>'06 Finančná analýza'!C6</f>
        <v>3918869.3147672038</v>
      </c>
      <c r="F6" s="612" t="s">
        <v>691</v>
      </c>
    </row>
    <row r="7" spans="2:6" x14ac:dyDescent="0.2">
      <c r="B7" s="3" t="s">
        <v>218</v>
      </c>
      <c r="C7" s="124"/>
      <c r="D7" s="153">
        <f>IF(D6&gt;D5,D4+D5-D6,0)</f>
        <v>0</v>
      </c>
      <c r="F7" s="612" t="s">
        <v>692</v>
      </c>
    </row>
    <row r="8" spans="2:6" x14ac:dyDescent="0.2">
      <c r="B8" s="3" t="s">
        <v>220</v>
      </c>
      <c r="C8" s="125"/>
      <c r="D8" s="153">
        <f>D3-D7</f>
        <v>23548076.923076924</v>
      </c>
    </row>
    <row r="9" spans="2:6" x14ac:dyDescent="0.2">
      <c r="B9" s="3" t="s">
        <v>221</v>
      </c>
      <c r="C9" s="126"/>
      <c r="D9" s="516">
        <f>IFERROR(D8/D3,0)</f>
        <v>1</v>
      </c>
    </row>
    <row r="12" spans="2:6" x14ac:dyDescent="0.2">
      <c r="B12" s="6" t="s">
        <v>18</v>
      </c>
      <c r="C12" s="19"/>
      <c r="D12" s="2" t="s">
        <v>223</v>
      </c>
    </row>
    <row r="13" spans="2:6" x14ac:dyDescent="0.2">
      <c r="B13" s="3" t="s">
        <v>299</v>
      </c>
      <c r="C13" s="8">
        <f>'01 Investičné výdavky'!C19</f>
        <v>24490000</v>
      </c>
    </row>
    <row r="14" spans="2:6" x14ac:dyDescent="0.2">
      <c r="B14" s="3" t="s">
        <v>300</v>
      </c>
      <c r="C14" s="9"/>
      <c r="D14" s="2" t="s">
        <v>302</v>
      </c>
    </row>
    <row r="15" spans="2:6" x14ac:dyDescent="0.2">
      <c r="B15" s="3" t="s">
        <v>301</v>
      </c>
      <c r="C15" s="8">
        <f>C13+C14</f>
        <v>24490000</v>
      </c>
    </row>
    <row r="16" spans="2:6" x14ac:dyDescent="0.2">
      <c r="B16" s="3" t="s">
        <v>171</v>
      </c>
      <c r="C16" s="8">
        <f>C15*D9</f>
        <v>24490000</v>
      </c>
    </row>
    <row r="17" spans="2:33" x14ac:dyDescent="0.2">
      <c r="B17" s="3" t="s">
        <v>17</v>
      </c>
      <c r="C17" s="517">
        <v>0.85</v>
      </c>
    </row>
    <row r="18" spans="2:33" x14ac:dyDescent="0.2">
      <c r="B18" s="3" t="s">
        <v>19</v>
      </c>
      <c r="C18" s="8">
        <f>C16*C17</f>
        <v>20816500</v>
      </c>
    </row>
    <row r="19" spans="2:33" x14ac:dyDescent="0.2">
      <c r="B19" s="623" t="s">
        <v>492</v>
      </c>
      <c r="C19" s="624">
        <f>IFERROR(C18/C13,0)</f>
        <v>0.85</v>
      </c>
    </row>
    <row r="20" spans="2:33" x14ac:dyDescent="0.2">
      <c r="B20" s="15"/>
    </row>
    <row r="21" spans="2:33" x14ac:dyDescent="0.2">
      <c r="B21" s="15"/>
    </row>
    <row r="22" spans="2:33" x14ac:dyDescent="0.2">
      <c r="B22" s="3"/>
      <c r="C22" s="3"/>
      <c r="D22" s="3" t="s">
        <v>10</v>
      </c>
      <c r="E22" s="3"/>
      <c r="F22" s="3"/>
      <c r="G22" s="3"/>
      <c r="H22" s="3"/>
      <c r="I22" s="3"/>
      <c r="J22" s="3"/>
      <c r="K22" s="3"/>
      <c r="L22" s="3"/>
      <c r="M22" s="3"/>
    </row>
    <row r="23" spans="2:33" x14ac:dyDescent="0.2">
      <c r="B23" s="4"/>
      <c r="C23" s="4"/>
      <c r="D23" s="5">
        <v>1</v>
      </c>
      <c r="E23" s="5">
        <v>2</v>
      </c>
      <c r="F23" s="5">
        <v>3</v>
      </c>
      <c r="G23" s="5">
        <v>4</v>
      </c>
      <c r="H23" s="5">
        <v>5</v>
      </c>
      <c r="I23" s="5">
        <v>6</v>
      </c>
      <c r="J23" s="5">
        <v>7</v>
      </c>
      <c r="K23" s="5">
        <v>8</v>
      </c>
      <c r="L23" s="5">
        <v>9</v>
      </c>
      <c r="M23" s="5">
        <v>10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2:33" x14ac:dyDescent="0.2">
      <c r="B24" s="6" t="s">
        <v>493</v>
      </c>
      <c r="C24" s="109" t="s">
        <v>9</v>
      </c>
      <c r="D24" s="7">
        <f>Parametre!C13</f>
        <v>2026</v>
      </c>
      <c r="E24" s="7">
        <f>$D$24+D23</f>
        <v>2027</v>
      </c>
      <c r="F24" s="7">
        <f>$D$24+E23</f>
        <v>2028</v>
      </c>
      <c r="G24" s="7">
        <f>$D$24+F23</f>
        <v>2029</v>
      </c>
      <c r="H24" s="7">
        <f t="shared" ref="H24:J24" si="0">$D$24+G23</f>
        <v>2030</v>
      </c>
      <c r="I24" s="7">
        <f t="shared" si="0"/>
        <v>2031</v>
      </c>
      <c r="J24" s="7">
        <f t="shared" si="0"/>
        <v>2032</v>
      </c>
      <c r="K24" s="7">
        <f t="shared" ref="K24" si="1">$D$24+J23</f>
        <v>2033</v>
      </c>
      <c r="L24" s="7">
        <f t="shared" ref="L24:M24" si="2">$D$24+K23</f>
        <v>2034</v>
      </c>
      <c r="M24" s="7">
        <f t="shared" si="2"/>
        <v>2035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2:33" x14ac:dyDescent="0.2">
      <c r="B25" s="3" t="s">
        <v>57</v>
      </c>
      <c r="C25" s="8">
        <f>SUM(D25:AG25)</f>
        <v>30122700</v>
      </c>
      <c r="D25" s="8">
        <f>'01 Investičné výdavky'!D17</f>
        <v>0</v>
      </c>
      <c r="E25" s="8">
        <f>'01 Investičné výdavky'!E17</f>
        <v>30122700</v>
      </c>
      <c r="F25" s="8">
        <f>'01 Investičné výdavky'!F17</f>
        <v>0</v>
      </c>
      <c r="G25" s="8">
        <f>'01 Investičné výdavky'!G17</f>
        <v>0</v>
      </c>
      <c r="H25" s="8">
        <f>'01 Investičné výdavky'!H17</f>
        <v>0</v>
      </c>
      <c r="I25" s="8">
        <f>'01 Investičné výdavky'!I17</f>
        <v>0</v>
      </c>
      <c r="J25" s="8">
        <f>'01 Investičné výdavky'!J17</f>
        <v>0</v>
      </c>
      <c r="K25" s="8">
        <f>'01 Investičné výdavky'!K17</f>
        <v>0</v>
      </c>
      <c r="L25" s="8">
        <f>'01 Investičné výdavky'!L17</f>
        <v>0</v>
      </c>
      <c r="M25" s="8">
        <f>'01 Investičné výdavky'!M17</f>
        <v>0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x14ac:dyDescent="0.2">
      <c r="B26" s="3" t="s">
        <v>384</v>
      </c>
      <c r="C26" s="8">
        <f>SUM(D26:AG26)</f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2:33" x14ac:dyDescent="0.2">
      <c r="B27" s="3" t="s">
        <v>183</v>
      </c>
      <c r="C27" s="8">
        <f t="shared" ref="C27:C28" si="3">SUM(D27:AG27)</f>
        <v>20816500</v>
      </c>
      <c r="D27" s="8">
        <f>$D$9*$C$17*'01 Investičné výdavky'!D19</f>
        <v>0</v>
      </c>
      <c r="E27" s="8">
        <f>$D$9*$C$17*'01 Investičné výdavky'!E19</f>
        <v>20816500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2:33" x14ac:dyDescent="0.2">
      <c r="B28" s="3" t="s">
        <v>184</v>
      </c>
      <c r="C28" s="8">
        <f t="shared" si="3"/>
        <v>9306200</v>
      </c>
      <c r="D28" s="8">
        <f>D25-D27</f>
        <v>0</v>
      </c>
      <c r="E28" s="8">
        <f t="shared" ref="E28" si="4">E25-E27</f>
        <v>9306200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2:33" x14ac:dyDescent="0.2">
      <c r="B29" s="1" t="s">
        <v>494</v>
      </c>
    </row>
  </sheetData>
  <phoneticPr fontId="4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2:AO60"/>
  <sheetViews>
    <sheetView zoomScale="90" zoomScaleNormal="90" workbookViewId="0">
      <selection activeCell="AO9" sqref="AO9"/>
    </sheetView>
  </sheetViews>
  <sheetFormatPr defaultColWidth="9.21875" defaultRowHeight="10.199999999999999" x14ac:dyDescent="0.2"/>
  <cols>
    <col min="1" max="1" width="2.77734375" style="2" customWidth="1"/>
    <col min="2" max="2" width="44.21875" style="2" bestFit="1" customWidth="1"/>
    <col min="3" max="3" width="10.77734375" style="2" bestFit="1" customWidth="1"/>
    <col min="4" max="6" width="9.21875" style="2" bestFit="1" customWidth="1"/>
    <col min="7" max="7" width="10.21875" style="2" bestFit="1" customWidth="1"/>
    <col min="8" max="11" width="9.21875" style="2" bestFit="1" customWidth="1"/>
    <col min="12" max="41" width="10.21875" style="2" bestFit="1" customWidth="1"/>
    <col min="42" max="16384" width="9.21875" style="2"/>
  </cols>
  <sheetData>
    <row r="2" spans="2:41" x14ac:dyDescent="0.2">
      <c r="B2" s="15" t="s">
        <v>24</v>
      </c>
      <c r="C2" s="15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2:41" x14ac:dyDescent="0.2">
      <c r="B3" s="4"/>
      <c r="C3" s="18" t="s">
        <v>9</v>
      </c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  <c r="AH3" s="5">
        <v>31</v>
      </c>
      <c r="AI3" s="5">
        <v>32</v>
      </c>
      <c r="AJ3" s="5">
        <v>33</v>
      </c>
      <c r="AK3" s="5">
        <v>34</v>
      </c>
      <c r="AL3" s="5">
        <v>35</v>
      </c>
      <c r="AM3" s="5">
        <v>36</v>
      </c>
      <c r="AN3" s="5">
        <v>37</v>
      </c>
      <c r="AO3" s="5">
        <v>38</v>
      </c>
    </row>
    <row r="4" spans="2:41" x14ac:dyDescent="0.2">
      <c r="B4" s="6" t="s">
        <v>39</v>
      </c>
      <c r="C4" s="109" t="s">
        <v>179</v>
      </c>
      <c r="D4" s="7">
        <f>Parametre!C13</f>
        <v>2026</v>
      </c>
      <c r="E4" s="7">
        <f>$D$4+D3</f>
        <v>2027</v>
      </c>
      <c r="F4" s="7">
        <f>$D$4+E3</f>
        <v>2028</v>
      </c>
      <c r="G4" s="7">
        <f t="shared" ref="G4:AG4" si="0">$D$4+F3</f>
        <v>2029</v>
      </c>
      <c r="H4" s="7">
        <f t="shared" si="0"/>
        <v>2030</v>
      </c>
      <c r="I4" s="7">
        <f t="shared" si="0"/>
        <v>2031</v>
      </c>
      <c r="J4" s="7">
        <f t="shared" si="0"/>
        <v>2032</v>
      </c>
      <c r="K4" s="7">
        <f t="shared" si="0"/>
        <v>2033</v>
      </c>
      <c r="L4" s="7">
        <f t="shared" si="0"/>
        <v>2034</v>
      </c>
      <c r="M4" s="7">
        <f t="shared" si="0"/>
        <v>2035</v>
      </c>
      <c r="N4" s="7">
        <f t="shared" si="0"/>
        <v>2036</v>
      </c>
      <c r="O4" s="7">
        <f t="shared" si="0"/>
        <v>2037</v>
      </c>
      <c r="P4" s="7">
        <f t="shared" si="0"/>
        <v>2038</v>
      </c>
      <c r="Q4" s="7">
        <f t="shared" si="0"/>
        <v>2039</v>
      </c>
      <c r="R4" s="7">
        <f t="shared" si="0"/>
        <v>2040</v>
      </c>
      <c r="S4" s="7">
        <f t="shared" si="0"/>
        <v>2041</v>
      </c>
      <c r="T4" s="7">
        <f t="shared" si="0"/>
        <v>2042</v>
      </c>
      <c r="U4" s="7">
        <f t="shared" si="0"/>
        <v>2043</v>
      </c>
      <c r="V4" s="7">
        <f t="shared" si="0"/>
        <v>2044</v>
      </c>
      <c r="W4" s="7">
        <f t="shared" si="0"/>
        <v>2045</v>
      </c>
      <c r="X4" s="7">
        <f t="shared" si="0"/>
        <v>2046</v>
      </c>
      <c r="Y4" s="7">
        <f t="shared" si="0"/>
        <v>2047</v>
      </c>
      <c r="Z4" s="7">
        <f t="shared" si="0"/>
        <v>2048</v>
      </c>
      <c r="AA4" s="7">
        <f t="shared" si="0"/>
        <v>2049</v>
      </c>
      <c r="AB4" s="7">
        <f t="shared" si="0"/>
        <v>2050</v>
      </c>
      <c r="AC4" s="7">
        <f t="shared" si="0"/>
        <v>2051</v>
      </c>
      <c r="AD4" s="7">
        <f t="shared" si="0"/>
        <v>2052</v>
      </c>
      <c r="AE4" s="7">
        <f t="shared" si="0"/>
        <v>2053</v>
      </c>
      <c r="AF4" s="7">
        <f t="shared" si="0"/>
        <v>2054</v>
      </c>
      <c r="AG4" s="7">
        <f t="shared" si="0"/>
        <v>2055</v>
      </c>
      <c r="AH4" s="7">
        <f t="shared" ref="AH4" si="1">$D$4+AG3</f>
        <v>2056</v>
      </c>
      <c r="AI4" s="7">
        <f t="shared" ref="AI4" si="2">$D$4+AH3</f>
        <v>2057</v>
      </c>
      <c r="AJ4" s="7">
        <f t="shared" ref="AJ4" si="3">$D$4+AI3</f>
        <v>2058</v>
      </c>
      <c r="AK4" s="7">
        <f t="shared" ref="AK4" si="4">$D$4+AJ3</f>
        <v>2059</v>
      </c>
      <c r="AL4" s="7">
        <f t="shared" ref="AL4" si="5">$D$4+AK3</f>
        <v>2060</v>
      </c>
      <c r="AM4" s="7">
        <f t="shared" ref="AM4" si="6">$D$4+AL3</f>
        <v>2061</v>
      </c>
      <c r="AN4" s="7">
        <f t="shared" ref="AN4" si="7">$D$4+AM3</f>
        <v>2062</v>
      </c>
      <c r="AO4" s="7">
        <f t="shared" ref="AO4" si="8">$D$4+AN3</f>
        <v>2063</v>
      </c>
    </row>
    <row r="5" spans="2:41" x14ac:dyDescent="0.2">
      <c r="B5" s="3" t="s">
        <v>57</v>
      </c>
      <c r="C5" s="218">
        <f>D5+NPV(Parametre!$C$9,'06 Finančná analýza'!E5:AO5)</f>
        <v>23548076.923076924</v>
      </c>
      <c r="D5" s="115">
        <f>'01 Investičné výdavky'!D12</f>
        <v>0</v>
      </c>
      <c r="E5" s="115">
        <f>'01 Investičné výdavky'!E12</f>
        <v>24490000</v>
      </c>
      <c r="F5" s="115">
        <f>'01 Investičné výdavky'!F12</f>
        <v>0</v>
      </c>
      <c r="G5" s="115">
        <f>'01 Investičné výdavky'!G12</f>
        <v>0</v>
      </c>
      <c r="H5" s="115">
        <f>'01 Investičné výdavky'!H12</f>
        <v>0</v>
      </c>
      <c r="I5" s="115">
        <f>'01 Investičné výdavky'!I12</f>
        <v>0</v>
      </c>
      <c r="J5" s="115">
        <f>'01 Investičné výdavky'!J12</f>
        <v>0</v>
      </c>
      <c r="K5" s="115">
        <f>'01 Investičné výdavky'!K12</f>
        <v>0</v>
      </c>
      <c r="L5" s="115">
        <f>'01 Investičné výdavky'!L12</f>
        <v>0</v>
      </c>
      <c r="M5" s="115">
        <f>'01 Investičné výdavky'!M12</f>
        <v>0</v>
      </c>
      <c r="N5" s="115">
        <f>'01 Investičné výdavky'!J12</f>
        <v>0</v>
      </c>
      <c r="O5" s="115">
        <f>'01 Investičné výdavky'!K12</f>
        <v>0</v>
      </c>
      <c r="P5" s="115">
        <f>'01 Investičné výdavky'!L12</f>
        <v>0</v>
      </c>
      <c r="Q5" s="115">
        <f>'01 Investičné výdavky'!M12</f>
        <v>0</v>
      </c>
      <c r="R5" s="115">
        <f>'01 Investičné výdavky'!N12</f>
        <v>0</v>
      </c>
      <c r="S5" s="115">
        <f>'01 Investičné výdavky'!O12</f>
        <v>0</v>
      </c>
      <c r="T5" s="115">
        <f>'01 Investičné výdavky'!P12</f>
        <v>0</v>
      </c>
      <c r="U5" s="115">
        <f>'01 Investičné výdavky'!Q12</f>
        <v>0</v>
      </c>
      <c r="V5" s="115">
        <f>'01 Investičné výdavky'!R12</f>
        <v>0</v>
      </c>
      <c r="W5" s="115">
        <f>'01 Investičné výdavky'!S12</f>
        <v>0</v>
      </c>
      <c r="X5" s="115">
        <f>'01 Investičné výdavky'!T12</f>
        <v>0</v>
      </c>
      <c r="Y5" s="115">
        <f>'01 Investičné výdavky'!U12</f>
        <v>0</v>
      </c>
      <c r="Z5" s="115">
        <f>'01 Investičné výdavky'!V12</f>
        <v>0</v>
      </c>
      <c r="AA5" s="115">
        <f>'01 Investičné výdavky'!W12</f>
        <v>0</v>
      </c>
      <c r="AB5" s="115">
        <f>'01 Investičné výdavky'!X12</f>
        <v>0</v>
      </c>
      <c r="AC5" s="115">
        <f>'01 Investičné výdavky'!Y12</f>
        <v>0</v>
      </c>
      <c r="AD5" s="115">
        <f>'01 Investičné výdavky'!Z12</f>
        <v>0</v>
      </c>
      <c r="AE5" s="115">
        <f>'01 Investičné výdavky'!AA12</f>
        <v>0</v>
      </c>
      <c r="AF5" s="115">
        <f>'01 Investičné výdavky'!AB12</f>
        <v>0</v>
      </c>
      <c r="AG5" s="115">
        <f>'01 Investičné výdavky'!AC12</f>
        <v>0</v>
      </c>
      <c r="AH5" s="115">
        <f>'01 Investičné výdavky'!AD12</f>
        <v>0</v>
      </c>
      <c r="AI5" s="115">
        <f>'01 Investičné výdavky'!AE12</f>
        <v>0</v>
      </c>
      <c r="AJ5" s="115">
        <f>'01 Investičné výdavky'!AF12</f>
        <v>0</v>
      </c>
      <c r="AK5" s="115">
        <f>'01 Investičné výdavky'!AG12</f>
        <v>0</v>
      </c>
      <c r="AL5" s="115">
        <f>'01 Investičné výdavky'!AH12</f>
        <v>0</v>
      </c>
      <c r="AM5" s="115">
        <f>'01 Investičné výdavky'!AI12</f>
        <v>0</v>
      </c>
      <c r="AN5" s="115">
        <f>'01 Investičné výdavky'!AJ12</f>
        <v>0</v>
      </c>
      <c r="AO5" s="115">
        <f>'01 Investičné výdavky'!AK12</f>
        <v>0</v>
      </c>
    </row>
    <row r="6" spans="2:41" x14ac:dyDescent="0.2">
      <c r="B6" s="3" t="s">
        <v>56</v>
      </c>
      <c r="C6" s="218">
        <f>D6+NPV(Parametre!$C$9,'06 Finančná analýza'!E6:AO6)</f>
        <v>3918869.3147672038</v>
      </c>
      <c r="D6" s="115">
        <f>'03 Prevádzkové výdavky'!D32</f>
        <v>0</v>
      </c>
      <c r="E6" s="115">
        <f>'03 Prevádzkové výdavky'!E32</f>
        <v>0</v>
      </c>
      <c r="F6" s="115">
        <f>'03 Prevádzkové výdavky'!F32</f>
        <v>-7172289.700384344</v>
      </c>
      <c r="G6" s="115">
        <f>'03 Prevádzkové výdavky'!G32</f>
        <v>767366.60728344624</v>
      </c>
      <c r="H6" s="115">
        <f>'03 Prevádzkové výdavky'!H32</f>
        <v>747345.39793303399</v>
      </c>
      <c r="I6" s="115">
        <f>'03 Prevádzkové výdavky'!I32</f>
        <v>726887.34352161107</v>
      </c>
      <c r="J6" s="115">
        <f>'03 Prevádzkové výdavky'!J32</f>
        <v>705982.91247673379</v>
      </c>
      <c r="K6" s="115">
        <f>'03 Prevádzkové výdavky'!K32</f>
        <v>684622.36525548715</v>
      </c>
      <c r="L6" s="115">
        <f>'03 Prevádzkové výdavky'!L32</f>
        <v>662795.74980675429</v>
      </c>
      <c r="M6" s="115">
        <f>'03 Prevádzkové výdavky'!M32</f>
        <v>640492.89693447296</v>
      </c>
      <c r="N6" s="115">
        <f>'03 Prevádzkové výdavky'!N32</f>
        <v>617703.41555972793</v>
      </c>
      <c r="O6" s="115">
        <f>'03 Prevádzkové výdavky'!O32</f>
        <v>594416.68787946133</v>
      </c>
      <c r="P6" s="115">
        <f>'03 Prevádzkové výdavky'!P32</f>
        <v>492608.579601445</v>
      </c>
      <c r="Q6" s="115">
        <f>'03 Prevádzkové výdavky'!Q32</f>
        <v>503356.86264689476</v>
      </c>
      <c r="R6" s="115">
        <f>'03 Prevádzkové výdavky'!R32</f>
        <v>514339.66371173901</v>
      </c>
      <c r="S6" s="115">
        <f>'03 Prevádzkové výdavky'!S32</f>
        <v>525562.09977151663</v>
      </c>
      <c r="T6" s="115">
        <f>'03 Prevádzkové výdavky'!T32</f>
        <v>537029.39944964088</v>
      </c>
      <c r="U6" s="115">
        <f>'03 Prevádzkové výdavky'!U32</f>
        <v>548746.90545345936</v>
      </c>
      <c r="V6" s="115">
        <f>'03 Prevádzkové výdavky'!V32</f>
        <v>560720.07706346363</v>
      </c>
      <c r="W6" s="115">
        <f>'03 Prevádzkové výdavky'!W32</f>
        <v>572954.4926768099</v>
      </c>
      <c r="X6" s="115">
        <f>'03 Prevádzkové výdavky'!X32</f>
        <v>585455.85240634391</v>
      </c>
      <c r="Y6" s="115">
        <f>'03 Prevádzkové výdavky'!Y32</f>
        <v>598229.98073632363</v>
      </c>
      <c r="Z6" s="115">
        <f>'03 Prevádzkové výdavky'!Z32</f>
        <v>5509282.8292361014</v>
      </c>
      <c r="AA6" s="115">
        <f>'03 Prevádzkové výdavky'!AA32</f>
        <v>-5742779.5206670035</v>
      </c>
      <c r="AB6" s="115">
        <f>'03 Prevádzkové výdavky'!AB32</f>
        <v>638249.14514569333</v>
      </c>
      <c r="AC6" s="115">
        <f>'03 Prevádzkové výdavky'!AC32</f>
        <v>652175.17637944128</v>
      </c>
      <c r="AD6" s="115">
        <f>'03 Prevádzkové výdavky'!AD32</f>
        <v>666405.06128443778</v>
      </c>
      <c r="AE6" s="115">
        <f>'03 Prevádzkové výdavky'!AE32</f>
        <v>680945.42967875255</v>
      </c>
      <c r="AF6" s="115">
        <f>'03 Prevádzkové výdavky'!AF32</f>
        <v>695803.05603721738</v>
      </c>
      <c r="AG6" s="115">
        <f>'03 Prevádzkové výdavky'!AG32</f>
        <v>710984.86264770618</v>
      </c>
      <c r="AH6" s="115">
        <f>'03 Prevádzkové výdavky'!AH32</f>
        <v>726497.92283628508</v>
      </c>
      <c r="AI6" s="115">
        <f>'03 Prevádzkové výdavky'!AI32</f>
        <v>742349.4642627323</v>
      </c>
      <c r="AJ6" s="115">
        <f>'03 Prevádzkové výdavky'!AJ32</f>
        <v>3207546.8722879626</v>
      </c>
      <c r="AK6" s="115">
        <f>'03 Prevádzkové výdavky'!AK32</f>
        <v>775097.69341492699</v>
      </c>
      <c r="AL6" s="115">
        <f>'03 Prevádzkové výdavky'!AL32</f>
        <v>-2391690.3611954115</v>
      </c>
      <c r="AM6" s="115">
        <f>'03 Prevádzkové výdavky'!AM32</f>
        <v>809290.58786861692</v>
      </c>
      <c r="AN6" s="115">
        <f>'03 Prevádzkové výdavky'!AN32</f>
        <v>826948.59194046631</v>
      </c>
      <c r="AO6" s="115">
        <f>'03 Prevádzkové výdavky'!AO32</f>
        <v>844991.87802655762</v>
      </c>
    </row>
    <row r="7" spans="2:41" x14ac:dyDescent="0.2">
      <c r="B7" s="3" t="s">
        <v>170</v>
      </c>
      <c r="C7" s="218">
        <f>D7+NPV(Parametre!$C$9,'06 Finančná analýza'!E7:AO7)</f>
        <v>4361706.047783223</v>
      </c>
      <c r="D7" s="115">
        <f>'04 Prevádzkové príjmy'!D23</f>
        <v>0</v>
      </c>
      <c r="E7" s="115">
        <f>'04 Prevádzkové príjmy'!E23</f>
        <v>0</v>
      </c>
      <c r="F7" s="115">
        <f>'04 Prevádzkové príjmy'!F23</f>
        <v>229282.43357083411</v>
      </c>
      <c r="G7" s="115">
        <f>'04 Prevádzkové príjmy'!G23</f>
        <v>230887.41060582967</v>
      </c>
      <c r="H7" s="115">
        <f>'04 Prevádzkové príjmy'!H23</f>
        <v>232503.62248007045</v>
      </c>
      <c r="I7" s="115">
        <f>'04 Prevádzkové príjmy'!I23</f>
        <v>234131.14783743094</v>
      </c>
      <c r="J7" s="115">
        <f>'04 Prevádzkové príjmy'!J23</f>
        <v>235770.06587229273</v>
      </c>
      <c r="K7" s="115">
        <f>'04 Prevádzkové príjmy'!K23</f>
        <v>237420.45633339905</v>
      </c>
      <c r="L7" s="115">
        <f>'04 Prevádzkové príjmy'!L23</f>
        <v>239082.39952773252</v>
      </c>
      <c r="M7" s="115">
        <f>'04 Prevádzkové príjmy'!M23</f>
        <v>240755.97632442648</v>
      </c>
      <c r="N7" s="115">
        <f>'04 Prevádzkové príjmy'!N23</f>
        <v>242441.26815869776</v>
      </c>
      <c r="O7" s="115">
        <f>'04 Prevádzkové príjmy'!O23</f>
        <v>244138.35703580873</v>
      </c>
      <c r="P7" s="115">
        <f>'04 Prevádzkové príjmy'!P23</f>
        <v>245847.32553505921</v>
      </c>
      <c r="Q7" s="115">
        <f>'04 Prevádzkové príjmy'!Q23</f>
        <v>247568.25681380508</v>
      </c>
      <c r="R7" s="115">
        <f>'04 Prevádzkové príjmy'!R23</f>
        <v>249301.23461150145</v>
      </c>
      <c r="S7" s="115">
        <f>'04 Prevádzkové príjmy'!S23</f>
        <v>248553.33090766659</v>
      </c>
      <c r="T7" s="115">
        <f>'04 Prevádzkové príjmy'!T23</f>
        <v>247807.67091494426</v>
      </c>
      <c r="U7" s="115">
        <f>'04 Prevádzkové príjmy'!U23</f>
        <v>247064.24790219916</v>
      </c>
      <c r="V7" s="115">
        <f>'04 Prevádzkové príjmy'!V23</f>
        <v>246323.05515849218</v>
      </c>
      <c r="W7" s="115">
        <f>'04 Prevádzkové príjmy'!W23</f>
        <v>245584.08599301684</v>
      </c>
      <c r="X7" s="115">
        <f>'04 Prevádzkové príjmy'!X23</f>
        <v>244847.33373503783</v>
      </c>
      <c r="Y7" s="115">
        <f>'04 Prevádzkové príjmy'!Y23</f>
        <v>244112.79173383256</v>
      </c>
      <c r="Z7" s="115">
        <f>'04 Prevádzkové príjmy'!Z23</f>
        <v>243380.45335863135</v>
      </c>
      <c r="AA7" s="115">
        <f>'04 Prevádzkové príjmy'!AA23</f>
        <v>242650.31199855474</v>
      </c>
      <c r="AB7" s="115">
        <f>'04 Prevádzkové príjmy'!AB23</f>
        <v>241922.36106255976</v>
      </c>
      <c r="AC7" s="115">
        <f>'04 Prevádzkové príjmy'!AC23</f>
        <v>241196.59397937171</v>
      </c>
      <c r="AD7" s="115">
        <f>'04 Prevádzkové príjmy'!AD23</f>
        <v>240473.00419743359</v>
      </c>
      <c r="AE7" s="115">
        <f>'04 Prevádzkové príjmy'!AE23</f>
        <v>239751.58518484142</v>
      </c>
      <c r="AF7" s="115">
        <f>'04 Prevádzkové príjmy'!AF23</f>
        <v>239032.33042928716</v>
      </c>
      <c r="AG7" s="115">
        <f>'04 Prevádzkové príjmy'!AG23</f>
        <v>238315.23343799892</v>
      </c>
      <c r="AH7" s="115">
        <f>'04 Prevádzkové príjmy'!AH23</f>
        <v>237600.28773768526</v>
      </c>
      <c r="AI7" s="115">
        <f>'04 Prevádzkové príjmy'!AI23</f>
        <v>236887.48687447235</v>
      </c>
      <c r="AJ7" s="115">
        <f>'04 Prevádzkové príjmy'!AJ23</f>
        <v>236176.82441384881</v>
      </c>
      <c r="AK7" s="115">
        <f>'04 Prevádzkové príjmy'!AK23</f>
        <v>235468.29394060746</v>
      </c>
      <c r="AL7" s="115">
        <f>'04 Prevádzkové príjmy'!AL23</f>
        <v>234761.88905878551</v>
      </c>
      <c r="AM7" s="115">
        <f>'04 Prevádzkové príjmy'!AM23</f>
        <v>234057.60339160915</v>
      </c>
      <c r="AN7" s="115">
        <f>'04 Prevádzkové príjmy'!AN23</f>
        <v>233355.43058143393</v>
      </c>
      <c r="AO7" s="115">
        <f>'04 Prevádzkové príjmy'!AO23</f>
        <v>232655.36428968958</v>
      </c>
    </row>
    <row r="8" spans="2:41" ht="10.8" thickBot="1" x14ac:dyDescent="0.25">
      <c r="B8" s="26" t="s">
        <v>16</v>
      </c>
      <c r="C8" s="219">
        <f>D8+NPV(Parametre!$C$9,'06 Finančná analýza'!E8:AO8)</f>
        <v>2708302.8684065784</v>
      </c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f>'02 Zostatková hodnota'!H9</f>
        <v>11559280</v>
      </c>
    </row>
    <row r="9" spans="2:41" ht="10.8" thickTop="1" x14ac:dyDescent="0.2">
      <c r="B9" s="22" t="s">
        <v>40</v>
      </c>
      <c r="C9" s="220">
        <f>D9+NPV(Parametre!$C$9,'06 Finančná analýza'!E9:AO9)</f>
        <v>-20396937.321654327</v>
      </c>
      <c r="D9" s="221">
        <f>-D5-D6+D7+D8</f>
        <v>0</v>
      </c>
      <c r="E9" s="221">
        <f t="shared" ref="E9:AG9" si="9">-E5-E6+E7+E8</f>
        <v>-24490000</v>
      </c>
      <c r="F9" s="221">
        <f t="shared" si="9"/>
        <v>7401572.1339551779</v>
      </c>
      <c r="G9" s="221">
        <f t="shared" si="9"/>
        <v>-536479.19667761656</v>
      </c>
      <c r="H9" s="221">
        <f t="shared" si="9"/>
        <v>-514841.77545296354</v>
      </c>
      <c r="I9" s="221">
        <f>-I5-I6+I7+I8</f>
        <v>-492756.19568418013</v>
      </c>
      <c r="J9" s="221">
        <f t="shared" si="9"/>
        <v>-470212.84660444106</v>
      </c>
      <c r="K9" s="221">
        <f t="shared" si="9"/>
        <v>-447201.9089220881</v>
      </c>
      <c r="L9" s="221">
        <f t="shared" si="9"/>
        <v>-423713.35027902178</v>
      </c>
      <c r="M9" s="221">
        <f t="shared" si="9"/>
        <v>-399736.92061004648</v>
      </c>
      <c r="N9" s="221">
        <f t="shared" si="9"/>
        <v>-375262.14740103018</v>
      </c>
      <c r="O9" s="221">
        <f t="shared" si="9"/>
        <v>-350278.3308436526</v>
      </c>
      <c r="P9" s="221">
        <f t="shared" si="9"/>
        <v>-246761.25406638579</v>
      </c>
      <c r="Q9" s="221">
        <f t="shared" si="9"/>
        <v>-255788.60583308968</v>
      </c>
      <c r="R9" s="221">
        <f t="shared" si="9"/>
        <v>-265038.42910023755</v>
      </c>
      <c r="S9" s="221">
        <f t="shared" si="9"/>
        <v>-277008.76886385004</v>
      </c>
      <c r="T9" s="221">
        <f t="shared" si="9"/>
        <v>-289221.72853469662</v>
      </c>
      <c r="U9" s="221">
        <f t="shared" si="9"/>
        <v>-301682.6575512602</v>
      </c>
      <c r="V9" s="221">
        <f t="shared" si="9"/>
        <v>-314397.02190497145</v>
      </c>
      <c r="W9" s="221">
        <f t="shared" si="9"/>
        <v>-327370.40668379306</v>
      </c>
      <c r="X9" s="221">
        <f t="shared" si="9"/>
        <v>-340608.51867130608</v>
      </c>
      <c r="Y9" s="221">
        <f t="shared" si="9"/>
        <v>-354117.18900249107</v>
      </c>
      <c r="Z9" s="221">
        <f t="shared" si="9"/>
        <v>-5265902.3758774698</v>
      </c>
      <c r="AA9" s="221">
        <f t="shared" si="9"/>
        <v>5985429.832665558</v>
      </c>
      <c r="AB9" s="221">
        <f t="shared" si="9"/>
        <v>-396326.78408313356</v>
      </c>
      <c r="AC9" s="221">
        <f t="shared" si="9"/>
        <v>-410978.58240006957</v>
      </c>
      <c r="AD9" s="221">
        <f t="shared" si="9"/>
        <v>-425932.05708700418</v>
      </c>
      <c r="AE9" s="221">
        <f t="shared" si="9"/>
        <v>-441193.84449391114</v>
      </c>
      <c r="AF9" s="221">
        <f t="shared" si="9"/>
        <v>-456770.72560793022</v>
      </c>
      <c r="AG9" s="221">
        <f t="shared" si="9"/>
        <v>-472669.62920970726</v>
      </c>
      <c r="AH9" s="221">
        <f t="shared" ref="AH9:AN9" si="10">-AH5-AH6+AH7+AH8</f>
        <v>-488897.63509859983</v>
      </c>
      <c r="AI9" s="221">
        <f t="shared" si="10"/>
        <v>-505461.97738825995</v>
      </c>
      <c r="AJ9" s="221">
        <f t="shared" si="10"/>
        <v>-2971370.0478741135</v>
      </c>
      <c r="AK9" s="221">
        <f t="shared" si="10"/>
        <v>-539629.39947431954</v>
      </c>
      <c r="AL9" s="221">
        <f t="shared" si="10"/>
        <v>2626452.250254197</v>
      </c>
      <c r="AM9" s="221">
        <f t="shared" si="10"/>
        <v>-575232.98447700776</v>
      </c>
      <c r="AN9" s="221">
        <f t="shared" si="10"/>
        <v>-593593.16135903238</v>
      </c>
      <c r="AO9" s="221">
        <f t="shared" ref="AO9" si="11">-AO5-AO6+AO7+AO8</f>
        <v>10946943.486263132</v>
      </c>
    </row>
    <row r="11" spans="2:41" x14ac:dyDescent="0.2">
      <c r="B11" s="25" t="s">
        <v>20</v>
      </c>
      <c r="C11" s="154">
        <f>-C5-C6+C7+C8</f>
        <v>-20396937.321654327</v>
      </c>
      <c r="D11" s="2" t="s">
        <v>0</v>
      </c>
      <c r="E11" s="24"/>
    </row>
    <row r="12" spans="2:41" x14ac:dyDescent="0.2">
      <c r="B12" s="25" t="s">
        <v>21</v>
      </c>
      <c r="C12" s="155">
        <f>IRR(D9:AO9,1)</f>
        <v>-3.603961310104753E-2</v>
      </c>
    </row>
    <row r="15" spans="2:41" x14ac:dyDescent="0.2">
      <c r="B15" s="15" t="s">
        <v>25</v>
      </c>
      <c r="C15" s="15"/>
      <c r="D15" s="3" t="s">
        <v>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2:41" x14ac:dyDescent="0.2">
      <c r="B16" s="4"/>
      <c r="C16" s="18" t="s">
        <v>9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  <c r="V16" s="5">
        <v>19</v>
      </c>
      <c r="W16" s="5">
        <v>20</v>
      </c>
      <c r="X16" s="5">
        <v>21</v>
      </c>
      <c r="Y16" s="5">
        <v>22</v>
      </c>
      <c r="Z16" s="5">
        <v>23</v>
      </c>
      <c r="AA16" s="5">
        <v>24</v>
      </c>
      <c r="AB16" s="5">
        <v>25</v>
      </c>
      <c r="AC16" s="5">
        <v>26</v>
      </c>
      <c r="AD16" s="5">
        <v>27</v>
      </c>
      <c r="AE16" s="5">
        <v>28</v>
      </c>
      <c r="AF16" s="5">
        <v>29</v>
      </c>
      <c r="AG16" s="5">
        <v>30</v>
      </c>
      <c r="AH16" s="5">
        <v>31</v>
      </c>
      <c r="AI16" s="5">
        <v>32</v>
      </c>
      <c r="AJ16" s="5">
        <v>33</v>
      </c>
      <c r="AK16" s="5">
        <v>34</v>
      </c>
      <c r="AL16" s="5">
        <v>35</v>
      </c>
      <c r="AM16" s="5">
        <v>36</v>
      </c>
      <c r="AN16" s="5">
        <v>37</v>
      </c>
      <c r="AO16" s="5">
        <v>38</v>
      </c>
    </row>
    <row r="17" spans="2:41" x14ac:dyDescent="0.2">
      <c r="B17" s="6" t="s">
        <v>39</v>
      </c>
      <c r="C17" s="109" t="s">
        <v>179</v>
      </c>
      <c r="D17" s="7">
        <f>D4</f>
        <v>2026</v>
      </c>
      <c r="E17" s="7">
        <f>E4</f>
        <v>2027</v>
      </c>
      <c r="F17" s="7">
        <f>F4</f>
        <v>2028</v>
      </c>
      <c r="G17" s="7">
        <f t="shared" ref="G17:AG17" si="12">G4</f>
        <v>2029</v>
      </c>
      <c r="H17" s="7">
        <f t="shared" si="12"/>
        <v>2030</v>
      </c>
      <c r="I17" s="7">
        <f t="shared" si="12"/>
        <v>2031</v>
      </c>
      <c r="J17" s="7">
        <f t="shared" si="12"/>
        <v>2032</v>
      </c>
      <c r="K17" s="7">
        <f t="shared" si="12"/>
        <v>2033</v>
      </c>
      <c r="L17" s="7">
        <f t="shared" si="12"/>
        <v>2034</v>
      </c>
      <c r="M17" s="7">
        <f t="shared" si="12"/>
        <v>2035</v>
      </c>
      <c r="N17" s="7">
        <f t="shared" si="12"/>
        <v>2036</v>
      </c>
      <c r="O17" s="7">
        <f t="shared" si="12"/>
        <v>2037</v>
      </c>
      <c r="P17" s="7">
        <f t="shared" si="12"/>
        <v>2038</v>
      </c>
      <c r="Q17" s="7">
        <f t="shared" si="12"/>
        <v>2039</v>
      </c>
      <c r="R17" s="7">
        <f t="shared" si="12"/>
        <v>2040</v>
      </c>
      <c r="S17" s="7">
        <f t="shared" si="12"/>
        <v>2041</v>
      </c>
      <c r="T17" s="7">
        <f t="shared" si="12"/>
        <v>2042</v>
      </c>
      <c r="U17" s="7">
        <f t="shared" si="12"/>
        <v>2043</v>
      </c>
      <c r="V17" s="7">
        <f t="shared" si="12"/>
        <v>2044</v>
      </c>
      <c r="W17" s="7">
        <f t="shared" si="12"/>
        <v>2045</v>
      </c>
      <c r="X17" s="7">
        <f t="shared" si="12"/>
        <v>2046</v>
      </c>
      <c r="Y17" s="7">
        <f t="shared" si="12"/>
        <v>2047</v>
      </c>
      <c r="Z17" s="7">
        <f t="shared" si="12"/>
        <v>2048</v>
      </c>
      <c r="AA17" s="7">
        <f t="shared" si="12"/>
        <v>2049</v>
      </c>
      <c r="AB17" s="7">
        <f t="shared" si="12"/>
        <v>2050</v>
      </c>
      <c r="AC17" s="7">
        <f t="shared" si="12"/>
        <v>2051</v>
      </c>
      <c r="AD17" s="7">
        <f t="shared" si="12"/>
        <v>2052</v>
      </c>
      <c r="AE17" s="7">
        <f t="shared" si="12"/>
        <v>2053</v>
      </c>
      <c r="AF17" s="7">
        <f t="shared" si="12"/>
        <v>2054</v>
      </c>
      <c r="AG17" s="7">
        <f t="shared" si="12"/>
        <v>2055</v>
      </c>
      <c r="AH17" s="7">
        <f t="shared" ref="AH17:AN17" si="13">AH4</f>
        <v>2056</v>
      </c>
      <c r="AI17" s="7">
        <f t="shared" si="13"/>
        <v>2057</v>
      </c>
      <c r="AJ17" s="7">
        <f t="shared" si="13"/>
        <v>2058</v>
      </c>
      <c r="AK17" s="7">
        <f t="shared" si="13"/>
        <v>2059</v>
      </c>
      <c r="AL17" s="7">
        <f t="shared" si="13"/>
        <v>2060</v>
      </c>
      <c r="AM17" s="7">
        <f t="shared" si="13"/>
        <v>2061</v>
      </c>
      <c r="AN17" s="7">
        <f t="shared" si="13"/>
        <v>2062</v>
      </c>
      <c r="AO17" s="7">
        <f t="shared" ref="AO17" si="14">AO4</f>
        <v>2063</v>
      </c>
    </row>
    <row r="18" spans="2:41" x14ac:dyDescent="0.2">
      <c r="B18" s="3" t="s">
        <v>180</v>
      </c>
      <c r="C18" s="218">
        <f>D18+NPV(Parametre!$C$9,'06 Finančná analýza'!E18:AO18)</f>
        <v>8135860.576923077</v>
      </c>
      <c r="D18" s="115">
        <f>'05 Financovanie'!D28-((1-'05 Financovanie'!$C$19)*('01 Investičné výdavky'!D13+'01 Investičné výdavky'!D14+'01 Investičné výdavky'!D16))</f>
        <v>0</v>
      </c>
      <c r="E18" s="115">
        <f>'05 Financovanie'!E28-((1-'05 Financovanie'!$C$19)*('01 Investičné výdavky'!E13+'01 Investičné výdavky'!E14+'01 Investičné výdavky'!E16))</f>
        <v>8461295</v>
      </c>
      <c r="F18" s="115">
        <f>'05 Financovanie'!F28-((1-'05 Financovanie'!$C$19)*('01 Investičné výdavky'!F13+'01 Investičné výdavky'!F14+'01 Investičné výdavky'!F16))</f>
        <v>0</v>
      </c>
      <c r="G18" s="115">
        <f>'05 Financovanie'!G28-((1-'05 Financovanie'!$C$19)*('01 Investičné výdavky'!G13+'01 Investičné výdavky'!G14+'01 Investičné výdavky'!G16))</f>
        <v>0</v>
      </c>
      <c r="H18" s="115">
        <f>'05 Financovanie'!H28-((1-'05 Financovanie'!$C$19)*('01 Investičné výdavky'!H13+'01 Investičné výdavky'!H14+'01 Investičné výdavky'!H16))</f>
        <v>0</v>
      </c>
      <c r="I18" s="115">
        <f>'05 Financovanie'!I28-((1-'05 Financovanie'!$C$19)*('01 Investičné výdavky'!I13+'01 Investičné výdavky'!I14+'01 Investičné výdavky'!I16))</f>
        <v>0</v>
      </c>
      <c r="J18" s="115">
        <f>'05 Financovanie'!J28-((1-'05 Financovanie'!$C$19)*('01 Investičné výdavky'!J13+'01 Investičné výdavky'!J14+'01 Investičné výdavky'!J16))</f>
        <v>0</v>
      </c>
      <c r="K18" s="115">
        <f>'05 Financovanie'!K28-((1-'05 Financovanie'!$C$19)*('01 Investičné výdavky'!K13+'01 Investičné výdavky'!K14+'01 Investičné výdavky'!K16))</f>
        <v>0</v>
      </c>
      <c r="L18" s="115">
        <f>'05 Financovanie'!L28-((1-'05 Financovanie'!$C$19)*('01 Investičné výdavky'!L13+'01 Investičné výdavky'!L14+'01 Investičné výdavky'!L16))</f>
        <v>0</v>
      </c>
      <c r="M18" s="115">
        <f>'05 Financovanie'!M28-((1-'05 Financovanie'!$C$19)*('01 Investičné výdavky'!M13+'01 Investičné výdavky'!M14+'01 Investičné výdavky'!M16))</f>
        <v>0</v>
      </c>
      <c r="N18" s="115">
        <f>'05 Financovanie'!N28-((1-'05 Financovanie'!$C$19)*('01 Investičné výdavky'!J13+'01 Investičné výdavky'!J14+'01 Investičné výdavky'!J16))</f>
        <v>0</v>
      </c>
      <c r="O18" s="115">
        <f>'05 Financovanie'!O28-((1-'05 Financovanie'!$C$19)*('01 Investičné výdavky'!K13+'01 Investičné výdavky'!K14+'01 Investičné výdavky'!K16))</f>
        <v>0</v>
      </c>
      <c r="P18" s="115">
        <f>'05 Financovanie'!P28-((1-'05 Financovanie'!$C$19)*('01 Investičné výdavky'!L13+'01 Investičné výdavky'!L14+'01 Investičné výdavky'!L16))</f>
        <v>0</v>
      </c>
      <c r="Q18" s="115">
        <f>'05 Financovanie'!Q28-((1-'05 Financovanie'!$C$19)*('01 Investičné výdavky'!M13+'01 Investičné výdavky'!M14+'01 Investičné výdavky'!M16))</f>
        <v>0</v>
      </c>
      <c r="R18" s="115">
        <f>'05 Financovanie'!R28-((1-'05 Financovanie'!$C$19)*('01 Investičné výdavky'!N13+'01 Investičné výdavky'!N14+'01 Investičné výdavky'!N16))</f>
        <v>0</v>
      </c>
      <c r="S18" s="115">
        <f>'05 Financovanie'!S28-((1-'05 Financovanie'!$C$19)*('01 Investičné výdavky'!O13+'01 Investičné výdavky'!O14+'01 Investičné výdavky'!O16))</f>
        <v>0</v>
      </c>
      <c r="T18" s="115">
        <f>'05 Financovanie'!T28-((1-'05 Financovanie'!$C$19)*('01 Investičné výdavky'!P13+'01 Investičné výdavky'!P14+'01 Investičné výdavky'!P16))</f>
        <v>0</v>
      </c>
      <c r="U18" s="115">
        <f>'05 Financovanie'!U28-((1-'05 Financovanie'!$C$19)*('01 Investičné výdavky'!Q13+'01 Investičné výdavky'!Q14+'01 Investičné výdavky'!Q16))</f>
        <v>0</v>
      </c>
      <c r="V18" s="115">
        <f>'05 Financovanie'!V28-((1-'05 Financovanie'!$C$19)*('01 Investičné výdavky'!R13+'01 Investičné výdavky'!R14+'01 Investičné výdavky'!R16))</f>
        <v>0</v>
      </c>
      <c r="W18" s="115">
        <f>'05 Financovanie'!W28-((1-'05 Financovanie'!$C$19)*('01 Investičné výdavky'!S13+'01 Investičné výdavky'!S14+'01 Investičné výdavky'!S16))</f>
        <v>0</v>
      </c>
      <c r="X18" s="115">
        <f>'05 Financovanie'!X28-((1-'05 Financovanie'!$C$19)*('01 Investičné výdavky'!T13+'01 Investičné výdavky'!T14+'01 Investičné výdavky'!T16))</f>
        <v>0</v>
      </c>
      <c r="Y18" s="115">
        <f>'05 Financovanie'!Y28-((1-'05 Financovanie'!$C$19)*('01 Investičné výdavky'!U13+'01 Investičné výdavky'!U14+'01 Investičné výdavky'!U16))</f>
        <v>0</v>
      </c>
      <c r="Z18" s="115">
        <f>'05 Financovanie'!Z28-((1-'05 Financovanie'!$C$19)*('01 Investičné výdavky'!V13+'01 Investičné výdavky'!V14+'01 Investičné výdavky'!V16))</f>
        <v>0</v>
      </c>
      <c r="AA18" s="115">
        <f>'05 Financovanie'!AA28-((1-'05 Financovanie'!$C$19)*('01 Investičné výdavky'!W13+'01 Investičné výdavky'!W14+'01 Investičné výdavky'!W16))</f>
        <v>0</v>
      </c>
      <c r="AB18" s="115">
        <f>'05 Financovanie'!AB28-((1-'05 Financovanie'!$C$19)*('01 Investičné výdavky'!X13+'01 Investičné výdavky'!X14+'01 Investičné výdavky'!X16))</f>
        <v>0</v>
      </c>
      <c r="AC18" s="115">
        <f>'05 Financovanie'!AC28-((1-'05 Financovanie'!$C$19)*('01 Investičné výdavky'!Y13+'01 Investičné výdavky'!Y14+'01 Investičné výdavky'!Y16))</f>
        <v>0</v>
      </c>
      <c r="AD18" s="115">
        <f>'05 Financovanie'!AD28-((1-'05 Financovanie'!$C$19)*('01 Investičné výdavky'!Z13+'01 Investičné výdavky'!Z14+'01 Investičné výdavky'!Z16))</f>
        <v>0</v>
      </c>
      <c r="AE18" s="115">
        <f>'05 Financovanie'!AE28-((1-'05 Financovanie'!$C$19)*('01 Investičné výdavky'!AA13+'01 Investičné výdavky'!AA14+'01 Investičné výdavky'!AA16))</f>
        <v>0</v>
      </c>
      <c r="AF18" s="115">
        <f>'05 Financovanie'!AF28-((1-'05 Financovanie'!$C$19)*('01 Investičné výdavky'!AB13+'01 Investičné výdavky'!AB14+'01 Investičné výdavky'!AB16))</f>
        <v>0</v>
      </c>
      <c r="AG18" s="115">
        <f>'05 Financovanie'!AG28-((1-'05 Financovanie'!$C$19)*('01 Investičné výdavky'!AC13+'01 Investičné výdavky'!AC14+'01 Investičné výdavky'!AC16))</f>
        <v>0</v>
      </c>
      <c r="AH18" s="115">
        <f>'05 Financovanie'!AH28-((1-'05 Financovanie'!$C$19)*('01 Investičné výdavky'!AD13+'01 Investičné výdavky'!AD14+'01 Investičné výdavky'!AD16))</f>
        <v>0</v>
      </c>
      <c r="AI18" s="115">
        <f>'05 Financovanie'!AI28-((1-'05 Financovanie'!$C$19)*('01 Investičné výdavky'!AE13+'01 Investičné výdavky'!AE14+'01 Investičné výdavky'!AE16))</f>
        <v>0</v>
      </c>
      <c r="AJ18" s="115">
        <f>'05 Financovanie'!AJ28-((1-'05 Financovanie'!$C$19)*('01 Investičné výdavky'!AF13+'01 Investičné výdavky'!AF14+'01 Investičné výdavky'!AF16))</f>
        <v>0</v>
      </c>
      <c r="AK18" s="115">
        <f>'05 Financovanie'!AK28-((1-'05 Financovanie'!$C$19)*('01 Investičné výdavky'!AG13+'01 Investičné výdavky'!AG14+'01 Investičné výdavky'!AG16))</f>
        <v>0</v>
      </c>
      <c r="AL18" s="115">
        <f>'05 Financovanie'!AL28-((1-'05 Financovanie'!$C$19)*('01 Investičné výdavky'!AH13+'01 Investičné výdavky'!AH14+'01 Investičné výdavky'!AH16))</f>
        <v>0</v>
      </c>
      <c r="AM18" s="115">
        <f>'05 Financovanie'!AM28-((1-'05 Financovanie'!$C$19)*('01 Investičné výdavky'!AI13+'01 Investičné výdavky'!AI14+'01 Investičné výdavky'!AI16))</f>
        <v>0</v>
      </c>
      <c r="AN18" s="115">
        <f>'05 Financovanie'!AN28-((1-'05 Financovanie'!$C$19)*('01 Investičné výdavky'!AJ13+'01 Investičné výdavky'!AJ14+'01 Investičné výdavky'!AJ16))</f>
        <v>0</v>
      </c>
      <c r="AO18" s="115">
        <f>'05 Financovanie'!AO28-((1-'05 Financovanie'!$C$19)*('01 Investičné výdavky'!AK13+'01 Investičné výdavky'!AK14+'01 Investičné výdavky'!AK16))</f>
        <v>0</v>
      </c>
    </row>
    <row r="19" spans="2:41" x14ac:dyDescent="0.2">
      <c r="B19" s="3" t="s">
        <v>56</v>
      </c>
      <c r="C19" s="218">
        <f>D19+NPV(Parametre!$C$9,'06 Finančná analýza'!E19:AO19)</f>
        <v>3918869.3147672038</v>
      </c>
      <c r="D19" s="115">
        <f>'03 Prevádzkové výdavky'!D32</f>
        <v>0</v>
      </c>
      <c r="E19" s="115">
        <f>'03 Prevádzkové výdavky'!E32</f>
        <v>0</v>
      </c>
      <c r="F19" s="115">
        <f>'03 Prevádzkové výdavky'!F32</f>
        <v>-7172289.700384344</v>
      </c>
      <c r="G19" s="115">
        <f>'03 Prevádzkové výdavky'!G32</f>
        <v>767366.60728344624</v>
      </c>
      <c r="H19" s="115">
        <f>'03 Prevádzkové výdavky'!H32</f>
        <v>747345.39793303399</v>
      </c>
      <c r="I19" s="115">
        <f>'03 Prevádzkové výdavky'!I32</f>
        <v>726887.34352161107</v>
      </c>
      <c r="J19" s="115">
        <f>'03 Prevádzkové výdavky'!J32</f>
        <v>705982.91247673379</v>
      </c>
      <c r="K19" s="115">
        <f>'03 Prevádzkové výdavky'!K32</f>
        <v>684622.36525548715</v>
      </c>
      <c r="L19" s="115">
        <f>'03 Prevádzkové výdavky'!L32</f>
        <v>662795.74980675429</v>
      </c>
      <c r="M19" s="115">
        <f>'03 Prevádzkové výdavky'!M32</f>
        <v>640492.89693447296</v>
      </c>
      <c r="N19" s="115">
        <f>'03 Prevádzkové výdavky'!N32</f>
        <v>617703.41555972793</v>
      </c>
      <c r="O19" s="115">
        <f>'03 Prevádzkové výdavky'!O32</f>
        <v>594416.68787946133</v>
      </c>
      <c r="P19" s="115">
        <f>'03 Prevádzkové výdavky'!P32</f>
        <v>492608.579601445</v>
      </c>
      <c r="Q19" s="115">
        <f>'03 Prevádzkové výdavky'!Q32</f>
        <v>503356.86264689476</v>
      </c>
      <c r="R19" s="115">
        <f>'03 Prevádzkové výdavky'!R32</f>
        <v>514339.66371173901</v>
      </c>
      <c r="S19" s="115">
        <f>'03 Prevádzkové výdavky'!S32</f>
        <v>525562.09977151663</v>
      </c>
      <c r="T19" s="115">
        <f>'03 Prevádzkové výdavky'!T32</f>
        <v>537029.39944964088</v>
      </c>
      <c r="U19" s="115">
        <f>'03 Prevádzkové výdavky'!U32</f>
        <v>548746.90545345936</v>
      </c>
      <c r="V19" s="115">
        <f>'03 Prevádzkové výdavky'!V32</f>
        <v>560720.07706346363</v>
      </c>
      <c r="W19" s="115">
        <f>'03 Prevádzkové výdavky'!W32</f>
        <v>572954.4926768099</v>
      </c>
      <c r="X19" s="115">
        <f>'03 Prevádzkové výdavky'!X32</f>
        <v>585455.85240634391</v>
      </c>
      <c r="Y19" s="115">
        <f>'03 Prevádzkové výdavky'!Y32</f>
        <v>598229.98073632363</v>
      </c>
      <c r="Z19" s="115">
        <f>'03 Prevádzkové výdavky'!Z32</f>
        <v>5509282.8292361014</v>
      </c>
      <c r="AA19" s="115">
        <f>'03 Prevádzkové výdavky'!AA32</f>
        <v>-5742779.5206670035</v>
      </c>
      <c r="AB19" s="115">
        <f>'03 Prevádzkové výdavky'!AB32</f>
        <v>638249.14514569333</v>
      </c>
      <c r="AC19" s="115">
        <f>'03 Prevádzkové výdavky'!AC32</f>
        <v>652175.17637944128</v>
      </c>
      <c r="AD19" s="115">
        <f>'03 Prevádzkové výdavky'!AD32</f>
        <v>666405.06128443778</v>
      </c>
      <c r="AE19" s="115">
        <f>'03 Prevádzkové výdavky'!AE32</f>
        <v>680945.42967875255</v>
      </c>
      <c r="AF19" s="115">
        <f>'03 Prevádzkové výdavky'!AF32</f>
        <v>695803.05603721738</v>
      </c>
      <c r="AG19" s="115">
        <f>'03 Prevádzkové výdavky'!AG32</f>
        <v>710984.86264770618</v>
      </c>
      <c r="AH19" s="115">
        <f>'03 Prevádzkové výdavky'!AH32</f>
        <v>726497.92283628508</v>
      </c>
      <c r="AI19" s="115">
        <f>'03 Prevádzkové výdavky'!AI32</f>
        <v>742349.4642627323</v>
      </c>
      <c r="AJ19" s="115">
        <f>'03 Prevádzkové výdavky'!AJ32</f>
        <v>3207546.8722879626</v>
      </c>
      <c r="AK19" s="115">
        <f>'03 Prevádzkové výdavky'!AK32</f>
        <v>775097.69341492699</v>
      </c>
      <c r="AL19" s="115">
        <f>'03 Prevádzkové výdavky'!AL32</f>
        <v>-2391690.3611954115</v>
      </c>
      <c r="AM19" s="115">
        <f>'03 Prevádzkové výdavky'!AM32</f>
        <v>809290.58786861692</v>
      </c>
      <c r="AN19" s="115">
        <f>'03 Prevádzkové výdavky'!AN32</f>
        <v>826948.59194046631</v>
      </c>
      <c r="AO19" s="115">
        <f>'03 Prevádzkové výdavky'!AO32</f>
        <v>844991.87802655762</v>
      </c>
    </row>
    <row r="20" spans="2:41" x14ac:dyDescent="0.2">
      <c r="B20" s="3" t="s">
        <v>188</v>
      </c>
      <c r="C20" s="218">
        <f>D20+NPV(Parametre!$C$9,'06 Finančná analýza'!E20:AO20)</f>
        <v>0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</row>
    <row r="21" spans="2:41" x14ac:dyDescent="0.2">
      <c r="B21" s="3" t="s">
        <v>13</v>
      </c>
      <c r="C21" s="218">
        <f>D21+NPV(Parametre!$C$9,'06 Finančná analýza'!E21:AO21)</f>
        <v>4361706.047783223</v>
      </c>
      <c r="D21" s="117">
        <f>'04 Prevádzkové príjmy'!D23</f>
        <v>0</v>
      </c>
      <c r="E21" s="117">
        <f>'04 Prevádzkové príjmy'!E23</f>
        <v>0</v>
      </c>
      <c r="F21" s="117">
        <f>'04 Prevádzkové príjmy'!F23</f>
        <v>229282.43357083411</v>
      </c>
      <c r="G21" s="117">
        <f>'04 Prevádzkové príjmy'!G23</f>
        <v>230887.41060582967</v>
      </c>
      <c r="H21" s="117">
        <f>'04 Prevádzkové príjmy'!H23</f>
        <v>232503.62248007045</v>
      </c>
      <c r="I21" s="117">
        <f>'04 Prevádzkové príjmy'!I23</f>
        <v>234131.14783743094</v>
      </c>
      <c r="J21" s="117">
        <f>'04 Prevádzkové príjmy'!J23</f>
        <v>235770.06587229273</v>
      </c>
      <c r="K21" s="117">
        <f>'04 Prevádzkové príjmy'!K23</f>
        <v>237420.45633339905</v>
      </c>
      <c r="L21" s="117">
        <f>'04 Prevádzkové príjmy'!L23</f>
        <v>239082.39952773252</v>
      </c>
      <c r="M21" s="117">
        <f>'04 Prevádzkové príjmy'!M23</f>
        <v>240755.97632442648</v>
      </c>
      <c r="N21" s="117">
        <f>'04 Prevádzkové príjmy'!N23</f>
        <v>242441.26815869776</v>
      </c>
      <c r="O21" s="117">
        <f>'04 Prevádzkové príjmy'!O23</f>
        <v>244138.35703580873</v>
      </c>
      <c r="P21" s="117">
        <f>'04 Prevádzkové príjmy'!P23</f>
        <v>245847.32553505921</v>
      </c>
      <c r="Q21" s="117">
        <f>'04 Prevádzkové príjmy'!Q23</f>
        <v>247568.25681380508</v>
      </c>
      <c r="R21" s="117">
        <f>'04 Prevádzkové príjmy'!R23</f>
        <v>249301.23461150145</v>
      </c>
      <c r="S21" s="117">
        <f>'04 Prevádzkové príjmy'!S23</f>
        <v>248553.33090766659</v>
      </c>
      <c r="T21" s="117">
        <f>'04 Prevádzkové príjmy'!T23</f>
        <v>247807.67091494426</v>
      </c>
      <c r="U21" s="117">
        <f>'04 Prevádzkové príjmy'!U23</f>
        <v>247064.24790219916</v>
      </c>
      <c r="V21" s="117">
        <f>'04 Prevádzkové príjmy'!V23</f>
        <v>246323.05515849218</v>
      </c>
      <c r="W21" s="117">
        <f>'04 Prevádzkové príjmy'!W23</f>
        <v>245584.08599301684</v>
      </c>
      <c r="X21" s="117">
        <f>'04 Prevádzkové príjmy'!X23</f>
        <v>244847.33373503783</v>
      </c>
      <c r="Y21" s="117">
        <f>'04 Prevádzkové príjmy'!Y23</f>
        <v>244112.79173383256</v>
      </c>
      <c r="Z21" s="117">
        <f>'04 Prevádzkové príjmy'!Z23</f>
        <v>243380.45335863135</v>
      </c>
      <c r="AA21" s="117">
        <f>'04 Prevádzkové príjmy'!AA23</f>
        <v>242650.31199855474</v>
      </c>
      <c r="AB21" s="117">
        <f>'04 Prevádzkové príjmy'!AB23</f>
        <v>241922.36106255976</v>
      </c>
      <c r="AC21" s="117">
        <f>'04 Prevádzkové príjmy'!AC23</f>
        <v>241196.59397937171</v>
      </c>
      <c r="AD21" s="117">
        <f>'04 Prevádzkové príjmy'!AD23</f>
        <v>240473.00419743359</v>
      </c>
      <c r="AE21" s="117">
        <f>'04 Prevádzkové príjmy'!AE23</f>
        <v>239751.58518484142</v>
      </c>
      <c r="AF21" s="117">
        <f>'04 Prevádzkové príjmy'!AF23</f>
        <v>239032.33042928716</v>
      </c>
      <c r="AG21" s="117">
        <f>'04 Prevádzkové príjmy'!AG23</f>
        <v>238315.23343799892</v>
      </c>
      <c r="AH21" s="117">
        <f>'04 Prevádzkové príjmy'!AH23</f>
        <v>237600.28773768526</v>
      </c>
      <c r="AI21" s="117">
        <f>'04 Prevádzkové príjmy'!AI23</f>
        <v>236887.48687447235</v>
      </c>
      <c r="AJ21" s="117">
        <f>'04 Prevádzkové príjmy'!AJ23</f>
        <v>236176.82441384881</v>
      </c>
      <c r="AK21" s="117">
        <f>'04 Prevádzkové príjmy'!AK23</f>
        <v>235468.29394060746</v>
      </c>
      <c r="AL21" s="117">
        <f>'04 Prevádzkové príjmy'!AL23</f>
        <v>234761.88905878551</v>
      </c>
      <c r="AM21" s="117">
        <f>'04 Prevádzkové príjmy'!AM23</f>
        <v>234057.60339160915</v>
      </c>
      <c r="AN21" s="117">
        <f>'04 Prevádzkové príjmy'!AN23</f>
        <v>233355.43058143393</v>
      </c>
      <c r="AO21" s="117">
        <f>'04 Prevádzkové príjmy'!AO23</f>
        <v>232655.36428968958</v>
      </c>
    </row>
    <row r="22" spans="2:41" ht="10.8" thickBot="1" x14ac:dyDescent="0.25">
      <c r="B22" s="26" t="s">
        <v>16</v>
      </c>
      <c r="C22" s="219">
        <f>D22+NPV(Parametre!$C$9,'06 Finančná analýza'!E22:AO22)</f>
        <v>2708302.8684065784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f>AG8</f>
        <v>0</v>
      </c>
      <c r="AH22" s="116">
        <f t="shared" ref="AH22:AN22" si="15">AH8</f>
        <v>0</v>
      </c>
      <c r="AI22" s="116">
        <f t="shared" si="15"/>
        <v>0</v>
      </c>
      <c r="AJ22" s="116">
        <f t="shared" si="15"/>
        <v>0</v>
      </c>
      <c r="AK22" s="116">
        <f t="shared" si="15"/>
        <v>0</v>
      </c>
      <c r="AL22" s="116">
        <f t="shared" si="15"/>
        <v>0</v>
      </c>
      <c r="AM22" s="116">
        <f t="shared" si="15"/>
        <v>0</v>
      </c>
      <c r="AN22" s="116">
        <f t="shared" si="15"/>
        <v>0</v>
      </c>
      <c r="AO22" s="116">
        <f t="shared" ref="AO22" si="16">AO8</f>
        <v>11559280</v>
      </c>
    </row>
    <row r="23" spans="2:41" ht="10.8" thickTop="1" x14ac:dyDescent="0.2">
      <c r="B23" s="22" t="s">
        <v>40</v>
      </c>
      <c r="C23" s="222">
        <f>D23+NPV(Parametre!$C$9,'06 Finančná analýza'!E23:AO23)</f>
        <v>-4984720.9755004831</v>
      </c>
      <c r="D23" s="221">
        <f>-D18-D19-D20+D21+D22</f>
        <v>0</v>
      </c>
      <c r="E23" s="221">
        <f t="shared" ref="E23:AG23" si="17">-E18-E19-E20+E21+E22</f>
        <v>-8461295</v>
      </c>
      <c r="F23" s="221">
        <f t="shared" si="17"/>
        <v>7401572.1339551779</v>
      </c>
      <c r="G23" s="221">
        <f t="shared" si="17"/>
        <v>-536479.19667761656</v>
      </c>
      <c r="H23" s="221">
        <f t="shared" si="17"/>
        <v>-514841.77545296354</v>
      </c>
      <c r="I23" s="221">
        <f t="shared" si="17"/>
        <v>-492756.19568418013</v>
      </c>
      <c r="J23" s="221">
        <f t="shared" si="17"/>
        <v>-470212.84660444106</v>
      </c>
      <c r="K23" s="221">
        <f t="shared" si="17"/>
        <v>-447201.9089220881</v>
      </c>
      <c r="L23" s="221">
        <f t="shared" si="17"/>
        <v>-423713.35027902178</v>
      </c>
      <c r="M23" s="221">
        <f t="shared" si="17"/>
        <v>-399736.92061004648</v>
      </c>
      <c r="N23" s="221">
        <f t="shared" si="17"/>
        <v>-375262.14740103018</v>
      </c>
      <c r="O23" s="221">
        <f t="shared" si="17"/>
        <v>-350278.3308436526</v>
      </c>
      <c r="P23" s="221">
        <f t="shared" si="17"/>
        <v>-246761.25406638579</v>
      </c>
      <c r="Q23" s="221">
        <f t="shared" si="17"/>
        <v>-255788.60583308968</v>
      </c>
      <c r="R23" s="221">
        <f t="shared" si="17"/>
        <v>-265038.42910023755</v>
      </c>
      <c r="S23" s="221">
        <f t="shared" si="17"/>
        <v>-277008.76886385004</v>
      </c>
      <c r="T23" s="221">
        <f t="shared" si="17"/>
        <v>-289221.72853469662</v>
      </c>
      <c r="U23" s="221">
        <f t="shared" si="17"/>
        <v>-301682.6575512602</v>
      </c>
      <c r="V23" s="221">
        <f t="shared" si="17"/>
        <v>-314397.02190497145</v>
      </c>
      <c r="W23" s="221">
        <f t="shared" si="17"/>
        <v>-327370.40668379306</v>
      </c>
      <c r="X23" s="221">
        <f t="shared" si="17"/>
        <v>-340608.51867130608</v>
      </c>
      <c r="Y23" s="221">
        <f t="shared" si="17"/>
        <v>-354117.18900249107</v>
      </c>
      <c r="Z23" s="221">
        <f t="shared" si="17"/>
        <v>-5265902.3758774698</v>
      </c>
      <c r="AA23" s="221">
        <f t="shared" si="17"/>
        <v>5985429.832665558</v>
      </c>
      <c r="AB23" s="221">
        <f t="shared" si="17"/>
        <v>-396326.78408313356</v>
      </c>
      <c r="AC23" s="221">
        <f t="shared" si="17"/>
        <v>-410978.58240006957</v>
      </c>
      <c r="AD23" s="221">
        <f t="shared" si="17"/>
        <v>-425932.05708700418</v>
      </c>
      <c r="AE23" s="221">
        <f t="shared" si="17"/>
        <v>-441193.84449391114</v>
      </c>
      <c r="AF23" s="221">
        <f t="shared" si="17"/>
        <v>-456770.72560793022</v>
      </c>
      <c r="AG23" s="221">
        <f t="shared" si="17"/>
        <v>-472669.62920970726</v>
      </c>
      <c r="AH23" s="221">
        <f t="shared" ref="AH23:AN23" si="18">-AH18-AH19-AH20+AH21+AH22</f>
        <v>-488897.63509859983</v>
      </c>
      <c r="AI23" s="221">
        <f t="shared" si="18"/>
        <v>-505461.97738825995</v>
      </c>
      <c r="AJ23" s="221">
        <f t="shared" si="18"/>
        <v>-2971370.0478741135</v>
      </c>
      <c r="AK23" s="221">
        <f t="shared" si="18"/>
        <v>-539629.39947431954</v>
      </c>
      <c r="AL23" s="221">
        <f t="shared" si="18"/>
        <v>2626452.250254197</v>
      </c>
      <c r="AM23" s="221">
        <f t="shared" si="18"/>
        <v>-575232.98447700776</v>
      </c>
      <c r="AN23" s="221">
        <f t="shared" si="18"/>
        <v>-593593.16135903238</v>
      </c>
      <c r="AO23" s="221">
        <f t="shared" ref="AO23" si="19">-AO18-AO19-AO20+AO21+AO22</f>
        <v>10946943.486263132</v>
      </c>
    </row>
    <row r="25" spans="2:41" x14ac:dyDescent="0.2">
      <c r="B25" s="25" t="s">
        <v>22</v>
      </c>
      <c r="C25" s="154">
        <f>-C18-C19-C20+C21+C22</f>
        <v>-4984720.9755004793</v>
      </c>
      <c r="D25" s="24" t="s">
        <v>0</v>
      </c>
    </row>
    <row r="26" spans="2:41" x14ac:dyDescent="0.2">
      <c r="B26" s="25" t="s">
        <v>23</v>
      </c>
      <c r="C26" s="155">
        <f>IRR(D23:AO23,1)</f>
        <v>-8.4660179560569482E-3</v>
      </c>
    </row>
    <row r="27" spans="2:41" x14ac:dyDescent="0.2">
      <c r="D27" s="24"/>
    </row>
    <row r="29" spans="2:41" x14ac:dyDescent="0.2">
      <c r="B29" s="15" t="s">
        <v>182</v>
      </c>
      <c r="C29" s="15"/>
      <c r="D29" s="3" t="s">
        <v>10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2:41" x14ac:dyDescent="0.2">
      <c r="B30" s="4"/>
      <c r="C30" s="4"/>
      <c r="D30" s="5">
        <v>1</v>
      </c>
      <c r="E30" s="5">
        <v>2</v>
      </c>
      <c r="F30" s="5">
        <v>3</v>
      </c>
      <c r="G30" s="5">
        <v>4</v>
      </c>
      <c r="H30" s="5">
        <v>5</v>
      </c>
      <c r="I30" s="5">
        <v>6</v>
      </c>
      <c r="J30" s="5">
        <v>7</v>
      </c>
      <c r="K30" s="5">
        <v>8</v>
      </c>
      <c r="L30" s="5">
        <v>9</v>
      </c>
      <c r="M30" s="5">
        <v>10</v>
      </c>
      <c r="N30" s="5">
        <v>11</v>
      </c>
      <c r="O30" s="5">
        <v>12</v>
      </c>
      <c r="P30" s="5">
        <v>13</v>
      </c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  <c r="X30" s="5">
        <v>21</v>
      </c>
      <c r="Y30" s="5">
        <v>22</v>
      </c>
      <c r="Z30" s="5">
        <v>23</v>
      </c>
      <c r="AA30" s="5">
        <v>24</v>
      </c>
      <c r="AB30" s="5">
        <v>25</v>
      </c>
      <c r="AC30" s="5">
        <v>26</v>
      </c>
      <c r="AD30" s="5">
        <v>27</v>
      </c>
      <c r="AE30" s="5">
        <v>28</v>
      </c>
      <c r="AF30" s="5">
        <v>29</v>
      </c>
      <c r="AG30" s="5">
        <v>30</v>
      </c>
      <c r="AH30" s="5">
        <v>31</v>
      </c>
      <c r="AI30" s="5">
        <v>32</v>
      </c>
      <c r="AJ30" s="5">
        <v>33</v>
      </c>
      <c r="AK30" s="5">
        <v>34</v>
      </c>
      <c r="AL30" s="5">
        <v>35</v>
      </c>
      <c r="AM30" s="5">
        <v>36</v>
      </c>
      <c r="AN30" s="5">
        <v>37</v>
      </c>
      <c r="AO30" s="5">
        <v>38</v>
      </c>
    </row>
    <row r="31" spans="2:41" x14ac:dyDescent="0.2">
      <c r="B31" s="6" t="s">
        <v>39</v>
      </c>
      <c r="C31" s="109" t="s">
        <v>9</v>
      </c>
      <c r="D31" s="7">
        <f>D4</f>
        <v>2026</v>
      </c>
      <c r="E31" s="7">
        <f t="shared" ref="E31:AG31" si="20">E4</f>
        <v>2027</v>
      </c>
      <c r="F31" s="7">
        <f t="shared" si="20"/>
        <v>2028</v>
      </c>
      <c r="G31" s="7">
        <f t="shared" si="20"/>
        <v>2029</v>
      </c>
      <c r="H31" s="7">
        <f t="shared" si="20"/>
        <v>2030</v>
      </c>
      <c r="I31" s="7">
        <f t="shared" si="20"/>
        <v>2031</v>
      </c>
      <c r="J31" s="7">
        <f t="shared" si="20"/>
        <v>2032</v>
      </c>
      <c r="K31" s="7">
        <f t="shared" si="20"/>
        <v>2033</v>
      </c>
      <c r="L31" s="7">
        <f t="shared" si="20"/>
        <v>2034</v>
      </c>
      <c r="M31" s="7">
        <f t="shared" si="20"/>
        <v>2035</v>
      </c>
      <c r="N31" s="7">
        <f t="shared" si="20"/>
        <v>2036</v>
      </c>
      <c r="O31" s="7">
        <f t="shared" si="20"/>
        <v>2037</v>
      </c>
      <c r="P31" s="7">
        <f t="shared" si="20"/>
        <v>2038</v>
      </c>
      <c r="Q31" s="7">
        <f t="shared" si="20"/>
        <v>2039</v>
      </c>
      <c r="R31" s="7">
        <f t="shared" si="20"/>
        <v>2040</v>
      </c>
      <c r="S31" s="7">
        <f t="shared" si="20"/>
        <v>2041</v>
      </c>
      <c r="T31" s="7">
        <f t="shared" si="20"/>
        <v>2042</v>
      </c>
      <c r="U31" s="7">
        <f t="shared" si="20"/>
        <v>2043</v>
      </c>
      <c r="V31" s="7">
        <f t="shared" si="20"/>
        <v>2044</v>
      </c>
      <c r="W31" s="7">
        <f t="shared" si="20"/>
        <v>2045</v>
      </c>
      <c r="X31" s="7">
        <f t="shared" si="20"/>
        <v>2046</v>
      </c>
      <c r="Y31" s="7">
        <f t="shared" si="20"/>
        <v>2047</v>
      </c>
      <c r="Z31" s="7">
        <f t="shared" si="20"/>
        <v>2048</v>
      </c>
      <c r="AA31" s="7">
        <f t="shared" si="20"/>
        <v>2049</v>
      </c>
      <c r="AB31" s="7">
        <f t="shared" si="20"/>
        <v>2050</v>
      </c>
      <c r="AC31" s="7">
        <f t="shared" si="20"/>
        <v>2051</v>
      </c>
      <c r="AD31" s="7">
        <f t="shared" si="20"/>
        <v>2052</v>
      </c>
      <c r="AE31" s="7">
        <f t="shared" si="20"/>
        <v>2053</v>
      </c>
      <c r="AF31" s="7">
        <f t="shared" si="20"/>
        <v>2054</v>
      </c>
      <c r="AG31" s="7">
        <f t="shared" si="20"/>
        <v>2055</v>
      </c>
      <c r="AH31" s="7">
        <f t="shared" ref="AH31:AN31" si="21">AH4</f>
        <v>2056</v>
      </c>
      <c r="AI31" s="7">
        <f t="shared" si="21"/>
        <v>2057</v>
      </c>
      <c r="AJ31" s="7">
        <f t="shared" si="21"/>
        <v>2058</v>
      </c>
      <c r="AK31" s="7">
        <f t="shared" si="21"/>
        <v>2059</v>
      </c>
      <c r="AL31" s="7">
        <f t="shared" si="21"/>
        <v>2060</v>
      </c>
      <c r="AM31" s="7">
        <f t="shared" si="21"/>
        <v>2061</v>
      </c>
      <c r="AN31" s="7">
        <f t="shared" si="21"/>
        <v>2062</v>
      </c>
      <c r="AO31" s="7">
        <f t="shared" ref="AO31" si="22">AO4</f>
        <v>2063</v>
      </c>
    </row>
    <row r="32" spans="2:41" x14ac:dyDescent="0.2">
      <c r="B32" s="3" t="s">
        <v>187</v>
      </c>
      <c r="C32" s="115">
        <f t="shared" ref="C32:C39" si="23">SUM(D32:AO32)</f>
        <v>24490000</v>
      </c>
      <c r="D32" s="115">
        <f>'05 Financovanie'!D25-'01 Investičné výdavky'!D13-'01 Investičné výdavky'!D14-'01 Investičné výdavky'!D16</f>
        <v>0</v>
      </c>
      <c r="E32" s="115">
        <f>'05 Financovanie'!E25-'01 Investičné výdavky'!E13-'01 Investičné výdavky'!E14-'01 Investičné výdavky'!E16</f>
        <v>24490000</v>
      </c>
      <c r="F32" s="115">
        <f>'05 Financovanie'!F25-'01 Investičné výdavky'!F13-'01 Investičné výdavky'!F14-'01 Investičné výdavky'!F16</f>
        <v>0</v>
      </c>
      <c r="G32" s="115">
        <f>'05 Financovanie'!G25-'01 Investičné výdavky'!G13-'01 Investičné výdavky'!G14-'01 Investičné výdavky'!G16</f>
        <v>0</v>
      </c>
      <c r="H32" s="115">
        <f>'05 Financovanie'!H25-'01 Investičné výdavky'!H13-'01 Investičné výdavky'!H14-'01 Investičné výdavky'!H16</f>
        <v>0</v>
      </c>
      <c r="I32" s="115">
        <f>'05 Financovanie'!I25-'01 Investičné výdavky'!I13-'01 Investičné výdavky'!I14-'01 Investičné výdavky'!I16</f>
        <v>0</v>
      </c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</row>
    <row r="33" spans="2:41" x14ac:dyDescent="0.2">
      <c r="B33" s="3" t="s">
        <v>170</v>
      </c>
      <c r="C33" s="115">
        <f t="shared" si="23"/>
        <v>8641107.5249888897</v>
      </c>
      <c r="D33" s="115">
        <f>D7</f>
        <v>0</v>
      </c>
      <c r="E33" s="115">
        <f t="shared" ref="E33:AG33" si="24">E7</f>
        <v>0</v>
      </c>
      <c r="F33" s="115">
        <f t="shared" si="24"/>
        <v>229282.43357083411</v>
      </c>
      <c r="G33" s="115">
        <f t="shared" si="24"/>
        <v>230887.41060582967</v>
      </c>
      <c r="H33" s="115">
        <f t="shared" si="24"/>
        <v>232503.62248007045</v>
      </c>
      <c r="I33" s="115">
        <f t="shared" si="24"/>
        <v>234131.14783743094</v>
      </c>
      <c r="J33" s="115">
        <f t="shared" si="24"/>
        <v>235770.06587229273</v>
      </c>
      <c r="K33" s="115">
        <f t="shared" si="24"/>
        <v>237420.45633339905</v>
      </c>
      <c r="L33" s="115">
        <f t="shared" si="24"/>
        <v>239082.39952773252</v>
      </c>
      <c r="M33" s="115">
        <f t="shared" si="24"/>
        <v>240755.97632442648</v>
      </c>
      <c r="N33" s="115">
        <f t="shared" si="24"/>
        <v>242441.26815869776</v>
      </c>
      <c r="O33" s="115">
        <f t="shared" si="24"/>
        <v>244138.35703580873</v>
      </c>
      <c r="P33" s="115">
        <f t="shared" si="24"/>
        <v>245847.32553505921</v>
      </c>
      <c r="Q33" s="115">
        <f t="shared" si="24"/>
        <v>247568.25681380508</v>
      </c>
      <c r="R33" s="115">
        <f t="shared" si="24"/>
        <v>249301.23461150145</v>
      </c>
      <c r="S33" s="115">
        <f t="shared" si="24"/>
        <v>248553.33090766659</v>
      </c>
      <c r="T33" s="115">
        <f t="shared" si="24"/>
        <v>247807.67091494426</v>
      </c>
      <c r="U33" s="115">
        <f t="shared" si="24"/>
        <v>247064.24790219916</v>
      </c>
      <c r="V33" s="115">
        <f t="shared" si="24"/>
        <v>246323.05515849218</v>
      </c>
      <c r="W33" s="115">
        <f t="shared" si="24"/>
        <v>245584.08599301684</v>
      </c>
      <c r="X33" s="115">
        <f t="shared" si="24"/>
        <v>244847.33373503783</v>
      </c>
      <c r="Y33" s="115">
        <f t="shared" si="24"/>
        <v>244112.79173383256</v>
      </c>
      <c r="Z33" s="115">
        <f t="shared" si="24"/>
        <v>243380.45335863135</v>
      </c>
      <c r="AA33" s="115">
        <f t="shared" si="24"/>
        <v>242650.31199855474</v>
      </c>
      <c r="AB33" s="115">
        <f t="shared" si="24"/>
        <v>241922.36106255976</v>
      </c>
      <c r="AC33" s="115">
        <f t="shared" si="24"/>
        <v>241196.59397937171</v>
      </c>
      <c r="AD33" s="115">
        <f t="shared" si="24"/>
        <v>240473.00419743359</v>
      </c>
      <c r="AE33" s="115">
        <f t="shared" si="24"/>
        <v>239751.58518484142</v>
      </c>
      <c r="AF33" s="115">
        <f t="shared" si="24"/>
        <v>239032.33042928716</v>
      </c>
      <c r="AG33" s="115">
        <f t="shared" si="24"/>
        <v>238315.23343799892</v>
      </c>
      <c r="AH33" s="115">
        <f t="shared" ref="AH33:AN33" si="25">AH7</f>
        <v>237600.28773768526</v>
      </c>
      <c r="AI33" s="115">
        <f t="shared" si="25"/>
        <v>236887.48687447235</v>
      </c>
      <c r="AJ33" s="115">
        <f t="shared" si="25"/>
        <v>236176.82441384881</v>
      </c>
      <c r="AK33" s="115">
        <f t="shared" si="25"/>
        <v>235468.29394060746</v>
      </c>
      <c r="AL33" s="115">
        <f t="shared" si="25"/>
        <v>234761.88905878551</v>
      </c>
      <c r="AM33" s="115">
        <f t="shared" si="25"/>
        <v>234057.60339160915</v>
      </c>
      <c r="AN33" s="115">
        <f t="shared" si="25"/>
        <v>233355.43058143393</v>
      </c>
      <c r="AO33" s="115">
        <f t="shared" ref="AO33" si="26">AO7</f>
        <v>232655.36428968958</v>
      </c>
    </row>
    <row r="34" spans="2:41" x14ac:dyDescent="0.2">
      <c r="B34" s="4" t="s">
        <v>11</v>
      </c>
      <c r="C34" s="173">
        <f t="shared" si="23"/>
        <v>33131107.524988886</v>
      </c>
      <c r="D34" s="173">
        <f t="shared" ref="D34:AG34" si="27">SUM(D32:D33)</f>
        <v>0</v>
      </c>
      <c r="E34" s="173">
        <f t="shared" si="27"/>
        <v>24490000</v>
      </c>
      <c r="F34" s="173">
        <f t="shared" si="27"/>
        <v>229282.43357083411</v>
      </c>
      <c r="G34" s="173">
        <f t="shared" si="27"/>
        <v>230887.41060582967</v>
      </c>
      <c r="H34" s="173">
        <f t="shared" si="27"/>
        <v>232503.62248007045</v>
      </c>
      <c r="I34" s="173">
        <f t="shared" si="27"/>
        <v>234131.14783743094</v>
      </c>
      <c r="J34" s="173">
        <f t="shared" si="27"/>
        <v>235770.06587229273</v>
      </c>
      <c r="K34" s="173">
        <f t="shared" si="27"/>
        <v>237420.45633339905</v>
      </c>
      <c r="L34" s="173">
        <f t="shared" si="27"/>
        <v>239082.39952773252</v>
      </c>
      <c r="M34" s="173">
        <f t="shared" si="27"/>
        <v>240755.97632442648</v>
      </c>
      <c r="N34" s="173">
        <f t="shared" si="27"/>
        <v>242441.26815869776</v>
      </c>
      <c r="O34" s="173">
        <f t="shared" si="27"/>
        <v>244138.35703580873</v>
      </c>
      <c r="P34" s="173">
        <f t="shared" si="27"/>
        <v>245847.32553505921</v>
      </c>
      <c r="Q34" s="173">
        <f t="shared" si="27"/>
        <v>247568.25681380508</v>
      </c>
      <c r="R34" s="173">
        <f t="shared" si="27"/>
        <v>249301.23461150145</v>
      </c>
      <c r="S34" s="173">
        <f t="shared" si="27"/>
        <v>248553.33090766659</v>
      </c>
      <c r="T34" s="173">
        <f t="shared" si="27"/>
        <v>247807.67091494426</v>
      </c>
      <c r="U34" s="173">
        <f t="shared" si="27"/>
        <v>247064.24790219916</v>
      </c>
      <c r="V34" s="173">
        <f t="shared" si="27"/>
        <v>246323.05515849218</v>
      </c>
      <c r="W34" s="173">
        <f t="shared" si="27"/>
        <v>245584.08599301684</v>
      </c>
      <c r="X34" s="173">
        <f t="shared" si="27"/>
        <v>244847.33373503783</v>
      </c>
      <c r="Y34" s="173">
        <f t="shared" si="27"/>
        <v>244112.79173383256</v>
      </c>
      <c r="Z34" s="173">
        <f t="shared" si="27"/>
        <v>243380.45335863135</v>
      </c>
      <c r="AA34" s="173">
        <f t="shared" si="27"/>
        <v>242650.31199855474</v>
      </c>
      <c r="AB34" s="173">
        <f t="shared" si="27"/>
        <v>241922.36106255976</v>
      </c>
      <c r="AC34" s="173">
        <f t="shared" si="27"/>
        <v>241196.59397937171</v>
      </c>
      <c r="AD34" s="173">
        <f t="shared" si="27"/>
        <v>240473.00419743359</v>
      </c>
      <c r="AE34" s="173">
        <f t="shared" si="27"/>
        <v>239751.58518484142</v>
      </c>
      <c r="AF34" s="173">
        <f t="shared" si="27"/>
        <v>239032.33042928716</v>
      </c>
      <c r="AG34" s="173">
        <f t="shared" si="27"/>
        <v>238315.23343799892</v>
      </c>
      <c r="AH34" s="173">
        <f t="shared" ref="AH34:AN34" si="28">SUM(AH32:AH33)</f>
        <v>237600.28773768526</v>
      </c>
      <c r="AI34" s="173">
        <f t="shared" si="28"/>
        <v>236887.48687447235</v>
      </c>
      <c r="AJ34" s="173">
        <f t="shared" si="28"/>
        <v>236176.82441384881</v>
      </c>
      <c r="AK34" s="173">
        <f t="shared" si="28"/>
        <v>235468.29394060746</v>
      </c>
      <c r="AL34" s="173">
        <f t="shared" si="28"/>
        <v>234761.88905878551</v>
      </c>
      <c r="AM34" s="173">
        <f t="shared" si="28"/>
        <v>234057.60339160915</v>
      </c>
      <c r="AN34" s="173">
        <f t="shared" si="28"/>
        <v>233355.43058143393</v>
      </c>
      <c r="AO34" s="173">
        <f t="shared" ref="AO34" si="29">SUM(AO32:AO33)</f>
        <v>232655.36428968958</v>
      </c>
    </row>
    <row r="35" spans="2:41" x14ac:dyDescent="0.2">
      <c r="B35" s="3" t="s">
        <v>57</v>
      </c>
      <c r="C35" s="115">
        <f t="shared" si="23"/>
        <v>24490000</v>
      </c>
      <c r="D35" s="115">
        <f>D5</f>
        <v>0</v>
      </c>
      <c r="E35" s="115">
        <f t="shared" ref="E35:I35" si="30">E5</f>
        <v>24490000</v>
      </c>
      <c r="F35" s="115">
        <f>F5</f>
        <v>0</v>
      </c>
      <c r="G35" s="115">
        <f t="shared" si="30"/>
        <v>0</v>
      </c>
      <c r="H35" s="115">
        <f t="shared" si="30"/>
        <v>0</v>
      </c>
      <c r="I35" s="115">
        <f t="shared" si="30"/>
        <v>0</v>
      </c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</row>
    <row r="36" spans="2:41" x14ac:dyDescent="0.2">
      <c r="B36" s="3" t="s">
        <v>56</v>
      </c>
      <c r="C36" s="115">
        <f t="shared" si="23"/>
        <v>13766426.278968504</v>
      </c>
      <c r="D36" s="115">
        <f>D6</f>
        <v>0</v>
      </c>
      <c r="E36" s="115">
        <f t="shared" ref="E36:AG36" si="31">E6</f>
        <v>0</v>
      </c>
      <c r="F36" s="115">
        <f t="shared" si="31"/>
        <v>-7172289.700384344</v>
      </c>
      <c r="G36" s="115">
        <f t="shared" si="31"/>
        <v>767366.60728344624</v>
      </c>
      <c r="H36" s="115">
        <f t="shared" si="31"/>
        <v>747345.39793303399</v>
      </c>
      <c r="I36" s="115">
        <f t="shared" si="31"/>
        <v>726887.34352161107</v>
      </c>
      <c r="J36" s="115">
        <f t="shared" si="31"/>
        <v>705982.91247673379</v>
      </c>
      <c r="K36" s="115">
        <f t="shared" si="31"/>
        <v>684622.36525548715</v>
      </c>
      <c r="L36" s="115">
        <f t="shared" si="31"/>
        <v>662795.74980675429</v>
      </c>
      <c r="M36" s="115">
        <f t="shared" si="31"/>
        <v>640492.89693447296</v>
      </c>
      <c r="N36" s="115">
        <f t="shared" si="31"/>
        <v>617703.41555972793</v>
      </c>
      <c r="O36" s="115">
        <f t="shared" si="31"/>
        <v>594416.68787946133</v>
      </c>
      <c r="P36" s="115">
        <f t="shared" si="31"/>
        <v>492608.579601445</v>
      </c>
      <c r="Q36" s="115">
        <f t="shared" si="31"/>
        <v>503356.86264689476</v>
      </c>
      <c r="R36" s="115">
        <f t="shared" si="31"/>
        <v>514339.66371173901</v>
      </c>
      <c r="S36" s="115">
        <f t="shared" si="31"/>
        <v>525562.09977151663</v>
      </c>
      <c r="T36" s="115">
        <f t="shared" si="31"/>
        <v>537029.39944964088</v>
      </c>
      <c r="U36" s="115">
        <f t="shared" si="31"/>
        <v>548746.90545345936</v>
      </c>
      <c r="V36" s="115">
        <f t="shared" si="31"/>
        <v>560720.07706346363</v>
      </c>
      <c r="W36" s="115">
        <f t="shared" si="31"/>
        <v>572954.4926768099</v>
      </c>
      <c r="X36" s="115">
        <f t="shared" si="31"/>
        <v>585455.85240634391</v>
      </c>
      <c r="Y36" s="115">
        <f t="shared" si="31"/>
        <v>598229.98073632363</v>
      </c>
      <c r="Z36" s="115">
        <f t="shared" si="31"/>
        <v>5509282.8292361014</v>
      </c>
      <c r="AA36" s="115">
        <f t="shared" si="31"/>
        <v>-5742779.5206670035</v>
      </c>
      <c r="AB36" s="115">
        <f t="shared" si="31"/>
        <v>638249.14514569333</v>
      </c>
      <c r="AC36" s="115">
        <f t="shared" si="31"/>
        <v>652175.17637944128</v>
      </c>
      <c r="AD36" s="115">
        <f t="shared" si="31"/>
        <v>666405.06128443778</v>
      </c>
      <c r="AE36" s="115">
        <f t="shared" si="31"/>
        <v>680945.42967875255</v>
      </c>
      <c r="AF36" s="115">
        <f t="shared" si="31"/>
        <v>695803.05603721738</v>
      </c>
      <c r="AG36" s="115">
        <f t="shared" si="31"/>
        <v>710984.86264770618</v>
      </c>
      <c r="AH36" s="115">
        <f t="shared" ref="AH36:AN36" si="32">AH6</f>
        <v>726497.92283628508</v>
      </c>
      <c r="AI36" s="115">
        <f t="shared" si="32"/>
        <v>742349.4642627323</v>
      </c>
      <c r="AJ36" s="115">
        <f t="shared" si="32"/>
        <v>3207546.8722879626</v>
      </c>
      <c r="AK36" s="115">
        <f t="shared" si="32"/>
        <v>775097.69341492699</v>
      </c>
      <c r="AL36" s="115">
        <f t="shared" si="32"/>
        <v>-2391690.3611954115</v>
      </c>
      <c r="AM36" s="115">
        <f t="shared" si="32"/>
        <v>809290.58786861692</v>
      </c>
      <c r="AN36" s="115">
        <f t="shared" si="32"/>
        <v>826948.59194046631</v>
      </c>
      <c r="AO36" s="115">
        <f t="shared" ref="AO36" si="33">AO6</f>
        <v>844991.87802655762</v>
      </c>
    </row>
    <row r="37" spans="2:41" x14ac:dyDescent="0.2">
      <c r="B37" s="3" t="s">
        <v>181</v>
      </c>
      <c r="C37" s="115">
        <f t="shared" si="23"/>
        <v>0</v>
      </c>
      <c r="D37" s="115">
        <f>D20</f>
        <v>0</v>
      </c>
      <c r="E37" s="115">
        <f t="shared" ref="E37:AG37" si="34">E20</f>
        <v>0</v>
      </c>
      <c r="F37" s="115">
        <f t="shared" si="34"/>
        <v>0</v>
      </c>
      <c r="G37" s="115">
        <f t="shared" si="34"/>
        <v>0</v>
      </c>
      <c r="H37" s="115">
        <f t="shared" si="34"/>
        <v>0</v>
      </c>
      <c r="I37" s="115">
        <f t="shared" si="34"/>
        <v>0</v>
      </c>
      <c r="J37" s="115">
        <f t="shared" si="34"/>
        <v>0</v>
      </c>
      <c r="K37" s="115">
        <f t="shared" si="34"/>
        <v>0</v>
      </c>
      <c r="L37" s="115">
        <f t="shared" si="34"/>
        <v>0</v>
      </c>
      <c r="M37" s="115">
        <f t="shared" si="34"/>
        <v>0</v>
      </c>
      <c r="N37" s="115">
        <f t="shared" si="34"/>
        <v>0</v>
      </c>
      <c r="O37" s="115">
        <f t="shared" si="34"/>
        <v>0</v>
      </c>
      <c r="P37" s="115">
        <f t="shared" si="34"/>
        <v>0</v>
      </c>
      <c r="Q37" s="115">
        <f t="shared" si="34"/>
        <v>0</v>
      </c>
      <c r="R37" s="115">
        <f t="shared" si="34"/>
        <v>0</v>
      </c>
      <c r="S37" s="115">
        <f t="shared" si="34"/>
        <v>0</v>
      </c>
      <c r="T37" s="115">
        <f t="shared" si="34"/>
        <v>0</v>
      </c>
      <c r="U37" s="115">
        <f t="shared" si="34"/>
        <v>0</v>
      </c>
      <c r="V37" s="115">
        <f t="shared" si="34"/>
        <v>0</v>
      </c>
      <c r="W37" s="115">
        <f t="shared" si="34"/>
        <v>0</v>
      </c>
      <c r="X37" s="115">
        <f t="shared" si="34"/>
        <v>0</v>
      </c>
      <c r="Y37" s="115">
        <f t="shared" si="34"/>
        <v>0</v>
      </c>
      <c r="Z37" s="115">
        <f t="shared" si="34"/>
        <v>0</v>
      </c>
      <c r="AA37" s="115">
        <f t="shared" si="34"/>
        <v>0</v>
      </c>
      <c r="AB37" s="115">
        <f t="shared" si="34"/>
        <v>0</v>
      </c>
      <c r="AC37" s="115">
        <f t="shared" si="34"/>
        <v>0</v>
      </c>
      <c r="AD37" s="115">
        <f t="shared" si="34"/>
        <v>0</v>
      </c>
      <c r="AE37" s="115">
        <f t="shared" si="34"/>
        <v>0</v>
      </c>
      <c r="AF37" s="115">
        <f t="shared" si="34"/>
        <v>0</v>
      </c>
      <c r="AG37" s="115">
        <f t="shared" si="34"/>
        <v>0</v>
      </c>
      <c r="AH37" s="115">
        <f t="shared" ref="AH37:AN37" si="35">AH20</f>
        <v>0</v>
      </c>
      <c r="AI37" s="115">
        <f t="shared" si="35"/>
        <v>0</v>
      </c>
      <c r="AJ37" s="115">
        <f t="shared" si="35"/>
        <v>0</v>
      </c>
      <c r="AK37" s="115">
        <f t="shared" si="35"/>
        <v>0</v>
      </c>
      <c r="AL37" s="115">
        <f t="shared" si="35"/>
        <v>0</v>
      </c>
      <c r="AM37" s="115">
        <f t="shared" si="35"/>
        <v>0</v>
      </c>
      <c r="AN37" s="115">
        <f t="shared" si="35"/>
        <v>0</v>
      </c>
      <c r="AO37" s="115">
        <f t="shared" ref="AO37" si="36">AO20</f>
        <v>0</v>
      </c>
    </row>
    <row r="38" spans="2:41" x14ac:dyDescent="0.2">
      <c r="B38" s="4" t="s">
        <v>26</v>
      </c>
      <c r="C38" s="173">
        <f t="shared" si="23"/>
        <v>38256426.278968498</v>
      </c>
      <c r="D38" s="173">
        <f>SUM(D35:D37)</f>
        <v>0</v>
      </c>
      <c r="E38" s="173">
        <f t="shared" ref="E38:AG38" si="37">SUM(E35:E37)</f>
        <v>24490000</v>
      </c>
      <c r="F38" s="173">
        <f t="shared" si="37"/>
        <v>-7172289.700384344</v>
      </c>
      <c r="G38" s="173">
        <f t="shared" si="37"/>
        <v>767366.60728344624</v>
      </c>
      <c r="H38" s="173">
        <f t="shared" si="37"/>
        <v>747345.39793303399</v>
      </c>
      <c r="I38" s="173">
        <f t="shared" si="37"/>
        <v>726887.34352161107</v>
      </c>
      <c r="J38" s="173">
        <f t="shared" si="37"/>
        <v>705982.91247673379</v>
      </c>
      <c r="K38" s="173">
        <f t="shared" si="37"/>
        <v>684622.36525548715</v>
      </c>
      <c r="L38" s="173">
        <f t="shared" si="37"/>
        <v>662795.74980675429</v>
      </c>
      <c r="M38" s="173">
        <f t="shared" si="37"/>
        <v>640492.89693447296</v>
      </c>
      <c r="N38" s="173">
        <f t="shared" si="37"/>
        <v>617703.41555972793</v>
      </c>
      <c r="O38" s="173">
        <f t="shared" si="37"/>
        <v>594416.68787946133</v>
      </c>
      <c r="P38" s="173">
        <f t="shared" si="37"/>
        <v>492608.579601445</v>
      </c>
      <c r="Q38" s="173">
        <f t="shared" si="37"/>
        <v>503356.86264689476</v>
      </c>
      <c r="R38" s="173">
        <f t="shared" si="37"/>
        <v>514339.66371173901</v>
      </c>
      <c r="S38" s="173">
        <f t="shared" si="37"/>
        <v>525562.09977151663</v>
      </c>
      <c r="T38" s="173">
        <f t="shared" si="37"/>
        <v>537029.39944964088</v>
      </c>
      <c r="U38" s="173">
        <f t="shared" si="37"/>
        <v>548746.90545345936</v>
      </c>
      <c r="V38" s="173">
        <f t="shared" si="37"/>
        <v>560720.07706346363</v>
      </c>
      <c r="W38" s="173">
        <f t="shared" si="37"/>
        <v>572954.4926768099</v>
      </c>
      <c r="X38" s="173">
        <f t="shared" si="37"/>
        <v>585455.85240634391</v>
      </c>
      <c r="Y38" s="173">
        <f t="shared" si="37"/>
        <v>598229.98073632363</v>
      </c>
      <c r="Z38" s="173">
        <f t="shared" si="37"/>
        <v>5509282.8292361014</v>
      </c>
      <c r="AA38" s="173">
        <f t="shared" si="37"/>
        <v>-5742779.5206670035</v>
      </c>
      <c r="AB38" s="173">
        <f t="shared" si="37"/>
        <v>638249.14514569333</v>
      </c>
      <c r="AC38" s="173">
        <f t="shared" si="37"/>
        <v>652175.17637944128</v>
      </c>
      <c r="AD38" s="173">
        <f t="shared" si="37"/>
        <v>666405.06128443778</v>
      </c>
      <c r="AE38" s="173">
        <f t="shared" si="37"/>
        <v>680945.42967875255</v>
      </c>
      <c r="AF38" s="173">
        <f t="shared" si="37"/>
        <v>695803.05603721738</v>
      </c>
      <c r="AG38" s="173">
        <f t="shared" si="37"/>
        <v>710984.86264770618</v>
      </c>
      <c r="AH38" s="173">
        <f t="shared" ref="AH38:AN38" si="38">SUM(AH35:AH37)</f>
        <v>726497.92283628508</v>
      </c>
      <c r="AI38" s="173">
        <f t="shared" si="38"/>
        <v>742349.4642627323</v>
      </c>
      <c r="AJ38" s="173">
        <f t="shared" si="38"/>
        <v>3207546.8722879626</v>
      </c>
      <c r="AK38" s="173">
        <f t="shared" si="38"/>
        <v>775097.69341492699</v>
      </c>
      <c r="AL38" s="173">
        <f t="shared" si="38"/>
        <v>-2391690.3611954115</v>
      </c>
      <c r="AM38" s="173">
        <f t="shared" si="38"/>
        <v>809290.58786861692</v>
      </c>
      <c r="AN38" s="173">
        <f t="shared" si="38"/>
        <v>826948.59194046631</v>
      </c>
      <c r="AO38" s="173">
        <f t="shared" ref="AO38" si="39">SUM(AO35:AO37)</f>
        <v>844991.87802655762</v>
      </c>
    </row>
    <row r="39" spans="2:41" x14ac:dyDescent="0.2">
      <c r="B39" s="113" t="s">
        <v>46</v>
      </c>
      <c r="C39" s="174">
        <f t="shared" si="23"/>
        <v>-5125318.7539796177</v>
      </c>
      <c r="D39" s="174">
        <f>D34-D38</f>
        <v>0</v>
      </c>
      <c r="E39" s="174">
        <f t="shared" ref="E39:AG39" si="40">E34-E38</f>
        <v>0</v>
      </c>
      <c r="F39" s="174">
        <f t="shared" si="40"/>
        <v>7401572.1339551779</v>
      </c>
      <c r="G39" s="174">
        <f t="shared" si="40"/>
        <v>-536479.19667761656</v>
      </c>
      <c r="H39" s="174">
        <f t="shared" si="40"/>
        <v>-514841.77545296354</v>
      </c>
      <c r="I39" s="174">
        <f t="shared" si="40"/>
        <v>-492756.19568418013</v>
      </c>
      <c r="J39" s="174">
        <f t="shared" si="40"/>
        <v>-470212.84660444106</v>
      </c>
      <c r="K39" s="174">
        <f t="shared" si="40"/>
        <v>-447201.9089220881</v>
      </c>
      <c r="L39" s="174">
        <f t="shared" si="40"/>
        <v>-423713.35027902178</v>
      </c>
      <c r="M39" s="174">
        <f t="shared" si="40"/>
        <v>-399736.92061004648</v>
      </c>
      <c r="N39" s="174">
        <f t="shared" si="40"/>
        <v>-375262.14740103018</v>
      </c>
      <c r="O39" s="174">
        <f t="shared" si="40"/>
        <v>-350278.3308436526</v>
      </c>
      <c r="P39" s="174">
        <f t="shared" si="40"/>
        <v>-246761.25406638579</v>
      </c>
      <c r="Q39" s="174">
        <f t="shared" si="40"/>
        <v>-255788.60583308968</v>
      </c>
      <c r="R39" s="174">
        <f t="shared" si="40"/>
        <v>-265038.42910023755</v>
      </c>
      <c r="S39" s="174">
        <f t="shared" si="40"/>
        <v>-277008.76886385004</v>
      </c>
      <c r="T39" s="174">
        <f t="shared" si="40"/>
        <v>-289221.72853469662</v>
      </c>
      <c r="U39" s="174">
        <f t="shared" si="40"/>
        <v>-301682.6575512602</v>
      </c>
      <c r="V39" s="174">
        <f t="shared" si="40"/>
        <v>-314397.02190497145</v>
      </c>
      <c r="W39" s="174">
        <f t="shared" si="40"/>
        <v>-327370.40668379306</v>
      </c>
      <c r="X39" s="174">
        <f t="shared" si="40"/>
        <v>-340608.51867130608</v>
      </c>
      <c r="Y39" s="174">
        <f t="shared" si="40"/>
        <v>-354117.18900249107</v>
      </c>
      <c r="Z39" s="174">
        <f t="shared" si="40"/>
        <v>-5265902.3758774698</v>
      </c>
      <c r="AA39" s="174">
        <f t="shared" si="40"/>
        <v>5985429.832665558</v>
      </c>
      <c r="AB39" s="174">
        <f t="shared" si="40"/>
        <v>-396326.78408313356</v>
      </c>
      <c r="AC39" s="174">
        <f t="shared" si="40"/>
        <v>-410978.58240006957</v>
      </c>
      <c r="AD39" s="174">
        <f t="shared" si="40"/>
        <v>-425932.05708700418</v>
      </c>
      <c r="AE39" s="174">
        <f t="shared" si="40"/>
        <v>-441193.84449391114</v>
      </c>
      <c r="AF39" s="174">
        <f t="shared" si="40"/>
        <v>-456770.72560793022</v>
      </c>
      <c r="AG39" s="174">
        <f t="shared" si="40"/>
        <v>-472669.62920970726</v>
      </c>
      <c r="AH39" s="174">
        <f t="shared" ref="AH39:AN39" si="41">AH34-AH38</f>
        <v>-488897.63509859983</v>
      </c>
      <c r="AI39" s="174">
        <f t="shared" si="41"/>
        <v>-505461.97738825995</v>
      </c>
      <c r="AJ39" s="174">
        <f t="shared" si="41"/>
        <v>-2971370.0478741135</v>
      </c>
      <c r="AK39" s="174">
        <f t="shared" si="41"/>
        <v>-539629.39947431954</v>
      </c>
      <c r="AL39" s="174">
        <f t="shared" si="41"/>
        <v>2626452.250254197</v>
      </c>
      <c r="AM39" s="174">
        <f t="shared" si="41"/>
        <v>-575232.98447700776</v>
      </c>
      <c r="AN39" s="174">
        <f t="shared" si="41"/>
        <v>-593593.16135903238</v>
      </c>
      <c r="AO39" s="174">
        <f t="shared" ref="AO39" si="42">AO34-AO38</f>
        <v>-612336.51373686804</v>
      </c>
    </row>
    <row r="40" spans="2:41" x14ac:dyDescent="0.2">
      <c r="B40" s="3" t="s">
        <v>27</v>
      </c>
      <c r="C40" s="173"/>
      <c r="D40" s="115">
        <f>D39</f>
        <v>0</v>
      </c>
      <c r="E40" s="115">
        <f>D40+E39</f>
        <v>0</v>
      </c>
      <c r="F40" s="115">
        <f t="shared" ref="F40:AG40" si="43">E40+F39</f>
        <v>7401572.1339551779</v>
      </c>
      <c r="G40" s="115">
        <f t="shared" si="43"/>
        <v>6865092.9372775611</v>
      </c>
      <c r="H40" s="115">
        <f t="shared" si="43"/>
        <v>6350251.161824597</v>
      </c>
      <c r="I40" s="115">
        <f t="shared" si="43"/>
        <v>5857494.9661404174</v>
      </c>
      <c r="J40" s="115">
        <f t="shared" si="43"/>
        <v>5387282.1195359761</v>
      </c>
      <c r="K40" s="115">
        <f t="shared" si="43"/>
        <v>4940080.2106138878</v>
      </c>
      <c r="L40" s="115">
        <f t="shared" si="43"/>
        <v>4516366.8603348657</v>
      </c>
      <c r="M40" s="115">
        <f t="shared" si="43"/>
        <v>4116629.9397248193</v>
      </c>
      <c r="N40" s="115">
        <f t="shared" si="43"/>
        <v>3741367.7923237891</v>
      </c>
      <c r="O40" s="115">
        <f t="shared" si="43"/>
        <v>3391089.4614801365</v>
      </c>
      <c r="P40" s="115">
        <f t="shared" si="43"/>
        <v>3144328.2074137507</v>
      </c>
      <c r="Q40" s="115">
        <f t="shared" si="43"/>
        <v>2888539.6015806608</v>
      </c>
      <c r="R40" s="115">
        <f t="shared" si="43"/>
        <v>2623501.172480423</v>
      </c>
      <c r="S40" s="115">
        <f t="shared" si="43"/>
        <v>2346492.4036165727</v>
      </c>
      <c r="T40" s="115">
        <f t="shared" si="43"/>
        <v>2057270.6750818761</v>
      </c>
      <c r="U40" s="115">
        <f t="shared" si="43"/>
        <v>1755588.0175306159</v>
      </c>
      <c r="V40" s="115">
        <f t="shared" si="43"/>
        <v>1441190.9956256445</v>
      </c>
      <c r="W40" s="115">
        <f t="shared" si="43"/>
        <v>1113820.5889418514</v>
      </c>
      <c r="X40" s="115">
        <f t="shared" si="43"/>
        <v>773212.07027054531</v>
      </c>
      <c r="Y40" s="115">
        <f t="shared" si="43"/>
        <v>419094.88126805425</v>
      </c>
      <c r="Z40" s="115">
        <f t="shared" si="43"/>
        <v>-4846807.4946094155</v>
      </c>
      <c r="AA40" s="115">
        <f t="shared" si="43"/>
        <v>1138622.3380561424</v>
      </c>
      <c r="AB40" s="115">
        <f t="shared" si="43"/>
        <v>742295.55397300888</v>
      </c>
      <c r="AC40" s="115">
        <f t="shared" si="43"/>
        <v>331316.97157293931</v>
      </c>
      <c r="AD40" s="115">
        <f t="shared" si="43"/>
        <v>-94615.085514064878</v>
      </c>
      <c r="AE40" s="115">
        <f t="shared" si="43"/>
        <v>-535808.93000797601</v>
      </c>
      <c r="AF40" s="115">
        <f t="shared" si="43"/>
        <v>-992579.65561590623</v>
      </c>
      <c r="AG40" s="115">
        <f t="shared" si="43"/>
        <v>-1465249.2848256135</v>
      </c>
      <c r="AH40" s="115">
        <f t="shared" ref="AH40" si="44">AG40+AH39</f>
        <v>-1954146.9199242133</v>
      </c>
      <c r="AI40" s="115">
        <f t="shared" ref="AI40" si="45">AH40+AI39</f>
        <v>-2459608.8973124735</v>
      </c>
      <c r="AJ40" s="115">
        <f t="shared" ref="AJ40" si="46">AI40+AJ39</f>
        <v>-5430978.9451865871</v>
      </c>
      <c r="AK40" s="115">
        <f t="shared" ref="AK40" si="47">AJ40+AK39</f>
        <v>-5970608.3446609061</v>
      </c>
      <c r="AL40" s="115">
        <f t="shared" ref="AL40" si="48">AK40+AL39</f>
        <v>-3344156.0944067091</v>
      </c>
      <c r="AM40" s="115">
        <f t="shared" ref="AM40" si="49">AL40+AM39</f>
        <v>-3919389.0788837168</v>
      </c>
      <c r="AN40" s="115">
        <f t="shared" ref="AN40" si="50">AM40+AN39</f>
        <v>-4512982.2402427495</v>
      </c>
      <c r="AO40" s="115">
        <f t="shared" ref="AO40" si="51">AN40+AO39</f>
        <v>-5125318.7539796177</v>
      </c>
    </row>
    <row r="41" spans="2:41" x14ac:dyDescent="0.2">
      <c r="B41" s="3" t="s">
        <v>189</v>
      </c>
      <c r="C41" s="173">
        <f>SUM(D41:AO41)</f>
        <v>0</v>
      </c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</row>
    <row r="42" spans="2:41" x14ac:dyDescent="0.2">
      <c r="B42" s="27" t="s">
        <v>190</v>
      </c>
      <c r="C42" s="175"/>
      <c r="D42" s="175">
        <f>D39+D41</f>
        <v>0</v>
      </c>
      <c r="E42" s="175">
        <f>D42+E39+E41</f>
        <v>0</v>
      </c>
      <c r="F42" s="175">
        <f t="shared" ref="F42:AG42" si="52">E42+F39+F41</f>
        <v>7401572.1339551779</v>
      </c>
      <c r="G42" s="175">
        <f t="shared" si="52"/>
        <v>6865092.9372775611</v>
      </c>
      <c r="H42" s="175">
        <f t="shared" si="52"/>
        <v>6350251.161824597</v>
      </c>
      <c r="I42" s="175">
        <f t="shared" si="52"/>
        <v>5857494.9661404174</v>
      </c>
      <c r="J42" s="175">
        <f t="shared" si="52"/>
        <v>5387282.1195359761</v>
      </c>
      <c r="K42" s="175">
        <f t="shared" si="52"/>
        <v>4940080.2106138878</v>
      </c>
      <c r="L42" s="175">
        <f t="shared" si="52"/>
        <v>4516366.8603348657</v>
      </c>
      <c r="M42" s="175">
        <f t="shared" si="52"/>
        <v>4116629.9397248193</v>
      </c>
      <c r="N42" s="175">
        <f t="shared" si="52"/>
        <v>3741367.7923237891</v>
      </c>
      <c r="O42" s="175">
        <f t="shared" si="52"/>
        <v>3391089.4614801365</v>
      </c>
      <c r="P42" s="175">
        <f t="shared" si="52"/>
        <v>3144328.2074137507</v>
      </c>
      <c r="Q42" s="175">
        <f t="shared" si="52"/>
        <v>2888539.6015806608</v>
      </c>
      <c r="R42" s="175">
        <f t="shared" si="52"/>
        <v>2623501.172480423</v>
      </c>
      <c r="S42" s="175">
        <f t="shared" si="52"/>
        <v>2346492.4036165727</v>
      </c>
      <c r="T42" s="175">
        <f t="shared" si="52"/>
        <v>2057270.6750818761</v>
      </c>
      <c r="U42" s="175">
        <f t="shared" si="52"/>
        <v>1755588.0175306159</v>
      </c>
      <c r="V42" s="175">
        <f t="shared" si="52"/>
        <v>1441190.9956256445</v>
      </c>
      <c r="W42" s="175">
        <f t="shared" si="52"/>
        <v>1113820.5889418514</v>
      </c>
      <c r="X42" s="175">
        <f t="shared" si="52"/>
        <v>773212.07027054531</v>
      </c>
      <c r="Y42" s="175">
        <f t="shared" si="52"/>
        <v>419094.88126805425</v>
      </c>
      <c r="Z42" s="175">
        <f t="shared" si="52"/>
        <v>-4846807.4946094155</v>
      </c>
      <c r="AA42" s="175">
        <f t="shared" si="52"/>
        <v>1138622.3380561424</v>
      </c>
      <c r="AB42" s="175">
        <f t="shared" si="52"/>
        <v>742295.55397300888</v>
      </c>
      <c r="AC42" s="175">
        <f t="shared" si="52"/>
        <v>331316.97157293931</v>
      </c>
      <c r="AD42" s="175">
        <f t="shared" si="52"/>
        <v>-94615.085514064878</v>
      </c>
      <c r="AE42" s="175">
        <f t="shared" si="52"/>
        <v>-535808.93000797601</v>
      </c>
      <c r="AF42" s="175">
        <f t="shared" si="52"/>
        <v>-992579.65561590623</v>
      </c>
      <c r="AG42" s="175">
        <f t="shared" si="52"/>
        <v>-1465249.2848256135</v>
      </c>
      <c r="AH42" s="175">
        <f t="shared" ref="AH42" si="53">AG42+AH39+AH41</f>
        <v>-1954146.9199242133</v>
      </c>
      <c r="AI42" s="175">
        <f t="shared" ref="AI42" si="54">AH42+AI39+AI41</f>
        <v>-2459608.8973124735</v>
      </c>
      <c r="AJ42" s="175">
        <f t="shared" ref="AJ42" si="55">AI42+AJ39+AJ41</f>
        <v>-5430978.9451865871</v>
      </c>
      <c r="AK42" s="175">
        <f t="shared" ref="AK42" si="56">AJ42+AK39+AK41</f>
        <v>-5970608.3446609061</v>
      </c>
      <c r="AL42" s="175">
        <f t="shared" ref="AL42" si="57">AK42+AL39+AL41</f>
        <v>-3344156.0944067091</v>
      </c>
      <c r="AM42" s="175">
        <f t="shared" ref="AM42" si="58">AL42+AM39+AM41</f>
        <v>-3919389.0788837168</v>
      </c>
      <c r="AN42" s="175">
        <f t="shared" ref="AN42" si="59">AM42+AN39+AN41</f>
        <v>-4512982.2402427495</v>
      </c>
      <c r="AO42" s="175">
        <f t="shared" ref="AO42" si="60">AN42+AO39+AO41</f>
        <v>-5125318.7539796177</v>
      </c>
    </row>
    <row r="45" spans="2:41" x14ac:dyDescent="0.2">
      <c r="B45" s="15" t="s">
        <v>193</v>
      </c>
      <c r="C45" s="15"/>
      <c r="D45" s="3" t="s">
        <v>10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2:41" x14ac:dyDescent="0.2">
      <c r="B46" s="4"/>
      <c r="C46" s="4"/>
      <c r="D46" s="5">
        <v>1</v>
      </c>
      <c r="E46" s="5">
        <v>2</v>
      </c>
      <c r="F46" s="5">
        <v>3</v>
      </c>
      <c r="G46" s="5">
        <v>4</v>
      </c>
      <c r="H46" s="5">
        <v>5</v>
      </c>
      <c r="I46" s="5">
        <v>6</v>
      </c>
      <c r="J46" s="5">
        <v>7</v>
      </c>
      <c r="K46" s="5">
        <v>8</v>
      </c>
      <c r="L46" s="5">
        <v>9</v>
      </c>
      <c r="M46" s="5">
        <v>10</v>
      </c>
      <c r="N46" s="5">
        <v>11</v>
      </c>
      <c r="O46" s="5">
        <v>12</v>
      </c>
      <c r="P46" s="5">
        <v>13</v>
      </c>
      <c r="Q46" s="5">
        <v>14</v>
      </c>
      <c r="R46" s="5">
        <v>15</v>
      </c>
      <c r="S46" s="5">
        <v>16</v>
      </c>
      <c r="T46" s="5">
        <v>17</v>
      </c>
      <c r="U46" s="5">
        <v>18</v>
      </c>
      <c r="V46" s="5">
        <v>19</v>
      </c>
      <c r="W46" s="5">
        <v>20</v>
      </c>
      <c r="X46" s="5">
        <v>21</v>
      </c>
      <c r="Y46" s="5">
        <v>22</v>
      </c>
      <c r="Z46" s="5">
        <v>23</v>
      </c>
      <c r="AA46" s="5">
        <v>24</v>
      </c>
      <c r="AB46" s="5">
        <v>25</v>
      </c>
      <c r="AC46" s="5">
        <v>26</v>
      </c>
      <c r="AD46" s="5">
        <v>27</v>
      </c>
      <c r="AE46" s="5">
        <v>28</v>
      </c>
      <c r="AF46" s="5">
        <v>29</v>
      </c>
      <c r="AG46" s="5">
        <v>30</v>
      </c>
      <c r="AH46" s="5">
        <v>31</v>
      </c>
      <c r="AI46" s="5">
        <v>32</v>
      </c>
      <c r="AJ46" s="5">
        <v>33</v>
      </c>
      <c r="AK46" s="5">
        <v>34</v>
      </c>
      <c r="AL46" s="5">
        <v>35</v>
      </c>
      <c r="AM46" s="5">
        <v>36</v>
      </c>
      <c r="AN46" s="5">
        <v>37</v>
      </c>
      <c r="AO46" s="5">
        <v>38</v>
      </c>
    </row>
    <row r="47" spans="2:41" x14ac:dyDescent="0.2">
      <c r="B47" s="6" t="s">
        <v>39</v>
      </c>
      <c r="C47" s="109" t="s">
        <v>9</v>
      </c>
      <c r="D47" s="7">
        <f>D4</f>
        <v>2026</v>
      </c>
      <c r="E47" s="7">
        <f t="shared" ref="E47:AG47" si="61">E4</f>
        <v>2027</v>
      </c>
      <c r="F47" s="7">
        <f t="shared" si="61"/>
        <v>2028</v>
      </c>
      <c r="G47" s="7">
        <f t="shared" si="61"/>
        <v>2029</v>
      </c>
      <c r="H47" s="7">
        <f t="shared" si="61"/>
        <v>2030</v>
      </c>
      <c r="I47" s="7">
        <f t="shared" si="61"/>
        <v>2031</v>
      </c>
      <c r="J47" s="7">
        <f t="shared" si="61"/>
        <v>2032</v>
      </c>
      <c r="K47" s="7">
        <f t="shared" si="61"/>
        <v>2033</v>
      </c>
      <c r="L47" s="7">
        <f t="shared" si="61"/>
        <v>2034</v>
      </c>
      <c r="M47" s="7">
        <f t="shared" si="61"/>
        <v>2035</v>
      </c>
      <c r="N47" s="7">
        <f t="shared" si="61"/>
        <v>2036</v>
      </c>
      <c r="O47" s="7">
        <f t="shared" si="61"/>
        <v>2037</v>
      </c>
      <c r="P47" s="7">
        <f t="shared" si="61"/>
        <v>2038</v>
      </c>
      <c r="Q47" s="7">
        <f t="shared" si="61"/>
        <v>2039</v>
      </c>
      <c r="R47" s="7">
        <f t="shared" si="61"/>
        <v>2040</v>
      </c>
      <c r="S47" s="7">
        <f t="shared" si="61"/>
        <v>2041</v>
      </c>
      <c r="T47" s="7">
        <f t="shared" si="61"/>
        <v>2042</v>
      </c>
      <c r="U47" s="7">
        <f t="shared" si="61"/>
        <v>2043</v>
      </c>
      <c r="V47" s="7">
        <f t="shared" si="61"/>
        <v>2044</v>
      </c>
      <c r="W47" s="7">
        <f t="shared" si="61"/>
        <v>2045</v>
      </c>
      <c r="X47" s="7">
        <f t="shared" si="61"/>
        <v>2046</v>
      </c>
      <c r="Y47" s="7">
        <f t="shared" si="61"/>
        <v>2047</v>
      </c>
      <c r="Z47" s="7">
        <f t="shared" si="61"/>
        <v>2048</v>
      </c>
      <c r="AA47" s="7">
        <f t="shared" si="61"/>
        <v>2049</v>
      </c>
      <c r="AB47" s="7">
        <f t="shared" si="61"/>
        <v>2050</v>
      </c>
      <c r="AC47" s="7">
        <f t="shared" si="61"/>
        <v>2051</v>
      </c>
      <c r="AD47" s="7">
        <f t="shared" si="61"/>
        <v>2052</v>
      </c>
      <c r="AE47" s="7">
        <f t="shared" si="61"/>
        <v>2053</v>
      </c>
      <c r="AF47" s="7">
        <f t="shared" si="61"/>
        <v>2054</v>
      </c>
      <c r="AG47" s="7">
        <f t="shared" si="61"/>
        <v>2055</v>
      </c>
      <c r="AH47" s="7">
        <f t="shared" ref="AH47:AN47" si="62">AH4</f>
        <v>2056</v>
      </c>
      <c r="AI47" s="7">
        <f t="shared" si="62"/>
        <v>2057</v>
      </c>
      <c r="AJ47" s="7">
        <f t="shared" si="62"/>
        <v>2058</v>
      </c>
      <c r="AK47" s="7">
        <f t="shared" si="62"/>
        <v>2059</v>
      </c>
      <c r="AL47" s="7">
        <f t="shared" si="62"/>
        <v>2060</v>
      </c>
      <c r="AM47" s="7">
        <f t="shared" si="62"/>
        <v>2061</v>
      </c>
      <c r="AN47" s="7">
        <f t="shared" si="62"/>
        <v>2062</v>
      </c>
      <c r="AO47" s="7">
        <f t="shared" ref="AO47" si="63">AO4</f>
        <v>2063</v>
      </c>
    </row>
    <row r="48" spans="2:41" x14ac:dyDescent="0.2">
      <c r="B48" s="3" t="s">
        <v>187</v>
      </c>
      <c r="C48" s="115">
        <f t="shared" ref="C48:C55" si="64">SUM(D48:AO48)</f>
        <v>24490000</v>
      </c>
      <c r="D48" s="115">
        <f>'05 Financovanie'!D25-'01 Investičné výdavky'!D13-'01 Investičné výdavky'!D14-'01 Investičné výdavky'!D16</f>
        <v>0</v>
      </c>
      <c r="E48" s="115">
        <f>'05 Financovanie'!E25-'01 Investičné výdavky'!E13-'01 Investičné výdavky'!E14-'01 Investičné výdavky'!E16</f>
        <v>24490000</v>
      </c>
      <c r="F48" s="115">
        <f>'05 Financovanie'!F25-'01 Investičné výdavky'!F13-'01 Investičné výdavky'!F14-'01 Investičné výdavky'!F16</f>
        <v>0</v>
      </c>
      <c r="G48" s="115">
        <f>'05 Financovanie'!G25-'01 Investičné výdavky'!G13-'01 Investičné výdavky'!G14-'01 Investičné výdavky'!G16</f>
        <v>0</v>
      </c>
      <c r="H48" s="115">
        <f>'05 Financovanie'!H25-'01 Investičné výdavky'!H13-'01 Investičné výdavky'!H14-'01 Investičné výdavky'!H16</f>
        <v>0</v>
      </c>
      <c r="I48" s="115">
        <f>'05 Financovanie'!I25-'01 Investičné výdavky'!I13-'01 Investičné výdavky'!I14-'01 Investičné výdavky'!I16</f>
        <v>0</v>
      </c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</row>
    <row r="49" spans="2:41" x14ac:dyDescent="0.2">
      <c r="B49" s="114" t="s">
        <v>192</v>
      </c>
      <c r="C49" s="172">
        <f t="shared" si="64"/>
        <v>84431957.611984402</v>
      </c>
      <c r="D49" s="172">
        <f>'04 Prevádzkové príjmy'!D15</f>
        <v>1884215.6014389996</v>
      </c>
      <c r="E49" s="172">
        <f>'04 Prevádzkové príjmy'!E15</f>
        <v>1897405.1106490723</v>
      </c>
      <c r="F49" s="172">
        <f>'04 Prevádzkové príjmy'!F15</f>
        <v>2139969.3799944497</v>
      </c>
      <c r="G49" s="172">
        <f>'04 Prevádzkové príjmy'!G15</f>
        <v>2154949.1656544106</v>
      </c>
      <c r="H49" s="172">
        <f>'04 Prevádzkové príjmy'!H15</f>
        <v>2170033.8098139912</v>
      </c>
      <c r="I49" s="172">
        <f>'04 Prevádzkové príjmy'!I15</f>
        <v>2185224.0464826887</v>
      </c>
      <c r="J49" s="172">
        <f>'04 Prevádzkové príjmy'!J15</f>
        <v>2200520.6148080672</v>
      </c>
      <c r="K49" s="172">
        <f>'04 Prevádzkové príjmy'!K15</f>
        <v>2215924.2591117239</v>
      </c>
      <c r="L49" s="172">
        <f>'04 Prevádzkové príjmy'!L15</f>
        <v>2231435.7289255052</v>
      </c>
      <c r="M49" s="172">
        <f>'04 Prevádzkové príjmy'!M15</f>
        <v>2247055.7790279835</v>
      </c>
      <c r="N49" s="172">
        <f>'04 Prevádzkové príjmy'!N15</f>
        <v>2262785.1694811792</v>
      </c>
      <c r="O49" s="172">
        <f>'04 Prevádzkové príjmy'!O15</f>
        <v>2278624.6656675474</v>
      </c>
      <c r="P49" s="172">
        <f>'04 Prevádzkové príjmy'!P15</f>
        <v>2294575.0383272199</v>
      </c>
      <c r="Q49" s="172">
        <f>'04 Prevádzkové príjmy'!Q15</f>
        <v>2310637.0635955106</v>
      </c>
      <c r="R49" s="172">
        <f>'04 Prevádzkové príjmy'!R15</f>
        <v>2326811.5230406788</v>
      </c>
      <c r="S49" s="172">
        <f>'04 Prevádzkové príjmy'!S15</f>
        <v>2319831.0884715565</v>
      </c>
      <c r="T49" s="172">
        <f>'04 Prevádzkové príjmy'!T15</f>
        <v>2312871.5952061424</v>
      </c>
      <c r="U49" s="172">
        <f>'04 Prevádzkové príjmy'!U15</f>
        <v>2305932.9804205238</v>
      </c>
      <c r="V49" s="172">
        <f>'04 Prevádzkové príjmy'!V15</f>
        <v>2299015.1814792617</v>
      </c>
      <c r="W49" s="172">
        <f>'04 Prevádzkové príjmy'!W15</f>
        <v>2292118.1359348241</v>
      </c>
      <c r="X49" s="172">
        <f>'04 Prevádzkové príjmy'!X15</f>
        <v>2285241.7815270196</v>
      </c>
      <c r="Y49" s="172">
        <f>'04 Prevádzkové príjmy'!Y15</f>
        <v>2278386.0561824385</v>
      </c>
      <c r="Z49" s="172">
        <f>'04 Prevádzkové príjmy'!Z15</f>
        <v>2271550.8980138912</v>
      </c>
      <c r="AA49" s="172">
        <f>'04 Prevádzkové príjmy'!AA15</f>
        <v>2264736.2453198489</v>
      </c>
      <c r="AB49" s="172">
        <f>'04 Prevádzkové príjmy'!AB15</f>
        <v>2257942.0365838902</v>
      </c>
      <c r="AC49" s="172">
        <f>'04 Prevádzkové príjmy'!AC15</f>
        <v>2251168.2104741381</v>
      </c>
      <c r="AD49" s="172">
        <f>'04 Prevádzkové príjmy'!AD15</f>
        <v>2244414.7058427157</v>
      </c>
      <c r="AE49" s="172">
        <f>'04 Prevádzkové príjmy'!AE15</f>
        <v>2237681.461725188</v>
      </c>
      <c r="AF49" s="172">
        <f>'04 Prevádzkové príjmy'!AF15</f>
        <v>2230968.4173400127</v>
      </c>
      <c r="AG49" s="172">
        <f>'04 Prevádzkové príjmy'!AG15</f>
        <v>2224275.5120879924</v>
      </c>
      <c r="AH49" s="172">
        <f>'04 Prevádzkové príjmy'!AH15</f>
        <v>2217602.6855517291</v>
      </c>
      <c r="AI49" s="172">
        <f>'04 Prevádzkové príjmy'!AI15</f>
        <v>2210949.8774950737</v>
      </c>
      <c r="AJ49" s="172">
        <f>'04 Prevádzkové príjmy'!AJ15</f>
        <v>2204317.0278625884</v>
      </c>
      <c r="AK49" s="172">
        <f>'04 Prevádzkové príjmy'!AK15</f>
        <v>2197704.0767790009</v>
      </c>
      <c r="AL49" s="172">
        <f>'04 Prevádzkové príjmy'!AL15</f>
        <v>2191110.9645486637</v>
      </c>
      <c r="AM49" s="172">
        <f>'04 Prevádzkové príjmy'!AM15</f>
        <v>2184537.6316550178</v>
      </c>
      <c r="AN49" s="172">
        <f>'04 Prevádzkové príjmy'!AN15</f>
        <v>2177984.0187600525</v>
      </c>
      <c r="AO49" s="172">
        <f>'04 Prevádzkové príjmy'!AO15</f>
        <v>2171450.0667037722</v>
      </c>
    </row>
    <row r="50" spans="2:41" x14ac:dyDescent="0.2">
      <c r="B50" s="4" t="s">
        <v>11</v>
      </c>
      <c r="C50" s="173">
        <f t="shared" si="64"/>
        <v>108921957.61198437</v>
      </c>
      <c r="D50" s="173">
        <f>SUM(D48:D49)</f>
        <v>1884215.6014389996</v>
      </c>
      <c r="E50" s="173">
        <f t="shared" ref="E50" si="65">SUM(E48:E49)</f>
        <v>26387405.110649072</v>
      </c>
      <c r="F50" s="173">
        <f t="shared" ref="F50" si="66">SUM(F48:F49)</f>
        <v>2139969.3799944497</v>
      </c>
      <c r="G50" s="173">
        <f t="shared" ref="G50" si="67">SUM(G48:G49)</f>
        <v>2154949.1656544106</v>
      </c>
      <c r="H50" s="173">
        <f t="shared" ref="H50" si="68">SUM(H48:H49)</f>
        <v>2170033.8098139912</v>
      </c>
      <c r="I50" s="173">
        <f t="shared" ref="I50" si="69">SUM(I48:I49)</f>
        <v>2185224.0464826887</v>
      </c>
      <c r="J50" s="173">
        <f t="shared" ref="J50" si="70">SUM(J48:J49)</f>
        <v>2200520.6148080672</v>
      </c>
      <c r="K50" s="173">
        <f t="shared" ref="K50" si="71">SUM(K48:K49)</f>
        <v>2215924.2591117239</v>
      </c>
      <c r="L50" s="173">
        <f t="shared" ref="L50" si="72">SUM(L48:L49)</f>
        <v>2231435.7289255052</v>
      </c>
      <c r="M50" s="173">
        <f t="shared" ref="M50" si="73">SUM(M48:M49)</f>
        <v>2247055.7790279835</v>
      </c>
      <c r="N50" s="173">
        <f t="shared" ref="N50" si="74">SUM(N48:N49)</f>
        <v>2262785.1694811792</v>
      </c>
      <c r="O50" s="173">
        <f t="shared" ref="O50" si="75">SUM(O48:O49)</f>
        <v>2278624.6656675474</v>
      </c>
      <c r="P50" s="173">
        <f t="shared" ref="P50" si="76">SUM(P48:P49)</f>
        <v>2294575.0383272199</v>
      </c>
      <c r="Q50" s="173">
        <f t="shared" ref="Q50" si="77">SUM(Q48:Q49)</f>
        <v>2310637.0635955106</v>
      </c>
      <c r="R50" s="173">
        <f t="shared" ref="R50" si="78">SUM(R48:R49)</f>
        <v>2326811.5230406788</v>
      </c>
      <c r="S50" s="173">
        <f t="shared" ref="S50" si="79">SUM(S48:S49)</f>
        <v>2319831.0884715565</v>
      </c>
      <c r="T50" s="173">
        <f t="shared" ref="T50" si="80">SUM(T48:T49)</f>
        <v>2312871.5952061424</v>
      </c>
      <c r="U50" s="173">
        <f t="shared" ref="U50" si="81">SUM(U48:U49)</f>
        <v>2305932.9804205238</v>
      </c>
      <c r="V50" s="173">
        <f t="shared" ref="V50" si="82">SUM(V48:V49)</f>
        <v>2299015.1814792617</v>
      </c>
      <c r="W50" s="173">
        <f t="shared" ref="W50" si="83">SUM(W48:W49)</f>
        <v>2292118.1359348241</v>
      </c>
      <c r="X50" s="173">
        <f t="shared" ref="X50" si="84">SUM(X48:X49)</f>
        <v>2285241.7815270196</v>
      </c>
      <c r="Y50" s="173">
        <f t="shared" ref="Y50" si="85">SUM(Y48:Y49)</f>
        <v>2278386.0561824385</v>
      </c>
      <c r="Z50" s="173">
        <f t="shared" ref="Z50" si="86">SUM(Z48:Z49)</f>
        <v>2271550.8980138912</v>
      </c>
      <c r="AA50" s="173">
        <f t="shared" ref="AA50" si="87">SUM(AA48:AA49)</f>
        <v>2264736.2453198489</v>
      </c>
      <c r="AB50" s="173">
        <f t="shared" ref="AB50" si="88">SUM(AB48:AB49)</f>
        <v>2257942.0365838902</v>
      </c>
      <c r="AC50" s="173">
        <f t="shared" ref="AC50" si="89">SUM(AC48:AC49)</f>
        <v>2251168.2104741381</v>
      </c>
      <c r="AD50" s="173">
        <f t="shared" ref="AD50" si="90">SUM(AD48:AD49)</f>
        <v>2244414.7058427157</v>
      </c>
      <c r="AE50" s="173">
        <f t="shared" ref="AE50" si="91">SUM(AE48:AE49)</f>
        <v>2237681.461725188</v>
      </c>
      <c r="AF50" s="173">
        <f t="shared" ref="AF50" si="92">SUM(AF48:AF49)</f>
        <v>2230968.4173400127</v>
      </c>
      <c r="AG50" s="173">
        <f t="shared" ref="AG50:AN50" si="93">SUM(AG48:AG49)</f>
        <v>2224275.5120879924</v>
      </c>
      <c r="AH50" s="173">
        <f t="shared" si="93"/>
        <v>2217602.6855517291</v>
      </c>
      <c r="AI50" s="173">
        <f t="shared" si="93"/>
        <v>2210949.8774950737</v>
      </c>
      <c r="AJ50" s="173">
        <f t="shared" si="93"/>
        <v>2204317.0278625884</v>
      </c>
      <c r="AK50" s="173">
        <f t="shared" si="93"/>
        <v>2197704.0767790009</v>
      </c>
      <c r="AL50" s="173">
        <f t="shared" si="93"/>
        <v>2191110.9645486637</v>
      </c>
      <c r="AM50" s="173">
        <f t="shared" si="93"/>
        <v>2184537.6316550178</v>
      </c>
      <c r="AN50" s="173">
        <f t="shared" si="93"/>
        <v>2177984.0187600525</v>
      </c>
      <c r="AO50" s="173">
        <f t="shared" ref="AO50" si="94">SUM(AO48:AO49)</f>
        <v>2171450.0667037722</v>
      </c>
    </row>
    <row r="51" spans="2:41" x14ac:dyDescent="0.2">
      <c r="B51" s="3" t="s">
        <v>57</v>
      </c>
      <c r="C51" s="115">
        <f t="shared" si="64"/>
        <v>24490000</v>
      </c>
      <c r="D51" s="115">
        <f>D5</f>
        <v>0</v>
      </c>
      <c r="E51" s="115">
        <f t="shared" ref="E51:I51" si="95">E5</f>
        <v>24490000</v>
      </c>
      <c r="F51" s="115">
        <f t="shared" si="95"/>
        <v>0</v>
      </c>
      <c r="G51" s="115">
        <f t="shared" si="95"/>
        <v>0</v>
      </c>
      <c r="H51" s="115">
        <f t="shared" si="95"/>
        <v>0</v>
      </c>
      <c r="I51" s="115">
        <f t="shared" si="95"/>
        <v>0</v>
      </c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</row>
    <row r="52" spans="2:41" x14ac:dyDescent="0.2">
      <c r="B52" s="114" t="s">
        <v>191</v>
      </c>
      <c r="C52" s="172">
        <f t="shared" si="64"/>
        <v>112237882.17934354</v>
      </c>
      <c r="D52" s="172">
        <f>'03 Prevádzkové výdavky'!D21</f>
        <v>1320124.5047529743</v>
      </c>
      <c r="E52" s="172">
        <f>'03 Prevádzkové výdavky'!E21</f>
        <v>1392529.0792805366</v>
      </c>
      <c r="F52" s="172">
        <f>'03 Prevádzkové výdavky'!F21</f>
        <v>2239957.3759601936</v>
      </c>
      <c r="G52" s="172">
        <f>'03 Prevádzkové výdavky'!G21</f>
        <v>2252066.7933330503</v>
      </c>
      <c r="H52" s="172">
        <f>'03 Prevádzkové výdavky'!H21</f>
        <v>2264440.4274711614</v>
      </c>
      <c r="I52" s="172">
        <f>'03 Prevádzkové výdavky'!I21</f>
        <v>2277084.0433504046</v>
      </c>
      <c r="J52" s="172">
        <f>'03 Prevádzkové výdavky'!J21</f>
        <v>2290003.5317333257</v>
      </c>
      <c r="K52" s="172">
        <f>'03 Prevádzkové výdavky'!K21</f>
        <v>2303204.9119136948</v>
      </c>
      <c r="L52" s="172">
        <f>'03 Prevádzkové výdavky'!L21</f>
        <v>2316694.3345209416</v>
      </c>
      <c r="M52" s="172">
        <f>'03 Prevádzkové výdavky'!M21</f>
        <v>2330478.0843857848</v>
      </c>
      <c r="N52" s="172">
        <f>'03 Prevádzkové výdavky'!N21</f>
        <v>2344562.5834683836</v>
      </c>
      <c r="O52" s="172">
        <f>'03 Prevádzkové výdavky'!O21</f>
        <v>2358954.3938503824</v>
      </c>
      <c r="P52" s="172">
        <f>'03 Prevádzkové výdavky'!P21</f>
        <v>2295646.9359741276</v>
      </c>
      <c r="Q52" s="172">
        <f>'03 Prevádzkové výdavky'!Q21</f>
        <v>2345735.9195241746</v>
      </c>
      <c r="R52" s="172">
        <f>'03 Prevádzkové výdavky'!R21</f>
        <v>2396917.8003459061</v>
      </c>
      <c r="S52" s="172">
        <f>'03 Prevádzkové výdavky'!S21</f>
        <v>2449216.4244901258</v>
      </c>
      <c r="T52" s="172">
        <f>'03 Prevádzkové výdavky'!T21</f>
        <v>2502656.158307353</v>
      </c>
      <c r="U52" s="172">
        <f>'03 Prevádzkové výdavky'!U21</f>
        <v>2557261.8998003006</v>
      </c>
      <c r="V52" s="172">
        <f>'03 Prevádzkové výdavky'!V21</f>
        <v>2613059.0902240565</v>
      </c>
      <c r="W52" s="172">
        <f>'03 Prevádzkové výdavky'!W21</f>
        <v>2670073.7259393665</v>
      </c>
      <c r="X52" s="172">
        <f>'03 Prevádzkové výdavky'!X21</f>
        <v>2728332.3705245536</v>
      </c>
      <c r="Y52" s="172">
        <f>'03 Prevádzkové výdavky'!Y21</f>
        <v>2787862.1671516965</v>
      </c>
      <c r="Z52" s="172">
        <f>'03 Prevádzkové výdavky'!Z21</f>
        <v>7746690.8512328602</v>
      </c>
      <c r="AA52" s="172">
        <f>'03 Prevádzkové výdavky'!AA21</f>
        <v>2910846.763342238</v>
      </c>
      <c r="AB52" s="172">
        <f>'03 Prevádzkové výdavky'!AB21</f>
        <v>2974358.8624202651</v>
      </c>
      <c r="AC52" s="172">
        <f>'03 Prevádzkové výdavky'!AC21</f>
        <v>3039256.7392658112</v>
      </c>
      <c r="AD52" s="172">
        <f>'03 Prevádzkové výdavky'!AD21</f>
        <v>3105570.6303227809</v>
      </c>
      <c r="AE52" s="172">
        <f>'03 Prevádzkové výdavky'!AE21</f>
        <v>3173331.4317675112</v>
      </c>
      <c r="AF52" s="172">
        <f>'03 Prevádzkové výdavky'!AF21</f>
        <v>3242570.7139035519</v>
      </c>
      <c r="AG52" s="172">
        <f>'03 Prevádzkové výdavky'!AG21</f>
        <v>3313320.7358705224</v>
      </c>
      <c r="AH52" s="172">
        <f>'03 Prevádzkové výdavky'!AH21</f>
        <v>3385614.4606739078</v>
      </c>
      <c r="AI52" s="172">
        <f>'03 Prevádzkové výdavky'!AI21</f>
        <v>3459485.5705427853</v>
      </c>
      <c r="AJ52" s="172">
        <f>'03 Prevádzkové výdavky'!AJ21</f>
        <v>5983968.4826226486</v>
      </c>
      <c r="AK52" s="172">
        <f>'03 Prevádzkové výdavky'!AK21</f>
        <v>3612098.3650106331</v>
      </c>
      <c r="AL52" s="172">
        <f>'03 Prevádzkové výdavky'!AL21</f>
        <v>3690911.1531406138</v>
      </c>
      <c r="AM52" s="172">
        <f>'03 Prevádzkové výdavky'!AM21</f>
        <v>3771443.5665258178</v>
      </c>
      <c r="AN52" s="172">
        <f>'03 Prevádzkové výdavky'!AN21</f>
        <v>3853733.1258667372</v>
      </c>
      <c r="AO52" s="172">
        <f>'03 Prevádzkové výdavky'!AO21</f>
        <v>3937818.1705323276</v>
      </c>
    </row>
    <row r="53" spans="2:41" x14ac:dyDescent="0.2">
      <c r="B53" s="3" t="s">
        <v>181</v>
      </c>
      <c r="C53" s="115">
        <f t="shared" si="64"/>
        <v>0</v>
      </c>
      <c r="D53" s="115">
        <f>D20</f>
        <v>0</v>
      </c>
      <c r="E53" s="115">
        <f t="shared" ref="E53:AG53" si="96">E20</f>
        <v>0</v>
      </c>
      <c r="F53" s="115">
        <f t="shared" si="96"/>
        <v>0</v>
      </c>
      <c r="G53" s="115">
        <f t="shared" si="96"/>
        <v>0</v>
      </c>
      <c r="H53" s="115">
        <f t="shared" si="96"/>
        <v>0</v>
      </c>
      <c r="I53" s="115">
        <f t="shared" si="96"/>
        <v>0</v>
      </c>
      <c r="J53" s="115">
        <f t="shared" si="96"/>
        <v>0</v>
      </c>
      <c r="K53" s="115">
        <f t="shared" si="96"/>
        <v>0</v>
      </c>
      <c r="L53" s="115">
        <f t="shared" si="96"/>
        <v>0</v>
      </c>
      <c r="M53" s="115">
        <f t="shared" si="96"/>
        <v>0</v>
      </c>
      <c r="N53" s="115">
        <f t="shared" si="96"/>
        <v>0</v>
      </c>
      <c r="O53" s="115">
        <f t="shared" si="96"/>
        <v>0</v>
      </c>
      <c r="P53" s="115">
        <f t="shared" si="96"/>
        <v>0</v>
      </c>
      <c r="Q53" s="115">
        <f t="shared" si="96"/>
        <v>0</v>
      </c>
      <c r="R53" s="115">
        <f t="shared" si="96"/>
        <v>0</v>
      </c>
      <c r="S53" s="115">
        <f t="shared" si="96"/>
        <v>0</v>
      </c>
      <c r="T53" s="115">
        <f t="shared" si="96"/>
        <v>0</v>
      </c>
      <c r="U53" s="115">
        <f t="shared" si="96"/>
        <v>0</v>
      </c>
      <c r="V53" s="115">
        <f t="shared" si="96"/>
        <v>0</v>
      </c>
      <c r="W53" s="115">
        <f t="shared" si="96"/>
        <v>0</v>
      </c>
      <c r="X53" s="115">
        <f t="shared" si="96"/>
        <v>0</v>
      </c>
      <c r="Y53" s="115">
        <f t="shared" si="96"/>
        <v>0</v>
      </c>
      <c r="Z53" s="115">
        <f t="shared" si="96"/>
        <v>0</v>
      </c>
      <c r="AA53" s="115">
        <f t="shared" si="96"/>
        <v>0</v>
      </c>
      <c r="AB53" s="115">
        <f t="shared" si="96"/>
        <v>0</v>
      </c>
      <c r="AC53" s="115">
        <f t="shared" si="96"/>
        <v>0</v>
      </c>
      <c r="AD53" s="115">
        <f t="shared" si="96"/>
        <v>0</v>
      </c>
      <c r="AE53" s="115">
        <f t="shared" si="96"/>
        <v>0</v>
      </c>
      <c r="AF53" s="115">
        <f t="shared" si="96"/>
        <v>0</v>
      </c>
      <c r="AG53" s="115">
        <f t="shared" si="96"/>
        <v>0</v>
      </c>
      <c r="AH53" s="115">
        <f t="shared" ref="AH53:AN53" si="97">AH20</f>
        <v>0</v>
      </c>
      <c r="AI53" s="115">
        <f t="shared" si="97"/>
        <v>0</v>
      </c>
      <c r="AJ53" s="115">
        <f t="shared" si="97"/>
        <v>0</v>
      </c>
      <c r="AK53" s="115">
        <f t="shared" si="97"/>
        <v>0</v>
      </c>
      <c r="AL53" s="115">
        <f t="shared" si="97"/>
        <v>0</v>
      </c>
      <c r="AM53" s="115">
        <f t="shared" si="97"/>
        <v>0</v>
      </c>
      <c r="AN53" s="115">
        <f t="shared" si="97"/>
        <v>0</v>
      </c>
      <c r="AO53" s="115">
        <f t="shared" ref="AO53" si="98">AO20</f>
        <v>0</v>
      </c>
    </row>
    <row r="54" spans="2:41" x14ac:dyDescent="0.2">
      <c r="B54" s="4" t="s">
        <v>26</v>
      </c>
      <c r="C54" s="173">
        <f t="shared" si="64"/>
        <v>136727882.17934349</v>
      </c>
      <c r="D54" s="173">
        <f>SUM(D51:D53)</f>
        <v>1320124.5047529743</v>
      </c>
      <c r="E54" s="173">
        <f t="shared" ref="E54" si="99">SUM(E51:E53)</f>
        <v>25882529.079280537</v>
      </c>
      <c r="F54" s="173">
        <f t="shared" ref="F54" si="100">SUM(F51:F53)</f>
        <v>2239957.3759601936</v>
      </c>
      <c r="G54" s="173">
        <f t="shared" ref="G54" si="101">SUM(G51:G53)</f>
        <v>2252066.7933330503</v>
      </c>
      <c r="H54" s="173">
        <f t="shared" ref="H54" si="102">SUM(H51:H53)</f>
        <v>2264440.4274711614</v>
      </c>
      <c r="I54" s="173">
        <f t="shared" ref="I54" si="103">SUM(I51:I53)</f>
        <v>2277084.0433504046</v>
      </c>
      <c r="J54" s="173">
        <f t="shared" ref="J54" si="104">SUM(J51:J53)</f>
        <v>2290003.5317333257</v>
      </c>
      <c r="K54" s="173">
        <f t="shared" ref="K54" si="105">SUM(K51:K53)</f>
        <v>2303204.9119136948</v>
      </c>
      <c r="L54" s="173">
        <f t="shared" ref="L54" si="106">SUM(L51:L53)</f>
        <v>2316694.3345209416</v>
      </c>
      <c r="M54" s="173">
        <f t="shared" ref="M54" si="107">SUM(M51:M53)</f>
        <v>2330478.0843857848</v>
      </c>
      <c r="N54" s="173">
        <f t="shared" ref="N54" si="108">SUM(N51:N53)</f>
        <v>2344562.5834683836</v>
      </c>
      <c r="O54" s="173">
        <f t="shared" ref="O54" si="109">SUM(O51:O53)</f>
        <v>2358954.3938503824</v>
      </c>
      <c r="P54" s="173">
        <f t="shared" ref="P54" si="110">SUM(P51:P53)</f>
        <v>2295646.9359741276</v>
      </c>
      <c r="Q54" s="173">
        <f t="shared" ref="Q54" si="111">SUM(Q51:Q53)</f>
        <v>2345735.9195241746</v>
      </c>
      <c r="R54" s="173">
        <f t="shared" ref="R54" si="112">SUM(R51:R53)</f>
        <v>2396917.8003459061</v>
      </c>
      <c r="S54" s="173">
        <f t="shared" ref="S54" si="113">SUM(S51:S53)</f>
        <v>2449216.4244901258</v>
      </c>
      <c r="T54" s="173">
        <f t="shared" ref="T54" si="114">SUM(T51:T53)</f>
        <v>2502656.158307353</v>
      </c>
      <c r="U54" s="173">
        <f t="shared" ref="U54" si="115">SUM(U51:U53)</f>
        <v>2557261.8998003006</v>
      </c>
      <c r="V54" s="173">
        <f t="shared" ref="V54" si="116">SUM(V51:V53)</f>
        <v>2613059.0902240565</v>
      </c>
      <c r="W54" s="173">
        <f t="shared" ref="W54" si="117">SUM(W51:W53)</f>
        <v>2670073.7259393665</v>
      </c>
      <c r="X54" s="173">
        <f t="shared" ref="X54" si="118">SUM(X51:X53)</f>
        <v>2728332.3705245536</v>
      </c>
      <c r="Y54" s="173">
        <f t="shared" ref="Y54" si="119">SUM(Y51:Y53)</f>
        <v>2787862.1671516965</v>
      </c>
      <c r="Z54" s="173">
        <f t="shared" ref="Z54" si="120">SUM(Z51:Z53)</f>
        <v>7746690.8512328602</v>
      </c>
      <c r="AA54" s="173">
        <f t="shared" ref="AA54" si="121">SUM(AA51:AA53)</f>
        <v>2910846.763342238</v>
      </c>
      <c r="AB54" s="173">
        <f t="shared" ref="AB54" si="122">SUM(AB51:AB53)</f>
        <v>2974358.8624202651</v>
      </c>
      <c r="AC54" s="173">
        <f t="shared" ref="AC54" si="123">SUM(AC51:AC53)</f>
        <v>3039256.7392658112</v>
      </c>
      <c r="AD54" s="173">
        <f t="shared" ref="AD54" si="124">SUM(AD51:AD53)</f>
        <v>3105570.6303227809</v>
      </c>
      <c r="AE54" s="173">
        <f t="shared" ref="AE54" si="125">SUM(AE51:AE53)</f>
        <v>3173331.4317675112</v>
      </c>
      <c r="AF54" s="173">
        <f t="shared" ref="AF54" si="126">SUM(AF51:AF53)</f>
        <v>3242570.7139035519</v>
      </c>
      <c r="AG54" s="173">
        <f t="shared" ref="AG54:AN54" si="127">SUM(AG51:AG53)</f>
        <v>3313320.7358705224</v>
      </c>
      <c r="AH54" s="173">
        <f t="shared" si="127"/>
        <v>3385614.4606739078</v>
      </c>
      <c r="AI54" s="173">
        <f t="shared" si="127"/>
        <v>3459485.5705427853</v>
      </c>
      <c r="AJ54" s="173">
        <f t="shared" si="127"/>
        <v>5983968.4826226486</v>
      </c>
      <c r="AK54" s="173">
        <f t="shared" si="127"/>
        <v>3612098.3650106331</v>
      </c>
      <c r="AL54" s="173">
        <f t="shared" si="127"/>
        <v>3690911.1531406138</v>
      </c>
      <c r="AM54" s="173">
        <f t="shared" si="127"/>
        <v>3771443.5665258178</v>
      </c>
      <c r="AN54" s="173">
        <f t="shared" si="127"/>
        <v>3853733.1258667372</v>
      </c>
      <c r="AO54" s="173">
        <f t="shared" ref="AO54" si="128">SUM(AO51:AO53)</f>
        <v>3937818.1705323276</v>
      </c>
    </row>
    <row r="55" spans="2:41" x14ac:dyDescent="0.2">
      <c r="B55" s="113" t="s">
        <v>46</v>
      </c>
      <c r="C55" s="174">
        <f t="shared" si="64"/>
        <v>-27805924.567359142</v>
      </c>
      <c r="D55" s="174">
        <f>D50-D54</f>
        <v>564091.09668602538</v>
      </c>
      <c r="E55" s="174">
        <f t="shared" ref="E55:AG55" si="129">E50-E54</f>
        <v>504876.03136853501</v>
      </c>
      <c r="F55" s="174">
        <f t="shared" si="129"/>
        <v>-99987.995965743903</v>
      </c>
      <c r="G55" s="174">
        <f t="shared" si="129"/>
        <v>-97117.627678639721</v>
      </c>
      <c r="H55" s="174">
        <f t="shared" si="129"/>
        <v>-94406.617657170165</v>
      </c>
      <c r="I55" s="174">
        <f t="shared" si="129"/>
        <v>-91859.996867715847</v>
      </c>
      <c r="J55" s="174">
        <f t="shared" si="129"/>
        <v>-89482.916925258469</v>
      </c>
      <c r="K55" s="174">
        <f t="shared" si="129"/>
        <v>-87280.652801970951</v>
      </c>
      <c r="L55" s="174">
        <f t="shared" si="129"/>
        <v>-85258.605595436413</v>
      </c>
      <c r="M55" s="174">
        <f t="shared" si="129"/>
        <v>-83422.305357801262</v>
      </c>
      <c r="N55" s="174">
        <f t="shared" si="129"/>
        <v>-81777.413987204432</v>
      </c>
      <c r="O55" s="174">
        <f t="shared" si="129"/>
        <v>-80329.728182835039</v>
      </c>
      <c r="P55" s="174">
        <f t="shared" si="129"/>
        <v>-1071.897646907717</v>
      </c>
      <c r="Q55" s="174">
        <f t="shared" si="129"/>
        <v>-35098.855928664096</v>
      </c>
      <c r="R55" s="174">
        <f t="shared" si="129"/>
        <v>-70106.277305227239</v>
      </c>
      <c r="S55" s="174">
        <f t="shared" si="129"/>
        <v>-129385.3360185693</v>
      </c>
      <c r="T55" s="174">
        <f t="shared" si="129"/>
        <v>-189784.56310121063</v>
      </c>
      <c r="U55" s="174">
        <f t="shared" si="129"/>
        <v>-251328.91937977681</v>
      </c>
      <c r="V55" s="174">
        <f t="shared" si="129"/>
        <v>-314043.90874479478</v>
      </c>
      <c r="W55" s="174">
        <f t="shared" si="129"/>
        <v>-377955.59000454238</v>
      </c>
      <c r="X55" s="174">
        <f t="shared" si="129"/>
        <v>-443090.58899753401</v>
      </c>
      <c r="Y55" s="174">
        <f t="shared" si="129"/>
        <v>-509476.11096925801</v>
      </c>
      <c r="Z55" s="174">
        <f t="shared" si="129"/>
        <v>-5475139.9532189686</v>
      </c>
      <c r="AA55" s="174">
        <f t="shared" si="129"/>
        <v>-646110.51802238915</v>
      </c>
      <c r="AB55" s="174">
        <f t="shared" si="129"/>
        <v>-716416.82583637489</v>
      </c>
      <c r="AC55" s="174">
        <f t="shared" si="129"/>
        <v>-788088.52879167302</v>
      </c>
      <c r="AD55" s="174">
        <f t="shared" si="129"/>
        <v>-861155.92448006524</v>
      </c>
      <c r="AE55" s="174">
        <f t="shared" si="129"/>
        <v>-935649.97004232323</v>
      </c>
      <c r="AF55" s="174">
        <f t="shared" si="129"/>
        <v>-1011602.2965635392</v>
      </c>
      <c r="AG55" s="174">
        <f t="shared" si="129"/>
        <v>-1089045.2237825301</v>
      </c>
      <c r="AH55" s="174">
        <f t="shared" ref="AH55:AN55" si="130">AH50-AH54</f>
        <v>-1168011.7751221787</v>
      </c>
      <c r="AI55" s="174">
        <f t="shared" si="130"/>
        <v>-1248535.6930477116</v>
      </c>
      <c r="AJ55" s="174">
        <f t="shared" si="130"/>
        <v>-3779651.4547600602</v>
      </c>
      <c r="AK55" s="174">
        <f t="shared" si="130"/>
        <v>-1414394.2882316322</v>
      </c>
      <c r="AL55" s="174">
        <f t="shared" si="130"/>
        <v>-1499800.1885919501</v>
      </c>
      <c r="AM55" s="174">
        <f t="shared" si="130"/>
        <v>-1586905.9348708</v>
      </c>
      <c r="AN55" s="174">
        <f t="shared" si="130"/>
        <v>-1675749.1071066847</v>
      </c>
      <c r="AO55" s="174">
        <f t="shared" ref="AO55" si="131">AO50-AO54</f>
        <v>-1766368.1038285554</v>
      </c>
    </row>
    <row r="56" spans="2:41" x14ac:dyDescent="0.2">
      <c r="B56" s="3" t="s">
        <v>27</v>
      </c>
      <c r="C56" s="173"/>
      <c r="D56" s="115">
        <f>D55</f>
        <v>564091.09668602538</v>
      </c>
      <c r="E56" s="115">
        <f>D56+E55</f>
        <v>1068967.1280545604</v>
      </c>
      <c r="F56" s="115">
        <f t="shared" ref="F56" si="132">E56+F55</f>
        <v>968979.13208881649</v>
      </c>
      <c r="G56" s="115">
        <f t="shared" ref="G56" si="133">F56+G55</f>
        <v>871861.50441017677</v>
      </c>
      <c r="H56" s="115">
        <f t="shared" ref="H56" si="134">G56+H55</f>
        <v>777454.88675300661</v>
      </c>
      <c r="I56" s="115">
        <f t="shared" ref="I56" si="135">H56+I55</f>
        <v>685594.88988529076</v>
      </c>
      <c r="J56" s="115">
        <f t="shared" ref="J56" si="136">I56+J55</f>
        <v>596111.97296003229</v>
      </c>
      <c r="K56" s="115">
        <f t="shared" ref="K56" si="137">J56+K55</f>
        <v>508831.32015806134</v>
      </c>
      <c r="L56" s="115">
        <f t="shared" ref="L56" si="138">K56+L55</f>
        <v>423572.71456262493</v>
      </c>
      <c r="M56" s="115">
        <f t="shared" ref="M56" si="139">L56+M55</f>
        <v>340150.40920482366</v>
      </c>
      <c r="N56" s="115">
        <f t="shared" ref="N56" si="140">M56+N55</f>
        <v>258372.99521761923</v>
      </c>
      <c r="O56" s="115">
        <f t="shared" ref="O56" si="141">N56+O55</f>
        <v>178043.26703478419</v>
      </c>
      <c r="P56" s="115">
        <f t="shared" ref="P56" si="142">O56+P55</f>
        <v>176971.36938787648</v>
      </c>
      <c r="Q56" s="115">
        <f t="shared" ref="Q56" si="143">P56+Q55</f>
        <v>141872.51345921238</v>
      </c>
      <c r="R56" s="115">
        <f t="shared" ref="R56" si="144">Q56+R55</f>
        <v>71766.236153985141</v>
      </c>
      <c r="S56" s="115">
        <f t="shared" ref="S56" si="145">R56+S55</f>
        <v>-57619.099864584161</v>
      </c>
      <c r="T56" s="115">
        <f t="shared" ref="T56" si="146">S56+T55</f>
        <v>-247403.66296579479</v>
      </c>
      <c r="U56" s="115">
        <f t="shared" ref="U56" si="147">T56+U55</f>
        <v>-498732.5823455716</v>
      </c>
      <c r="V56" s="115">
        <f t="shared" ref="V56" si="148">U56+V55</f>
        <v>-812776.49109036638</v>
      </c>
      <c r="W56" s="115">
        <f t="shared" ref="W56" si="149">V56+W55</f>
        <v>-1190732.0810949088</v>
      </c>
      <c r="X56" s="115">
        <f t="shared" ref="X56" si="150">W56+X55</f>
        <v>-1633822.6700924428</v>
      </c>
      <c r="Y56" s="115">
        <f t="shared" ref="Y56" si="151">X56+Y55</f>
        <v>-2143298.7810617005</v>
      </c>
      <c r="Z56" s="115">
        <f t="shared" ref="Z56" si="152">Y56+Z55</f>
        <v>-7618438.7342806691</v>
      </c>
      <c r="AA56" s="115">
        <f t="shared" ref="AA56" si="153">Z56+AA55</f>
        <v>-8264549.2523030583</v>
      </c>
      <c r="AB56" s="115">
        <f t="shared" ref="AB56" si="154">AA56+AB55</f>
        <v>-8980966.0781394336</v>
      </c>
      <c r="AC56" s="115">
        <f t="shared" ref="AC56" si="155">AB56+AC55</f>
        <v>-9769054.6069311071</v>
      </c>
      <c r="AD56" s="115">
        <f t="shared" ref="AD56" si="156">AC56+AD55</f>
        <v>-10630210.531411173</v>
      </c>
      <c r="AE56" s="115">
        <f t="shared" ref="AE56" si="157">AD56+AE55</f>
        <v>-11565860.501453497</v>
      </c>
      <c r="AF56" s="115">
        <f t="shared" ref="AF56" si="158">AE56+AF55</f>
        <v>-12577462.798017036</v>
      </c>
      <c r="AG56" s="115">
        <f t="shared" ref="AG56" si="159">AF56+AG55</f>
        <v>-13666508.021799566</v>
      </c>
      <c r="AH56" s="115">
        <f t="shared" ref="AH56" si="160">AG56+AH55</f>
        <v>-14834519.796921745</v>
      </c>
      <c r="AI56" s="115">
        <f t="shared" ref="AI56" si="161">AH56+AI55</f>
        <v>-16083055.489969457</v>
      </c>
      <c r="AJ56" s="115">
        <f t="shared" ref="AJ56" si="162">AI56+AJ55</f>
        <v>-19862706.944729518</v>
      </c>
      <c r="AK56" s="115">
        <f t="shared" ref="AK56" si="163">AJ56+AK55</f>
        <v>-21277101.232961152</v>
      </c>
      <c r="AL56" s="115">
        <f t="shared" ref="AL56" si="164">AK56+AL55</f>
        <v>-22776901.421553101</v>
      </c>
      <c r="AM56" s="115">
        <f t="shared" ref="AM56" si="165">AL56+AM55</f>
        <v>-24363807.3564239</v>
      </c>
      <c r="AN56" s="115">
        <f t="shared" ref="AN56" si="166">AM56+AN55</f>
        <v>-26039556.463530585</v>
      </c>
      <c r="AO56" s="115">
        <f t="shared" ref="AO56" si="167">AN56+AO55</f>
        <v>-27805924.567359142</v>
      </c>
    </row>
    <row r="57" spans="2:41" x14ac:dyDescent="0.2">
      <c r="B57" s="3" t="s">
        <v>189</v>
      </c>
      <c r="C57" s="173">
        <f>SUM(D57:AO57)</f>
        <v>0</v>
      </c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</row>
    <row r="58" spans="2:41" x14ac:dyDescent="0.2">
      <c r="B58" s="27" t="s">
        <v>190</v>
      </c>
      <c r="C58" s="175"/>
      <c r="D58" s="175">
        <f>D55+D57</f>
        <v>564091.09668602538</v>
      </c>
      <c r="E58" s="175">
        <f>D58+E55+E57</f>
        <v>1068967.1280545604</v>
      </c>
      <c r="F58" s="175">
        <f t="shared" ref="F58:AG58" si="168">E58+F55+F57</f>
        <v>968979.13208881649</v>
      </c>
      <c r="G58" s="175">
        <f t="shared" si="168"/>
        <v>871861.50441017677</v>
      </c>
      <c r="H58" s="175">
        <f t="shared" si="168"/>
        <v>777454.88675300661</v>
      </c>
      <c r="I58" s="175">
        <f t="shared" si="168"/>
        <v>685594.88988529076</v>
      </c>
      <c r="J58" s="175">
        <f t="shared" si="168"/>
        <v>596111.97296003229</v>
      </c>
      <c r="K58" s="175">
        <f t="shared" si="168"/>
        <v>508831.32015806134</v>
      </c>
      <c r="L58" s="175">
        <f t="shared" si="168"/>
        <v>423572.71456262493</v>
      </c>
      <c r="M58" s="175">
        <f t="shared" si="168"/>
        <v>340150.40920482366</v>
      </c>
      <c r="N58" s="175">
        <f t="shared" si="168"/>
        <v>258372.99521761923</v>
      </c>
      <c r="O58" s="175">
        <f t="shared" si="168"/>
        <v>178043.26703478419</v>
      </c>
      <c r="P58" s="175">
        <f t="shared" si="168"/>
        <v>176971.36938787648</v>
      </c>
      <c r="Q58" s="175">
        <f t="shared" si="168"/>
        <v>141872.51345921238</v>
      </c>
      <c r="R58" s="175">
        <f t="shared" si="168"/>
        <v>71766.236153985141</v>
      </c>
      <c r="S58" s="175">
        <f t="shared" si="168"/>
        <v>-57619.099864584161</v>
      </c>
      <c r="T58" s="175">
        <f t="shared" si="168"/>
        <v>-247403.66296579479</v>
      </c>
      <c r="U58" s="175">
        <f t="shared" si="168"/>
        <v>-498732.5823455716</v>
      </c>
      <c r="V58" s="175">
        <f t="shared" si="168"/>
        <v>-812776.49109036638</v>
      </c>
      <c r="W58" s="175">
        <f t="shared" si="168"/>
        <v>-1190732.0810949088</v>
      </c>
      <c r="X58" s="175">
        <f t="shared" si="168"/>
        <v>-1633822.6700924428</v>
      </c>
      <c r="Y58" s="175">
        <f t="shared" si="168"/>
        <v>-2143298.7810617005</v>
      </c>
      <c r="Z58" s="175">
        <f t="shared" si="168"/>
        <v>-7618438.7342806691</v>
      </c>
      <c r="AA58" s="175">
        <f t="shared" si="168"/>
        <v>-8264549.2523030583</v>
      </c>
      <c r="AB58" s="175">
        <f t="shared" si="168"/>
        <v>-8980966.0781394336</v>
      </c>
      <c r="AC58" s="175">
        <f t="shared" si="168"/>
        <v>-9769054.6069311071</v>
      </c>
      <c r="AD58" s="175">
        <f t="shared" si="168"/>
        <v>-10630210.531411173</v>
      </c>
      <c r="AE58" s="175">
        <f t="shared" si="168"/>
        <v>-11565860.501453497</v>
      </c>
      <c r="AF58" s="175">
        <f t="shared" si="168"/>
        <v>-12577462.798017036</v>
      </c>
      <c r="AG58" s="175">
        <f t="shared" si="168"/>
        <v>-13666508.021799566</v>
      </c>
      <c r="AH58" s="175">
        <f t="shared" ref="AH58" si="169">AG58+AH55+AH57</f>
        <v>-14834519.796921745</v>
      </c>
      <c r="AI58" s="175">
        <f t="shared" ref="AI58" si="170">AH58+AI55+AI57</f>
        <v>-16083055.489969457</v>
      </c>
      <c r="AJ58" s="175">
        <f t="shared" ref="AJ58" si="171">AI58+AJ55+AJ57</f>
        <v>-19862706.944729518</v>
      </c>
      <c r="AK58" s="175">
        <f t="shared" ref="AK58" si="172">AJ58+AK55+AK57</f>
        <v>-21277101.232961152</v>
      </c>
      <c r="AL58" s="175">
        <f t="shared" ref="AL58" si="173">AK58+AL55+AL57</f>
        <v>-22776901.421553101</v>
      </c>
      <c r="AM58" s="175">
        <f t="shared" ref="AM58" si="174">AL58+AM55+AM57</f>
        <v>-24363807.3564239</v>
      </c>
      <c r="AN58" s="175">
        <f t="shared" ref="AN58" si="175">AM58+AN55+AN57</f>
        <v>-26039556.463530585</v>
      </c>
      <c r="AO58" s="175">
        <f t="shared" ref="AO58" si="176">AN58+AO55+AO57</f>
        <v>-27805924.567359142</v>
      </c>
    </row>
    <row r="60" spans="2:41" x14ac:dyDescent="0.2">
      <c r="B60" s="1" t="s">
        <v>222</v>
      </c>
    </row>
  </sheetData>
  <phoneticPr fontId="4" type="noConversion"/>
  <conditionalFormatting sqref="D40:AO40">
    <cfRule type="cellIs" dxfId="3" priority="4" stopIfTrue="1" operator="lessThan">
      <formula>0</formula>
    </cfRule>
  </conditionalFormatting>
  <conditionalFormatting sqref="D42:AO42">
    <cfRule type="cellIs" dxfId="2" priority="3" stopIfTrue="1" operator="lessThan">
      <formula>0</formula>
    </cfRule>
  </conditionalFormatting>
  <conditionalFormatting sqref="D56:AO56">
    <cfRule type="cellIs" dxfId="1" priority="2" stopIfTrue="1" operator="lessThan">
      <formula>0</formula>
    </cfRule>
  </conditionalFormatting>
  <conditionalFormatting sqref="D58:AO58">
    <cfRule type="cellIs" dxfId="0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2:AO50"/>
  <sheetViews>
    <sheetView zoomScale="90" zoomScaleNormal="90" workbookViewId="0">
      <selection activeCell="D5" sqref="D5"/>
    </sheetView>
  </sheetViews>
  <sheetFormatPr defaultColWidth="9.21875" defaultRowHeight="10.199999999999999" x14ac:dyDescent="0.2"/>
  <cols>
    <col min="1" max="1" width="2.77734375" style="2" customWidth="1"/>
    <col min="2" max="2" width="52.21875" style="2" customWidth="1"/>
    <col min="3" max="3" width="11.21875" style="2" bestFit="1" customWidth="1"/>
    <col min="4" max="14" width="9.21875" style="2" bestFit="1" customWidth="1"/>
    <col min="15" max="41" width="10.44140625" style="2" bestFit="1" customWidth="1"/>
    <col min="42" max="16384" width="9.21875" style="2"/>
  </cols>
  <sheetData>
    <row r="2" spans="2:41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2:41" x14ac:dyDescent="0.2">
      <c r="B3" s="4"/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  <c r="AH3" s="5">
        <v>31</v>
      </c>
      <c r="AI3" s="5">
        <v>32</v>
      </c>
      <c r="AJ3" s="5">
        <v>33</v>
      </c>
      <c r="AK3" s="5">
        <v>34</v>
      </c>
      <c r="AL3" s="5">
        <v>35</v>
      </c>
      <c r="AM3" s="5">
        <v>36</v>
      </c>
      <c r="AN3" s="5">
        <v>37</v>
      </c>
      <c r="AO3" s="5">
        <v>38</v>
      </c>
    </row>
    <row r="4" spans="2:41" x14ac:dyDescent="0.2">
      <c r="B4" s="6" t="s">
        <v>646</v>
      </c>
      <c r="C4" s="226" t="s">
        <v>9</v>
      </c>
      <c r="D4" s="7">
        <f>Parametre!C13</f>
        <v>2026</v>
      </c>
      <c r="E4" s="7">
        <f>$D$4+D3</f>
        <v>2027</v>
      </c>
      <c r="F4" s="7">
        <f>$D$4+E3</f>
        <v>2028</v>
      </c>
      <c r="G4" s="7">
        <f t="shared" ref="G4:AG4" si="0">$D$4+F3</f>
        <v>2029</v>
      </c>
      <c r="H4" s="7">
        <f t="shared" si="0"/>
        <v>2030</v>
      </c>
      <c r="I4" s="7">
        <f t="shared" si="0"/>
        <v>2031</v>
      </c>
      <c r="J4" s="7">
        <f t="shared" si="0"/>
        <v>2032</v>
      </c>
      <c r="K4" s="7">
        <f t="shared" si="0"/>
        <v>2033</v>
      </c>
      <c r="L4" s="7">
        <f t="shared" si="0"/>
        <v>2034</v>
      </c>
      <c r="M4" s="7">
        <f t="shared" si="0"/>
        <v>2035</v>
      </c>
      <c r="N4" s="7">
        <f t="shared" si="0"/>
        <v>2036</v>
      </c>
      <c r="O4" s="7">
        <f t="shared" si="0"/>
        <v>2037</v>
      </c>
      <c r="P4" s="7">
        <f t="shared" si="0"/>
        <v>2038</v>
      </c>
      <c r="Q4" s="7">
        <f t="shared" si="0"/>
        <v>2039</v>
      </c>
      <c r="R4" s="7">
        <f t="shared" si="0"/>
        <v>2040</v>
      </c>
      <c r="S4" s="7">
        <f t="shared" si="0"/>
        <v>2041</v>
      </c>
      <c r="T4" s="7">
        <f t="shared" si="0"/>
        <v>2042</v>
      </c>
      <c r="U4" s="7">
        <f t="shared" si="0"/>
        <v>2043</v>
      </c>
      <c r="V4" s="7">
        <f t="shared" si="0"/>
        <v>2044</v>
      </c>
      <c r="W4" s="7">
        <f t="shared" si="0"/>
        <v>2045</v>
      </c>
      <c r="X4" s="7">
        <f t="shared" si="0"/>
        <v>2046</v>
      </c>
      <c r="Y4" s="7">
        <f t="shared" si="0"/>
        <v>2047</v>
      </c>
      <c r="Z4" s="7">
        <f t="shared" si="0"/>
        <v>2048</v>
      </c>
      <c r="AA4" s="7">
        <f t="shared" si="0"/>
        <v>2049</v>
      </c>
      <c r="AB4" s="7">
        <f t="shared" si="0"/>
        <v>2050</v>
      </c>
      <c r="AC4" s="7">
        <f t="shared" si="0"/>
        <v>2051</v>
      </c>
      <c r="AD4" s="7">
        <f t="shared" si="0"/>
        <v>2052</v>
      </c>
      <c r="AE4" s="7">
        <f t="shared" si="0"/>
        <v>2053</v>
      </c>
      <c r="AF4" s="7">
        <f t="shared" si="0"/>
        <v>2054</v>
      </c>
      <c r="AG4" s="7">
        <f t="shared" si="0"/>
        <v>2055</v>
      </c>
      <c r="AH4" s="7">
        <f t="shared" ref="AH4" si="1">$D$4+AG3</f>
        <v>2056</v>
      </c>
      <c r="AI4" s="7">
        <f t="shared" ref="AI4" si="2">$D$4+AH3</f>
        <v>2057</v>
      </c>
      <c r="AJ4" s="7">
        <f t="shared" ref="AJ4" si="3">$D$4+AI3</f>
        <v>2058</v>
      </c>
      <c r="AK4" s="7">
        <f t="shared" ref="AK4" si="4">$D$4+AJ3</f>
        <v>2059</v>
      </c>
      <c r="AL4" s="7">
        <f t="shared" ref="AL4" si="5">$D$4+AK3</f>
        <v>2060</v>
      </c>
      <c r="AM4" s="7">
        <f t="shared" ref="AM4" si="6">$D$4+AL3</f>
        <v>2061</v>
      </c>
      <c r="AN4" s="7">
        <f t="shared" ref="AN4" si="7">$D$4+AM3</f>
        <v>2062</v>
      </c>
      <c r="AO4" s="7">
        <f t="shared" ref="AO4" si="8">$D$4+AN3</f>
        <v>2063</v>
      </c>
    </row>
    <row r="5" spans="2:41" x14ac:dyDescent="0.2">
      <c r="B5" s="3" t="s">
        <v>33</v>
      </c>
      <c r="C5" s="115">
        <f t="shared" ref="C5:C16" si="9">SUM(D5:AO5)</f>
        <v>20918981.909752544</v>
      </c>
      <c r="D5" s="118">
        <f>'04A Prevádzkové príjmy'!D29</f>
        <v>520061.08963460597</v>
      </c>
      <c r="E5" s="118">
        <f>'04A Prevádzkové príjmy'!E29</f>
        <v>523701.5172620482</v>
      </c>
      <c r="F5" s="118">
        <f>'04A Prevádzkové príjmy'!F29</f>
        <v>527367.42788288253</v>
      </c>
      <c r="G5" s="118">
        <f>'04A Prevádzkové príjmy'!G29</f>
        <v>531058.99987806263</v>
      </c>
      <c r="H5" s="118">
        <f>'04A Prevádzkové príjmy'!H29</f>
        <v>534776.41287720902</v>
      </c>
      <c r="I5" s="118">
        <f>'04A Prevádzkové príjmy'!I29</f>
        <v>538519.84776734945</v>
      </c>
      <c r="J5" s="118">
        <f>'04A Prevádzkové príjmy'!J29</f>
        <v>542289.48670172074</v>
      </c>
      <c r="K5" s="118">
        <f>'04A Prevádzkové príjmy'!K29</f>
        <v>546085.51310863276</v>
      </c>
      <c r="L5" s="118">
        <f>'04A Prevádzkové príjmy'!L29</f>
        <v>549908.11170039314</v>
      </c>
      <c r="M5" s="118">
        <f>'04A Prevádzkové príjmy'!M29</f>
        <v>553757.46848229587</v>
      </c>
      <c r="N5" s="118">
        <f>'04A Prevádzkové príjmy'!N29</f>
        <v>557633.77076167183</v>
      </c>
      <c r="O5" s="118">
        <f>'04A Prevádzkové príjmy'!O29</f>
        <v>561537.20715700346</v>
      </c>
      <c r="P5" s="118">
        <f>'04A Prevádzkové príjmy'!P29</f>
        <v>565467.96760710247</v>
      </c>
      <c r="Q5" s="118">
        <f>'04A Prevádzkové príjmy'!Q29</f>
        <v>569426.24338035204</v>
      </c>
      <c r="R5" s="118">
        <f>'04A Prevádzkové príjmy'!R29</f>
        <v>573412.22708401445</v>
      </c>
      <c r="S5" s="118">
        <f>'04A Prevádzkové príjmy'!S29</f>
        <v>571691.99040276255</v>
      </c>
      <c r="T5" s="118">
        <f>'04A Prevádzkové príjmy'!T29</f>
        <v>569976.91443155427</v>
      </c>
      <c r="U5" s="118">
        <f>'04A Prevádzkové príjmy'!U29</f>
        <v>568266.9836882595</v>
      </c>
      <c r="V5" s="118">
        <f>'04A Prevádzkové príjmy'!V29</f>
        <v>566562.1827371947</v>
      </c>
      <c r="W5" s="118">
        <f>'04A Prevádzkové príjmy'!W29</f>
        <v>564862.49618898309</v>
      </c>
      <c r="X5" s="118">
        <f>'04A Prevádzkové príjmy'!X29</f>
        <v>563167.90870041621</v>
      </c>
      <c r="Y5" s="118">
        <f>'04A Prevádzkové príjmy'!Y29</f>
        <v>561478.40497431497</v>
      </c>
      <c r="Z5" s="118">
        <f>'04A Prevádzkové príjmy'!Z29</f>
        <v>559793.96975939197</v>
      </c>
      <c r="AA5" s="118">
        <f>'04A Prevádzkové príjmy'!AA29</f>
        <v>558114.58785011375</v>
      </c>
      <c r="AB5" s="118">
        <f>'04A Prevádzkové príjmy'!AB29</f>
        <v>556440.24408656347</v>
      </c>
      <c r="AC5" s="118">
        <f>'04A Prevádzkové príjmy'!AC29</f>
        <v>554770.92335430381</v>
      </c>
      <c r="AD5" s="118">
        <f>'04A Prevádzkové príjmy'!AD29</f>
        <v>553106.61058424087</v>
      </c>
      <c r="AE5" s="118">
        <f>'04A Prevádzkové príjmy'!AE29</f>
        <v>551447.29075248819</v>
      </c>
      <c r="AF5" s="118">
        <f>'04A Prevádzkové príjmy'!AF29</f>
        <v>549792.94888023078</v>
      </c>
      <c r="AG5" s="118">
        <f>'04A Prevádzkové príjmy'!AG29</f>
        <v>548143.57003359019</v>
      </c>
      <c r="AH5" s="118">
        <f>'04A Prevádzkové príjmy'!AH29</f>
        <v>546499.13932348939</v>
      </c>
      <c r="AI5" s="118">
        <f>'04A Prevádzkové príjmy'!AI29</f>
        <v>544859.64190551895</v>
      </c>
      <c r="AJ5" s="118">
        <f>'04A Prevádzkové príjmy'!AJ29</f>
        <v>543225.06297980237</v>
      </c>
      <c r="AK5" s="118">
        <f>'04A Prevádzkové príjmy'!AK29</f>
        <v>541595.38779086294</v>
      </c>
      <c r="AL5" s="118">
        <f>'04A Prevádzkové príjmy'!AL29</f>
        <v>539970.60162749037</v>
      </c>
      <c r="AM5" s="118">
        <f>'04A Prevádzkové príjmy'!AM29</f>
        <v>538350.68982260791</v>
      </c>
      <c r="AN5" s="118">
        <f>'04A Prevádzkové príjmy'!AN29</f>
        <v>536735.63775314006</v>
      </c>
      <c r="AO5" s="118">
        <f>'04A Prevádzkové príjmy'!AO29</f>
        <v>535125.4308398806</v>
      </c>
    </row>
    <row r="6" spans="2:41" x14ac:dyDescent="0.2">
      <c r="B6" s="3" t="s">
        <v>34</v>
      </c>
      <c r="C6" s="115">
        <f t="shared" si="9"/>
        <v>20826979.111895848</v>
      </c>
      <c r="D6" s="118">
        <f>'04A Prevádzkové príjmy'!D65</f>
        <v>520061.08963460597</v>
      </c>
      <c r="E6" s="118">
        <f>'04A Prevádzkové príjmy'!E65</f>
        <v>523701.5172620482</v>
      </c>
      <c r="F6" s="118">
        <f>'04A Prevádzkové príjmy'!F65</f>
        <v>524926.23324123421</v>
      </c>
      <c r="G6" s="118">
        <f>'04A Prevádzkové príjmy'!G65</f>
        <v>528600.71687392285</v>
      </c>
      <c r="H6" s="118">
        <f>'04A Prevádzkové príjmy'!H65</f>
        <v>532300.92189204018</v>
      </c>
      <c r="I6" s="118">
        <f>'04A Prevádzkové príjmy'!I65</f>
        <v>536027.0283452844</v>
      </c>
      <c r="J6" s="118">
        <f>'04A Prevádzkové príjmy'!J65</f>
        <v>539779.21754370129</v>
      </c>
      <c r="K6" s="118">
        <f>'04A Prevádzkové príjmy'!K65</f>
        <v>543557.67206650716</v>
      </c>
      <c r="L6" s="118">
        <f>'04A Prevádzkové príjmy'!L65</f>
        <v>547362.57577097265</v>
      </c>
      <c r="M6" s="118">
        <f>'04A Prevádzkové príjmy'!M65</f>
        <v>551194.11380136944</v>
      </c>
      <c r="N6" s="118">
        <f>'04A Prevádzkové príjmy'!N65</f>
        <v>555052.47259797901</v>
      </c>
      <c r="O6" s="118">
        <f>'04A Prevádzkové príjmy'!O65</f>
        <v>558937.83990616479</v>
      </c>
      <c r="P6" s="118">
        <f>'04A Prevádzkové príjmy'!P65</f>
        <v>562850.40478550782</v>
      </c>
      <c r="Q6" s="118">
        <f>'04A Prevádzkové príjmy'!Q65</f>
        <v>566790.3576190063</v>
      </c>
      <c r="R6" s="118">
        <f>'04A Prevádzkové príjmy'!R65</f>
        <v>570757.89012233936</v>
      </c>
      <c r="S6" s="118">
        <f>'04A Prevádzkové príjmy'!S65</f>
        <v>569045.6164519724</v>
      </c>
      <c r="T6" s="118">
        <f>'04A Prevádzkové príjmy'!T65</f>
        <v>567338.4796026164</v>
      </c>
      <c r="U6" s="118">
        <f>'04A Prevádzkové príjmy'!U65</f>
        <v>565636.4641638085</v>
      </c>
      <c r="V6" s="118">
        <f>'04A Prevádzkové príjmy'!V65</f>
        <v>563939.55477131717</v>
      </c>
      <c r="W6" s="118">
        <f>'04A Prevádzkové príjmy'!W65</f>
        <v>562247.73610700318</v>
      </c>
      <c r="X6" s="118">
        <f>'04A Prevádzkové príjmy'!X65</f>
        <v>560560.99289868213</v>
      </c>
      <c r="Y6" s="118">
        <f>'04A Prevádzkové príjmy'!Y65</f>
        <v>558879.30991998606</v>
      </c>
      <c r="Z6" s="118">
        <f>'04A Prevádzkové príjmy'!Z65</f>
        <v>557202.67199022614</v>
      </c>
      <c r="AA6" s="118">
        <f>'04A Prevádzkové príjmy'!AA65</f>
        <v>555531.06397425546</v>
      </c>
      <c r="AB6" s="118">
        <f>'04A Prevádzkové príjmy'!AB65</f>
        <v>553864.4707823327</v>
      </c>
      <c r="AC6" s="118">
        <f>'04A Prevádzkové príjmy'!AC65</f>
        <v>552202.87736998568</v>
      </c>
      <c r="AD6" s="118">
        <f>'04A Prevádzkové príjmy'!AD65</f>
        <v>550546.26873787574</v>
      </c>
      <c r="AE6" s="118">
        <f>'04A Prevádzkové príjmy'!AE65</f>
        <v>548894.62993166223</v>
      </c>
      <c r="AF6" s="118">
        <f>'04A Prevádzkové príjmy'!AF65</f>
        <v>547247.94604186725</v>
      </c>
      <c r="AG6" s="118">
        <f>'04A Prevádzkové príjmy'!AG65</f>
        <v>545606.20220374165</v>
      </c>
      <c r="AH6" s="118">
        <f>'04A Prevádzkové príjmy'!AH65</f>
        <v>543969.38359713054</v>
      </c>
      <c r="AI6" s="118">
        <f>'04A Prevádzkové príjmy'!AI65</f>
        <v>542337.475446339</v>
      </c>
      <c r="AJ6" s="118">
        <f>'04A Prevádzkové príjmy'!AJ65</f>
        <v>540710.46302000002</v>
      </c>
      <c r="AK6" s="118">
        <f>'04A Prevádzkové príjmy'!AK65</f>
        <v>539088.33163094008</v>
      </c>
      <c r="AL6" s="118">
        <f>'04A Prevádzkové príjmy'!AL65</f>
        <v>537471.06663604721</v>
      </c>
      <c r="AM6" s="118">
        <f>'04A Prevádzkové príjmy'!AM65</f>
        <v>535858.65343613911</v>
      </c>
      <c r="AN6" s="118">
        <f>'04A Prevádzkové príjmy'!AN65</f>
        <v>534251.07747583068</v>
      </c>
      <c r="AO6" s="118">
        <f>'04A Prevádzkové príjmy'!AO65</f>
        <v>532648.32424340316</v>
      </c>
    </row>
    <row r="7" spans="2:41" ht="10.8" thickBot="1" x14ac:dyDescent="0.25">
      <c r="B7" s="26" t="s">
        <v>194</v>
      </c>
      <c r="C7" s="115">
        <f t="shared" si="9"/>
        <v>92002.797856699326</v>
      </c>
      <c r="D7" s="116">
        <f>D5-D6</f>
        <v>0</v>
      </c>
      <c r="E7" s="116">
        <f t="shared" ref="E7:AG7" si="10">E5-E6</f>
        <v>0</v>
      </c>
      <c r="F7" s="116">
        <f t="shared" si="10"/>
        <v>2441.1946416483261</v>
      </c>
      <c r="G7" s="116">
        <f t="shared" si="10"/>
        <v>2458.2830041397829</v>
      </c>
      <c r="H7" s="116">
        <f t="shared" si="10"/>
        <v>2475.4909851688426</v>
      </c>
      <c r="I7" s="116">
        <f t="shared" si="10"/>
        <v>2492.8194220650475</v>
      </c>
      <c r="J7" s="116">
        <f t="shared" si="10"/>
        <v>2510.2691580194514</v>
      </c>
      <c r="K7" s="116">
        <f t="shared" si="10"/>
        <v>2527.8410421255976</v>
      </c>
      <c r="L7" s="116">
        <f t="shared" si="10"/>
        <v>2545.5359294204973</v>
      </c>
      <c r="M7" s="116">
        <f t="shared" si="10"/>
        <v>2563.3546809264226</v>
      </c>
      <c r="N7" s="116">
        <f t="shared" si="10"/>
        <v>2581.2981636928162</v>
      </c>
      <c r="O7" s="116">
        <f t="shared" si="10"/>
        <v>2599.3672508386662</v>
      </c>
      <c r="P7" s="116">
        <f t="shared" si="10"/>
        <v>2617.562821594649</v>
      </c>
      <c r="Q7" s="116">
        <f t="shared" si="10"/>
        <v>2635.8857613457367</v>
      </c>
      <c r="R7" s="116">
        <f t="shared" si="10"/>
        <v>2654.3369616750861</v>
      </c>
      <c r="S7" s="116">
        <f t="shared" si="10"/>
        <v>2646.3739507901482</v>
      </c>
      <c r="T7" s="116">
        <f t="shared" si="10"/>
        <v>2638.4348289378686</v>
      </c>
      <c r="U7" s="116">
        <f t="shared" si="10"/>
        <v>2630.519524450996</v>
      </c>
      <c r="V7" s="116">
        <f t="shared" si="10"/>
        <v>2622.6279658775311</v>
      </c>
      <c r="W7" s="116">
        <f t="shared" si="10"/>
        <v>2614.7600819799118</v>
      </c>
      <c r="X7" s="116">
        <f t="shared" si="10"/>
        <v>2606.9158017340815</v>
      </c>
      <c r="Y7" s="116">
        <f t="shared" si="10"/>
        <v>2599.0950543289073</v>
      </c>
      <c r="Z7" s="116">
        <f t="shared" si="10"/>
        <v>2591.2977691658307</v>
      </c>
      <c r="AA7" s="116">
        <f t="shared" si="10"/>
        <v>2583.5238758582855</v>
      </c>
      <c r="AB7" s="116">
        <f t="shared" si="10"/>
        <v>2575.7733042307664</v>
      </c>
      <c r="AC7" s="116">
        <f t="shared" si="10"/>
        <v>2568.0459843181306</v>
      </c>
      <c r="AD7" s="116">
        <f t="shared" si="10"/>
        <v>2560.3418463651324</v>
      </c>
      <c r="AE7" s="116">
        <f t="shared" si="10"/>
        <v>2552.6608208259568</v>
      </c>
      <c r="AF7" s="116">
        <f t="shared" si="10"/>
        <v>2545.0028383635217</v>
      </c>
      <c r="AG7" s="116">
        <f t="shared" si="10"/>
        <v>2537.3678298485465</v>
      </c>
      <c r="AH7" s="116">
        <f t="shared" ref="AH7:AN7" si="11">AH5-AH6</f>
        <v>2529.7557263588533</v>
      </c>
      <c r="AI7" s="116">
        <f t="shared" si="11"/>
        <v>2522.166459179949</v>
      </c>
      <c r="AJ7" s="116">
        <f t="shared" si="11"/>
        <v>2514.5999598023482</v>
      </c>
      <c r="AK7" s="116">
        <f t="shared" si="11"/>
        <v>2507.0561599228531</v>
      </c>
      <c r="AL7" s="116">
        <f t="shared" si="11"/>
        <v>2499.5349914431572</v>
      </c>
      <c r="AM7" s="116">
        <f t="shared" si="11"/>
        <v>2492.036386468797</v>
      </c>
      <c r="AN7" s="116">
        <f t="shared" si="11"/>
        <v>2484.5602773093851</v>
      </c>
      <c r="AO7" s="116">
        <f t="shared" ref="AO7" si="12">AO5-AO6</f>
        <v>2477.1065964774461</v>
      </c>
    </row>
    <row r="8" spans="2:41" ht="10.8" thickTop="1" x14ac:dyDescent="0.2">
      <c r="B8" s="28" t="s">
        <v>146</v>
      </c>
      <c r="C8" s="115">
        <f t="shared" si="9"/>
        <v>3956.1203078380704</v>
      </c>
      <c r="D8" s="117">
        <f>D7*Parametre!$C$54</f>
        <v>0</v>
      </c>
      <c r="E8" s="117">
        <f>E7*Parametre!$C$54</f>
        <v>0</v>
      </c>
      <c r="F8" s="117">
        <f>F7*Parametre!$C$54</f>
        <v>104.97136959087801</v>
      </c>
      <c r="G8" s="117">
        <f>G7*Parametre!$C$54</f>
        <v>105.70616917801065</v>
      </c>
      <c r="H8" s="117">
        <f>H7*Parametre!$C$54</f>
        <v>106.44611236226022</v>
      </c>
      <c r="I8" s="117">
        <f>I7*Parametre!$C$54</f>
        <v>107.19123514879703</v>
      </c>
      <c r="J8" s="117">
        <f>J7*Parametre!$C$54</f>
        <v>107.9415737948364</v>
      </c>
      <c r="K8" s="117">
        <f>K7*Parametre!$C$54</f>
        <v>108.69716481140068</v>
      </c>
      <c r="L8" s="117">
        <f>L7*Parametre!$C$54</f>
        <v>109.45804496508137</v>
      </c>
      <c r="M8" s="117">
        <f>M7*Parametre!$C$54</f>
        <v>110.22425127983617</v>
      </c>
      <c r="N8" s="117">
        <f>N7*Parametre!$C$54</f>
        <v>110.99582103879109</v>
      </c>
      <c r="O8" s="117">
        <f>O7*Parametre!$C$54</f>
        <v>111.77279178606264</v>
      </c>
      <c r="P8" s="117">
        <f>P7*Parametre!$C$54</f>
        <v>112.55520132856989</v>
      </c>
      <c r="Q8" s="117">
        <f>Q7*Parametre!$C$54</f>
        <v>113.34308773786667</v>
      </c>
      <c r="R8" s="117">
        <f>R7*Parametre!$C$54</f>
        <v>114.13648935202869</v>
      </c>
      <c r="S8" s="117">
        <f>S7*Parametre!$C$54</f>
        <v>113.79407988397637</v>
      </c>
      <c r="T8" s="117">
        <f>T7*Parametre!$C$54</f>
        <v>113.45269764432834</v>
      </c>
      <c r="U8" s="117">
        <f>U7*Parametre!$C$54</f>
        <v>113.11233955139282</v>
      </c>
      <c r="V8" s="117">
        <f>V7*Parametre!$C$54</f>
        <v>112.77300253273383</v>
      </c>
      <c r="W8" s="117">
        <f>W7*Parametre!$C$54</f>
        <v>112.43468352513619</v>
      </c>
      <c r="X8" s="117">
        <f>X7*Parametre!$C$54</f>
        <v>112.0973794745655</v>
      </c>
      <c r="Y8" s="117">
        <f>Y7*Parametre!$C$54</f>
        <v>111.76108733614301</v>
      </c>
      <c r="Z8" s="117">
        <f>Z7*Parametre!$C$54</f>
        <v>111.42580407413071</v>
      </c>
      <c r="AA8" s="117">
        <f>AA7*Parametre!$C$54</f>
        <v>111.09152666190627</v>
      </c>
      <c r="AB8" s="117">
        <f>AB7*Parametre!$C$54</f>
        <v>110.75825208192295</v>
      </c>
      <c r="AC8" s="117">
        <f>AC7*Parametre!$C$54</f>
        <v>110.42597732567961</v>
      </c>
      <c r="AD8" s="117">
        <f>AD7*Parametre!$C$54</f>
        <v>110.09469939370068</v>
      </c>
      <c r="AE8" s="117">
        <f>AE7*Parametre!$C$54</f>
        <v>109.76441529551613</v>
      </c>
      <c r="AF8" s="117">
        <f>AF7*Parametre!$C$54</f>
        <v>109.43512204963143</v>
      </c>
      <c r="AG8" s="117">
        <f>AG7*Parametre!$C$54</f>
        <v>109.10681668348749</v>
      </c>
      <c r="AH8" s="117">
        <f>AH7*Parametre!$C$54</f>
        <v>108.77949623343068</v>
      </c>
      <c r="AI8" s="117">
        <f>AI7*Parametre!$C$54</f>
        <v>108.45315774473779</v>
      </c>
      <c r="AJ8" s="117">
        <f>AJ7*Parametre!$C$54</f>
        <v>108.12779827150096</v>
      </c>
      <c r="AK8" s="117">
        <f>AK7*Parametre!$C$54</f>
        <v>107.80341487668268</v>
      </c>
      <c r="AL8" s="117">
        <f>AL7*Parametre!$C$54</f>
        <v>107.48000463205575</v>
      </c>
      <c r="AM8" s="117">
        <f>AM7*Parametre!$C$54</f>
        <v>107.15756461815826</v>
      </c>
      <c r="AN8" s="117">
        <f>AN7*Parametre!$C$54</f>
        <v>106.83609192430355</v>
      </c>
      <c r="AO8" s="117">
        <f>AO7*Parametre!$C$54</f>
        <v>106.51558364853018</v>
      </c>
    </row>
    <row r="9" spans="2:41" x14ac:dyDescent="0.2">
      <c r="B9" s="3" t="s">
        <v>102</v>
      </c>
      <c r="C9" s="115">
        <f t="shared" si="9"/>
        <v>23552.716251315025</v>
      </c>
      <c r="D9" s="115">
        <f>D7*Parametre!$D$54</f>
        <v>0</v>
      </c>
      <c r="E9" s="115">
        <f>E7*Parametre!$D$54</f>
        <v>0</v>
      </c>
      <c r="F9" s="115">
        <f>F7*Parametre!$D$54</f>
        <v>624.94582826197154</v>
      </c>
      <c r="G9" s="115">
        <f>G7*Parametre!$D$54</f>
        <v>629.32044905978444</v>
      </c>
      <c r="H9" s="115">
        <f>H7*Parametre!$D$54</f>
        <v>633.72569220322373</v>
      </c>
      <c r="I9" s="115">
        <f>I7*Parametre!$D$54</f>
        <v>638.16177204865221</v>
      </c>
      <c r="J9" s="115">
        <f>J7*Parametre!$D$54</f>
        <v>642.62890445297955</v>
      </c>
      <c r="K9" s="115">
        <f>K7*Parametre!$D$54</f>
        <v>647.12730678415301</v>
      </c>
      <c r="L9" s="115">
        <f>L7*Parametre!$D$54</f>
        <v>651.65719793164726</v>
      </c>
      <c r="M9" s="115">
        <f>M7*Parametre!$D$54</f>
        <v>656.21879831716421</v>
      </c>
      <c r="N9" s="115">
        <f>N7*Parametre!$D$54</f>
        <v>660.81232990536091</v>
      </c>
      <c r="O9" s="115">
        <f>O7*Parametre!$D$54</f>
        <v>665.43801621469856</v>
      </c>
      <c r="P9" s="115">
        <f>P7*Parametre!$D$54</f>
        <v>670.09608232823018</v>
      </c>
      <c r="Q9" s="115">
        <f>Q7*Parametre!$D$54</f>
        <v>674.7867549045086</v>
      </c>
      <c r="R9" s="115">
        <f>R7*Parametre!$D$54</f>
        <v>679.51026218882203</v>
      </c>
      <c r="S9" s="115">
        <f>S7*Parametre!$D$54</f>
        <v>677.47173140227801</v>
      </c>
      <c r="T9" s="115">
        <f>T7*Parametre!$D$54</f>
        <v>675.4393162080944</v>
      </c>
      <c r="U9" s="115">
        <f>U7*Parametre!$D$54</f>
        <v>673.41299825945498</v>
      </c>
      <c r="V9" s="115">
        <f>V7*Parametre!$D$54</f>
        <v>671.39275926464802</v>
      </c>
      <c r="W9" s="115">
        <f>W7*Parametre!$D$54</f>
        <v>669.3785809868574</v>
      </c>
      <c r="X9" s="115">
        <f>X7*Parametre!$D$54</f>
        <v>667.37044524392491</v>
      </c>
      <c r="Y9" s="115">
        <f>Y7*Parametre!$D$54</f>
        <v>665.36833390820027</v>
      </c>
      <c r="Z9" s="115">
        <f>Z7*Parametre!$D$54</f>
        <v>663.37222890645262</v>
      </c>
      <c r="AA9" s="115">
        <f>AA7*Parametre!$D$54</f>
        <v>661.38211221972108</v>
      </c>
      <c r="AB9" s="115">
        <f>AB7*Parametre!$D$54</f>
        <v>659.39796588307615</v>
      </c>
      <c r="AC9" s="115">
        <f>AC7*Parametre!$D$54</f>
        <v>657.41977198544146</v>
      </c>
      <c r="AD9" s="115">
        <f>AD7*Parametre!$D$54</f>
        <v>655.44751266947389</v>
      </c>
      <c r="AE9" s="115">
        <f>AE7*Parametre!$D$54</f>
        <v>653.48117013144497</v>
      </c>
      <c r="AF9" s="115">
        <f>AF7*Parametre!$D$54</f>
        <v>651.52072662106161</v>
      </c>
      <c r="AG9" s="115">
        <f>AG7*Parametre!$D$54</f>
        <v>649.5661644412279</v>
      </c>
      <c r="AH9" s="115">
        <f>AH7*Parametre!$D$54</f>
        <v>647.61746594786644</v>
      </c>
      <c r="AI9" s="115">
        <f>AI7*Parametre!$D$54</f>
        <v>645.67461355006697</v>
      </c>
      <c r="AJ9" s="115">
        <f>AJ7*Parametre!$D$54</f>
        <v>643.73758970940116</v>
      </c>
      <c r="AK9" s="115">
        <f>AK7*Parametre!$D$54</f>
        <v>641.8063769402504</v>
      </c>
      <c r="AL9" s="115">
        <f>AL7*Parametre!$D$54</f>
        <v>639.8809578094482</v>
      </c>
      <c r="AM9" s="115">
        <f>AM7*Parametre!$D$54</f>
        <v>637.96131493601206</v>
      </c>
      <c r="AN9" s="115">
        <f>AN7*Parametre!$D$54</f>
        <v>636.04743099120265</v>
      </c>
      <c r="AO9" s="115">
        <f>AO7*Parametre!$D$54</f>
        <v>634.13928869822621</v>
      </c>
    </row>
    <row r="10" spans="2:41" x14ac:dyDescent="0.2">
      <c r="B10" s="3" t="s">
        <v>103</v>
      </c>
      <c r="C10" s="115">
        <f t="shared" si="9"/>
        <v>64493.961297546215</v>
      </c>
      <c r="D10" s="115">
        <f>D7*Parametre!$E$54</f>
        <v>0</v>
      </c>
      <c r="E10" s="115">
        <f>E7*Parametre!$E$54</f>
        <v>0</v>
      </c>
      <c r="F10" s="115">
        <f>F7*Parametre!$E$54</f>
        <v>1711.2774437954765</v>
      </c>
      <c r="G10" s="115">
        <f>G7*Parametre!$E$54</f>
        <v>1723.2563859019876</v>
      </c>
      <c r="H10" s="115">
        <f>H7*Parametre!$E$54</f>
        <v>1735.3191806033585</v>
      </c>
      <c r="I10" s="115">
        <f>I7*Parametre!$E$54</f>
        <v>1747.4664148675981</v>
      </c>
      <c r="J10" s="115">
        <f>J7*Parametre!$E$54</f>
        <v>1759.6986797716354</v>
      </c>
      <c r="K10" s="115">
        <f>K7*Parametre!$E$54</f>
        <v>1772.0165705300437</v>
      </c>
      <c r="L10" s="115">
        <f>L7*Parametre!$E$54</f>
        <v>1784.4206865237684</v>
      </c>
      <c r="M10" s="115">
        <f>M7*Parametre!$E$54</f>
        <v>1796.9116313294221</v>
      </c>
      <c r="N10" s="115">
        <f>N7*Parametre!$E$54</f>
        <v>1809.490012748664</v>
      </c>
      <c r="O10" s="115">
        <f>O7*Parametre!$E$54</f>
        <v>1822.1564428379049</v>
      </c>
      <c r="P10" s="115">
        <f>P7*Parametre!$E$54</f>
        <v>1834.9115379378488</v>
      </c>
      <c r="Q10" s="115">
        <f>Q7*Parametre!$E$54</f>
        <v>1847.7559187033612</v>
      </c>
      <c r="R10" s="115">
        <f>R7*Parametre!$E$54</f>
        <v>1860.6902101342353</v>
      </c>
      <c r="S10" s="115">
        <f>S7*Parametre!$E$54</f>
        <v>1855.1081395038939</v>
      </c>
      <c r="T10" s="115">
        <f>T7*Parametre!$E$54</f>
        <v>1849.5428150854457</v>
      </c>
      <c r="U10" s="115">
        <f>U7*Parametre!$E$54</f>
        <v>1843.994186640148</v>
      </c>
      <c r="V10" s="115">
        <f>V7*Parametre!$E$54</f>
        <v>1838.4622040801491</v>
      </c>
      <c r="W10" s="115">
        <f>W7*Parametre!$E$54</f>
        <v>1832.946817467918</v>
      </c>
      <c r="X10" s="115">
        <f>X7*Parametre!$E$54</f>
        <v>1827.4479770155911</v>
      </c>
      <c r="Y10" s="115">
        <f>Y7*Parametre!$E$54</f>
        <v>1821.9656330845639</v>
      </c>
      <c r="Z10" s="115">
        <f>Z7*Parametre!$E$54</f>
        <v>1816.4997361852472</v>
      </c>
      <c r="AA10" s="115">
        <f>AA7*Parametre!$E$54</f>
        <v>1811.050236976658</v>
      </c>
      <c r="AB10" s="115">
        <f>AB7*Parametre!$E$54</f>
        <v>1805.6170862657671</v>
      </c>
      <c r="AC10" s="115">
        <f>AC7*Parametre!$E$54</f>
        <v>1800.2002350070095</v>
      </c>
      <c r="AD10" s="115">
        <f>AD7*Parametre!$E$54</f>
        <v>1794.7996343019577</v>
      </c>
      <c r="AE10" s="115">
        <f>AE7*Parametre!$E$54</f>
        <v>1789.4152353989955</v>
      </c>
      <c r="AF10" s="115">
        <f>AF7*Parametre!$E$54</f>
        <v>1784.0469896928287</v>
      </c>
      <c r="AG10" s="115">
        <f>AG7*Parametre!$E$54</f>
        <v>1778.694848723831</v>
      </c>
      <c r="AH10" s="115">
        <f>AH7*Parametre!$E$54</f>
        <v>1773.3587641775559</v>
      </c>
      <c r="AI10" s="115">
        <f>AI7*Parametre!$E$54</f>
        <v>1768.0386878851441</v>
      </c>
      <c r="AJ10" s="115">
        <f>AJ7*Parametre!$E$54</f>
        <v>1762.734571821446</v>
      </c>
      <c r="AK10" s="115">
        <f>AK7*Parametre!$E$54</f>
        <v>1757.4463681059199</v>
      </c>
      <c r="AL10" s="115">
        <f>AL7*Parametre!$E$54</f>
        <v>1752.174029001653</v>
      </c>
      <c r="AM10" s="115">
        <f>AM7*Parametre!$E$54</f>
        <v>1746.9175069146265</v>
      </c>
      <c r="AN10" s="115">
        <f>AN7*Parametre!$E$54</f>
        <v>1741.6767543938788</v>
      </c>
      <c r="AO10" s="115">
        <f>AO7*Parametre!$E$54</f>
        <v>1736.4517241306896</v>
      </c>
    </row>
    <row r="11" spans="2:41" x14ac:dyDescent="0.2">
      <c r="C11" s="115">
        <f t="shared" si="9"/>
        <v>0</v>
      </c>
    </row>
    <row r="12" spans="2:41" x14ac:dyDescent="0.2">
      <c r="B12" s="15" t="s">
        <v>195</v>
      </c>
      <c r="C12" s="115">
        <f t="shared" si="9"/>
        <v>0</v>
      </c>
    </row>
    <row r="13" spans="2:41" x14ac:dyDescent="0.2">
      <c r="B13" s="8" t="s">
        <v>146</v>
      </c>
      <c r="C13" s="115">
        <f t="shared" si="9"/>
        <v>106590.80963450868</v>
      </c>
      <c r="D13" s="115">
        <f>D8*Parametre!C58</f>
        <v>0</v>
      </c>
      <c r="E13" s="115">
        <f>E8*Parametre!D58</f>
        <v>0</v>
      </c>
      <c r="F13" s="115">
        <f>F8*Parametre!E58</f>
        <v>2284.1770022975056</v>
      </c>
      <c r="G13" s="115">
        <f>G8*Parametre!F58</f>
        <v>2339.2775239093758</v>
      </c>
      <c r="H13" s="115">
        <f>H8*Parametre!G58</f>
        <v>2387.5863002854967</v>
      </c>
      <c r="I13" s="115">
        <f>I8*Parametre!H58</f>
        <v>2438.6005996351323</v>
      </c>
      <c r="J13" s="115">
        <f>J8*Parametre!I58</f>
        <v>2486.9738602330308</v>
      </c>
      <c r="K13" s="115">
        <f>K8*Parametre!J58</f>
        <v>2535.9048550499779</v>
      </c>
      <c r="L13" s="115">
        <f>L8*Parametre!K58</f>
        <v>2584.3044416255711</v>
      </c>
      <c r="M13" s="115">
        <f>M8*Parametre!L58</f>
        <v>2633.2573630752863</v>
      </c>
      <c r="N13" s="115">
        <f>N8*Parametre!M58</f>
        <v>2683.8789527179688</v>
      </c>
      <c r="O13" s="115">
        <f>O8*Parametre!N58</f>
        <v>2735.0802150049526</v>
      </c>
      <c r="P13" s="115">
        <f>P8*Parametre!O58</f>
        <v>2786.8667848953905</v>
      </c>
      <c r="Q13" s="115">
        <f>Q8*Parametre!P58</f>
        <v>2840.3777787109384</v>
      </c>
      <c r="R13" s="115">
        <f>R8*Parametre!Q58</f>
        <v>2894.5013699674473</v>
      </c>
      <c r="S13" s="115">
        <f>S8*Parametre!R58</f>
        <v>2919.9560898228337</v>
      </c>
      <c r="T13" s="115">
        <f>T8*Parametre!S58</f>
        <v>2946.3665578232067</v>
      </c>
      <c r="U13" s="115">
        <f>U8*Parametre!T58</f>
        <v>2972.5922834106036</v>
      </c>
      <c r="V13" s="115">
        <f>V8*Parametre!U58</f>
        <v>2994.1232172440832</v>
      </c>
      <c r="W13" s="115">
        <f>W8*Parametre!V58</f>
        <v>3016.6225589794039</v>
      </c>
      <c r="X13" s="115">
        <f>X8*Parametre!W58</f>
        <v>3038.9599575554707</v>
      </c>
      <c r="Y13" s="115">
        <f>Y8*Parametre!X58</f>
        <v>3061.1361821369569</v>
      </c>
      <c r="Z13" s="115">
        <f>Z8*Parametre!Y58</f>
        <v>3083.1519987311967</v>
      </c>
      <c r="AA13" s="115">
        <f>AA8*Parametre!Z58</f>
        <v>3106.1190854668994</v>
      </c>
      <c r="AB13" s="115">
        <f>AB8*Parametre!AA58</f>
        <v>3128.9206213143234</v>
      </c>
      <c r="AC13" s="115">
        <f>AC8*Parametre!AB58</f>
        <v>3151.5573928748959</v>
      </c>
      <c r="AD13" s="115">
        <f>AD8*Parametre!AC58</f>
        <v>3175.1311305143277</v>
      </c>
      <c r="AE13" s="115">
        <f>AE8*Parametre!AD58</f>
        <v>3198.5350617113399</v>
      </c>
      <c r="AF13" s="115">
        <f>AF8*Parametre!AE58</f>
        <v>3219.5812907001568</v>
      </c>
      <c r="AG13" s="115">
        <f>AG8*Parametre!AF58</f>
        <v>3240.4724554995787</v>
      </c>
      <c r="AH13" s="115">
        <f>AH8*Parametre!AG58</f>
        <v>3262.297092040586</v>
      </c>
      <c r="AI13" s="115">
        <f>AI8*Parametre!AH58</f>
        <v>3283.9616165106604</v>
      </c>
      <c r="AJ13" s="115">
        <f>AJ8*Parametre!AI58</f>
        <v>3305.4667931597846</v>
      </c>
      <c r="AK13" s="115">
        <f>AK8*Parametre!AJ58</f>
        <v>3326.8133830944275</v>
      </c>
      <c r="AL13" s="115">
        <f>AL8*Parametre!AK58</f>
        <v>3349.0769443348572</v>
      </c>
      <c r="AM13" s="115">
        <f>AM8*Parametre!AL58</f>
        <v>3371.1769828872589</v>
      </c>
      <c r="AN13" s="115">
        <f>AN8*Parametre!AM58</f>
        <v>3393.1142795158808</v>
      </c>
      <c r="AO13" s="115">
        <f>AO8*Parametre!AN58</f>
        <v>3414.8896117718778</v>
      </c>
    </row>
    <row r="14" spans="2:41" x14ac:dyDescent="0.2">
      <c r="B14" s="8" t="s">
        <v>102</v>
      </c>
      <c r="C14" s="115">
        <f t="shared" si="9"/>
        <v>299307.78836559155</v>
      </c>
      <c r="D14" s="115">
        <f>D9*Parametre!C59</f>
        <v>0</v>
      </c>
      <c r="E14" s="115">
        <f>E9*Parametre!D59</f>
        <v>0</v>
      </c>
      <c r="F14" s="115">
        <f>F9*Parametre!E59</f>
        <v>6411.9441979678277</v>
      </c>
      <c r="G14" s="115">
        <f>G9*Parametre!F59</f>
        <v>6563.8122836935518</v>
      </c>
      <c r="H14" s="115">
        <f>H9*Parametre!G59</f>
        <v>6698.4805665880749</v>
      </c>
      <c r="I14" s="115">
        <f>I9*Parametre!H59</f>
        <v>6841.0941963615523</v>
      </c>
      <c r="J14" s="115">
        <f>J9*Parametre!I59</f>
        <v>6978.949902359358</v>
      </c>
      <c r="K14" s="115">
        <f>K9*Parametre!J59</f>
        <v>7118.4003746256831</v>
      </c>
      <c r="L14" s="115">
        <f>L9*Parametre!K59</f>
        <v>7252.9446129792341</v>
      </c>
      <c r="M14" s="115">
        <f>M9*Parametre!L59</f>
        <v>7389.0236690512693</v>
      </c>
      <c r="N14" s="115">
        <f>N9*Parametre!M59</f>
        <v>7533.260560921115</v>
      </c>
      <c r="O14" s="115">
        <f>O9*Parametre!N59</f>
        <v>7679.154707117621</v>
      </c>
      <c r="P14" s="115">
        <f>P9*Parametre!O59</f>
        <v>7826.7222415937285</v>
      </c>
      <c r="Q14" s="115">
        <f>Q9*Parametre!P59</f>
        <v>7975.979442971292</v>
      </c>
      <c r="R14" s="115">
        <f>R9*Parametre!Q59</f>
        <v>8126.9427357783125</v>
      </c>
      <c r="S14" s="115">
        <f>S9*Parametre!R59</f>
        <v>8197.4079499675645</v>
      </c>
      <c r="T14" s="115">
        <f>T9*Parametre!S59</f>
        <v>8274.1316235491558</v>
      </c>
      <c r="U14" s="115">
        <f>U9*Parametre!T59</f>
        <v>8350.3211784172418</v>
      </c>
      <c r="V14" s="115">
        <f>V9*Parametre!U59</f>
        <v>8412.5512735860393</v>
      </c>
      <c r="W14" s="115">
        <f>W9*Parametre!V59</f>
        <v>8474.3328352936151</v>
      </c>
      <c r="X14" s="115">
        <f>X9*Parametre!W59</f>
        <v>8535.6679946697986</v>
      </c>
      <c r="Y14" s="115">
        <f>Y9*Parametre!X59</f>
        <v>8596.5588740939475</v>
      </c>
      <c r="Z14" s="115">
        <f>Z9*Parametre!Y59</f>
        <v>8657.0075872292073</v>
      </c>
      <c r="AA14" s="115">
        <f>AA9*Parametre!Z59</f>
        <v>8723.6300601781204</v>
      </c>
      <c r="AB14" s="115">
        <f>AB9*Parametre!AA59</f>
        <v>8789.7748852214045</v>
      </c>
      <c r="AC14" s="115">
        <f>AC9*Parametre!AB59</f>
        <v>8855.4443286438964</v>
      </c>
      <c r="AD14" s="115">
        <f>AD9*Parametre!AC59</f>
        <v>8920.640647431539</v>
      </c>
      <c r="AE14" s="115">
        <f>AE9*Parametre!AD59</f>
        <v>8985.3660893073684</v>
      </c>
      <c r="AF14" s="115">
        <f>AF9*Parametre!AE59</f>
        <v>9043.1076855003357</v>
      </c>
      <c r="AG14" s="115">
        <f>AG9*Parametre!AF59</f>
        <v>9100.4219638216018</v>
      </c>
      <c r="AH14" s="115">
        <f>AH9*Parametre!AG59</f>
        <v>9157.3109685028321</v>
      </c>
      <c r="AI14" s="115">
        <f>AI9*Parametre!AH59</f>
        <v>9220.2334814949554</v>
      </c>
      <c r="AJ14" s="115">
        <f>AJ9*Parametre!AI59</f>
        <v>9282.6960436095651</v>
      </c>
      <c r="AK14" s="115">
        <f>AK9*Parametre!AJ59</f>
        <v>9344.700848250046</v>
      </c>
      <c r="AL14" s="115">
        <f>AL9*Parametre!AK59</f>
        <v>9406.2500797988887</v>
      </c>
      <c r="AM14" s="115">
        <f>AM9*Parametre!AL59</f>
        <v>9467.3459136504189</v>
      </c>
      <c r="AN14" s="115">
        <f>AN9*Parametre!AM59</f>
        <v>9527.9905162482155</v>
      </c>
      <c r="AO14" s="115">
        <f>AO9*Parametre!AN59</f>
        <v>9588.1860451171797</v>
      </c>
    </row>
    <row r="15" spans="2:41" x14ac:dyDescent="0.2">
      <c r="B15" s="8" t="s">
        <v>103</v>
      </c>
      <c r="C15" s="115">
        <f t="shared" si="9"/>
        <v>536048.79391700483</v>
      </c>
      <c r="D15" s="115">
        <f>D10*Parametre!C60</f>
        <v>0</v>
      </c>
      <c r="E15" s="115">
        <f>E10*Parametre!D60</f>
        <v>0</v>
      </c>
      <c r="F15" s="115">
        <f>F10*Parametre!E60</f>
        <v>11482.671647867648</v>
      </c>
      <c r="G15" s="115">
        <f>G10*Parametre!F60</f>
        <v>11752.608551851556</v>
      </c>
      <c r="H15" s="115">
        <f>H10*Parametre!G60</f>
        <v>11991.055537969207</v>
      </c>
      <c r="I15" s="115">
        <f>I10*Parametre!H60</f>
        <v>12249.739568221863</v>
      </c>
      <c r="J15" s="115">
        <f>J10*Parametre!I60</f>
        <v>12493.860626378611</v>
      </c>
      <c r="K15" s="115">
        <f>K10*Parametre!J60</f>
        <v>12740.799142111015</v>
      </c>
      <c r="L15" s="115">
        <f>L10*Parametre!K60</f>
        <v>12990.582597893033</v>
      </c>
      <c r="M15" s="115">
        <f>M10*Parametre!L60</f>
        <v>13243.23872289784</v>
      </c>
      <c r="N15" s="115">
        <f>N10*Parametre!M60</f>
        <v>13498.795495105032</v>
      </c>
      <c r="O15" s="115">
        <f>O10*Parametre!N60</f>
        <v>13757.281143426182</v>
      </c>
      <c r="P15" s="115">
        <f>P10*Parametre!O60</f>
        <v>14018.724149845164</v>
      </c>
      <c r="Q15" s="115">
        <f>Q10*Parametre!P60</f>
        <v>14283.153251576983</v>
      </c>
      <c r="R15" s="115">
        <f>R10*Parametre!Q60</f>
        <v>14550.597443249721</v>
      </c>
      <c r="S15" s="115">
        <f>S10*Parametre!R60</f>
        <v>14673.905383475802</v>
      </c>
      <c r="T15" s="115">
        <f>T10*Parametre!S60</f>
        <v>14796.342520683565</v>
      </c>
      <c r="U15" s="115">
        <f>U10*Parametre!T60</f>
        <v>14936.352911785198</v>
      </c>
      <c r="V15" s="115">
        <f>V10*Parametre!U60</f>
        <v>15038.620829375619</v>
      </c>
      <c r="W15" s="115">
        <f>W10*Parametre!V60</f>
        <v>15158.470180459681</v>
      </c>
      <c r="X15" s="115">
        <f>X10*Parametre!W60</f>
        <v>15277.46508785034</v>
      </c>
      <c r="Y15" s="115">
        <f>Y10*Parametre!X60</f>
        <v>15395.609599564565</v>
      </c>
      <c r="Z15" s="115">
        <f>Z10*Parametre!Y60</f>
        <v>15512.907747022009</v>
      </c>
      <c r="AA15" s="115">
        <f>AA10*Parametre!Z60</f>
        <v>15629.363545108559</v>
      </c>
      <c r="AB15" s="115">
        <f>AB10*Parametre!AA60</f>
        <v>15744.98099223749</v>
      </c>
      <c r="AC15" s="115">
        <f>AC10*Parametre!AB60</f>
        <v>15859.764070411755</v>
      </c>
      <c r="AD15" s="115">
        <f>AD10*Parametre!AC60</f>
        <v>15973.716745287424</v>
      </c>
      <c r="AE15" s="115">
        <f>AE10*Parametre!AD60</f>
        <v>16086.842966236969</v>
      </c>
      <c r="AF15" s="115">
        <f>AF10*Parametre!AE60</f>
        <v>16199.146666410885</v>
      </c>
      <c r="AG15" s="115">
        <f>AG10*Parametre!AF60</f>
        <v>16310.63176279753</v>
      </c>
      <c r="AH15" s="115">
        <f>AH10*Parametre!AG60</f>
        <v>16421.302156284168</v>
      </c>
      <c r="AI15" s="115">
        <f>AI10*Parametre!AH60</f>
        <v>16531.161731726097</v>
      </c>
      <c r="AJ15" s="115">
        <f>AJ10*Parametre!AI60</f>
        <v>16640.21435799445</v>
      </c>
      <c r="AK15" s="115">
        <f>AK10*Parametre!AJ60</f>
        <v>16748.463888049417</v>
      </c>
      <c r="AL15" s="115">
        <f>AL10*Parametre!AK60</f>
        <v>16855.9141589959</v>
      </c>
      <c r="AM15" s="115">
        <f>AM10*Parametre!AL60</f>
        <v>16962.568992141027</v>
      </c>
      <c r="AN15" s="115">
        <f>AN10*Parametre!AM60</f>
        <v>17068.432193060013</v>
      </c>
      <c r="AO15" s="115">
        <f>AO10*Parametre!AN60</f>
        <v>17173.507551652521</v>
      </c>
    </row>
    <row r="16" spans="2:41" x14ac:dyDescent="0.2">
      <c r="B16" s="167" t="s">
        <v>282</v>
      </c>
      <c r="C16" s="168">
        <f t="shared" si="9"/>
        <v>941947.39191710518</v>
      </c>
      <c r="D16" s="169">
        <f>SUM(D13:D15)</f>
        <v>0</v>
      </c>
      <c r="E16" s="168">
        <f t="shared" ref="E16:AG16" si="13">SUM(E13:E15)</f>
        <v>0</v>
      </c>
      <c r="F16" s="168">
        <f t="shared" si="13"/>
        <v>20178.79284813298</v>
      </c>
      <c r="G16" s="168">
        <f t="shared" si="13"/>
        <v>20655.698359454484</v>
      </c>
      <c r="H16" s="168">
        <f t="shared" si="13"/>
        <v>21077.122404842776</v>
      </c>
      <c r="I16" s="168">
        <f t="shared" si="13"/>
        <v>21529.434364218549</v>
      </c>
      <c r="J16" s="168">
        <f t="shared" si="13"/>
        <v>21959.784388970998</v>
      </c>
      <c r="K16" s="168">
        <f t="shared" si="13"/>
        <v>22395.104371786678</v>
      </c>
      <c r="L16" s="168">
        <f t="shared" si="13"/>
        <v>22827.831652497836</v>
      </c>
      <c r="M16" s="168">
        <f t="shared" si="13"/>
        <v>23265.519755024397</v>
      </c>
      <c r="N16" s="168">
        <f t="shared" si="13"/>
        <v>23715.935008744116</v>
      </c>
      <c r="O16" s="168">
        <f t="shared" si="13"/>
        <v>24171.516065548756</v>
      </c>
      <c r="P16" s="168">
        <f t="shared" si="13"/>
        <v>24632.313176334283</v>
      </c>
      <c r="Q16" s="168">
        <f t="shared" si="13"/>
        <v>25099.510473259215</v>
      </c>
      <c r="R16" s="168">
        <f t="shared" si="13"/>
        <v>25572.041548995479</v>
      </c>
      <c r="S16" s="168">
        <f t="shared" si="13"/>
        <v>25791.2694232662</v>
      </c>
      <c r="T16" s="168">
        <f t="shared" si="13"/>
        <v>26016.840702055928</v>
      </c>
      <c r="U16" s="168">
        <f t="shared" si="13"/>
        <v>26259.266373613042</v>
      </c>
      <c r="V16" s="168">
        <f t="shared" si="13"/>
        <v>26445.29532020574</v>
      </c>
      <c r="W16" s="168">
        <f t="shared" si="13"/>
        <v>26649.425574732701</v>
      </c>
      <c r="X16" s="168">
        <f t="shared" si="13"/>
        <v>26852.093040075611</v>
      </c>
      <c r="Y16" s="168">
        <f t="shared" si="13"/>
        <v>27053.304655795469</v>
      </c>
      <c r="Z16" s="168">
        <f t="shared" si="13"/>
        <v>27253.067332982413</v>
      </c>
      <c r="AA16" s="168">
        <f t="shared" si="13"/>
        <v>27459.11269075358</v>
      </c>
      <c r="AB16" s="168">
        <f t="shared" si="13"/>
        <v>27663.676498773217</v>
      </c>
      <c r="AC16" s="168">
        <f t="shared" si="13"/>
        <v>27866.765791930549</v>
      </c>
      <c r="AD16" s="168">
        <f t="shared" si="13"/>
        <v>28069.488523233289</v>
      </c>
      <c r="AE16" s="168">
        <f t="shared" si="13"/>
        <v>28270.744117255679</v>
      </c>
      <c r="AF16" s="168">
        <f t="shared" si="13"/>
        <v>28461.835642611375</v>
      </c>
      <c r="AG16" s="168">
        <f t="shared" si="13"/>
        <v>28651.526182118709</v>
      </c>
      <c r="AH16" s="168">
        <f t="shared" ref="AH16:AN16" si="14">SUM(AH13:AH15)</f>
        <v>28840.910216827586</v>
      </c>
      <c r="AI16" s="168">
        <f t="shared" si="14"/>
        <v>29035.356829731711</v>
      </c>
      <c r="AJ16" s="168">
        <f t="shared" si="14"/>
        <v>29228.377194763802</v>
      </c>
      <c r="AK16" s="168">
        <f t="shared" si="14"/>
        <v>29419.978119393891</v>
      </c>
      <c r="AL16" s="168">
        <f t="shared" si="14"/>
        <v>29611.241183129645</v>
      </c>
      <c r="AM16" s="168">
        <f t="shared" si="14"/>
        <v>29801.091888678704</v>
      </c>
      <c r="AN16" s="168">
        <f t="shared" si="14"/>
        <v>29989.536988824111</v>
      </c>
      <c r="AO16" s="168">
        <f t="shared" ref="AO16" si="15">SUM(AO13:AO15)</f>
        <v>30176.583208541579</v>
      </c>
    </row>
    <row r="18" spans="2:41" x14ac:dyDescent="0.2">
      <c r="B18" s="1"/>
    </row>
    <row r="19" spans="2:41" x14ac:dyDescent="0.2">
      <c r="B19" s="3"/>
      <c r="C19" s="3"/>
      <c r="D19" s="3" t="s">
        <v>10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2:41" x14ac:dyDescent="0.2">
      <c r="B20" s="4"/>
      <c r="C20" s="4"/>
      <c r="D20" s="5">
        <v>1</v>
      </c>
      <c r="E20" s="5">
        <v>2</v>
      </c>
      <c r="F20" s="5">
        <v>3</v>
      </c>
      <c r="G20" s="5">
        <v>4</v>
      </c>
      <c r="H20" s="5">
        <v>5</v>
      </c>
      <c r="I20" s="5">
        <v>6</v>
      </c>
      <c r="J20" s="5">
        <v>7</v>
      </c>
      <c r="K20" s="5">
        <v>8</v>
      </c>
      <c r="L20" s="5">
        <v>9</v>
      </c>
      <c r="M20" s="5">
        <v>10</v>
      </c>
      <c r="N20" s="5">
        <v>11</v>
      </c>
      <c r="O20" s="5">
        <v>12</v>
      </c>
      <c r="P20" s="5">
        <v>13</v>
      </c>
      <c r="Q20" s="5">
        <v>14</v>
      </c>
      <c r="R20" s="5">
        <v>15</v>
      </c>
      <c r="S20" s="5">
        <v>16</v>
      </c>
      <c r="T20" s="5">
        <v>17</v>
      </c>
      <c r="U20" s="5">
        <v>18</v>
      </c>
      <c r="V20" s="5">
        <v>19</v>
      </c>
      <c r="W20" s="5">
        <v>20</v>
      </c>
      <c r="X20" s="5">
        <v>21</v>
      </c>
      <c r="Y20" s="5">
        <v>22</v>
      </c>
      <c r="Z20" s="5">
        <v>23</v>
      </c>
      <c r="AA20" s="5">
        <v>24</v>
      </c>
      <c r="AB20" s="5">
        <v>25</v>
      </c>
      <c r="AC20" s="5">
        <v>26</v>
      </c>
      <c r="AD20" s="5">
        <v>27</v>
      </c>
      <c r="AE20" s="5">
        <v>28</v>
      </c>
      <c r="AF20" s="5">
        <v>29</v>
      </c>
      <c r="AG20" s="5">
        <v>30</v>
      </c>
      <c r="AH20" s="5">
        <v>31</v>
      </c>
      <c r="AI20" s="5">
        <v>32</v>
      </c>
      <c r="AJ20" s="5">
        <v>33</v>
      </c>
      <c r="AK20" s="5">
        <v>34</v>
      </c>
      <c r="AL20" s="5">
        <v>35</v>
      </c>
      <c r="AM20" s="5">
        <v>36</v>
      </c>
      <c r="AN20" s="5">
        <v>37</v>
      </c>
      <c r="AO20" s="5">
        <v>38</v>
      </c>
    </row>
    <row r="21" spans="2:41" x14ac:dyDescent="0.2">
      <c r="B21" s="6" t="s">
        <v>647</v>
      </c>
      <c r="C21" s="226" t="s">
        <v>9</v>
      </c>
      <c r="D21" s="7">
        <f>D4</f>
        <v>2026</v>
      </c>
      <c r="E21" s="7">
        <f>$D$4+D20</f>
        <v>2027</v>
      </c>
      <c r="F21" s="7">
        <f>$D$4+E20</f>
        <v>2028</v>
      </c>
      <c r="G21" s="7">
        <f t="shared" ref="G21" si="16">$D$4+F20</f>
        <v>2029</v>
      </c>
      <c r="H21" s="7">
        <f t="shared" ref="H21" si="17">$D$4+G20</f>
        <v>2030</v>
      </c>
      <c r="I21" s="7">
        <f t="shared" ref="I21" si="18">$D$4+H20</f>
        <v>2031</v>
      </c>
      <c r="J21" s="7">
        <f t="shared" ref="J21" si="19">$D$4+I20</f>
        <v>2032</v>
      </c>
      <c r="K21" s="7">
        <f t="shared" ref="K21" si="20">$D$4+J20</f>
        <v>2033</v>
      </c>
      <c r="L21" s="7">
        <f t="shared" ref="L21" si="21">$D$4+K20</f>
        <v>2034</v>
      </c>
      <c r="M21" s="7">
        <f t="shared" ref="M21" si="22">$D$4+L20</f>
        <v>2035</v>
      </c>
      <c r="N21" s="7">
        <f t="shared" ref="N21" si="23">$D$4+M20</f>
        <v>2036</v>
      </c>
      <c r="O21" s="7">
        <f t="shared" ref="O21" si="24">$D$4+N20</f>
        <v>2037</v>
      </c>
      <c r="P21" s="7">
        <f t="shared" ref="P21" si="25">$D$4+O20</f>
        <v>2038</v>
      </c>
      <c r="Q21" s="7">
        <f t="shared" ref="Q21" si="26">$D$4+P20</f>
        <v>2039</v>
      </c>
      <c r="R21" s="7">
        <f t="shared" ref="R21" si="27">$D$4+Q20</f>
        <v>2040</v>
      </c>
      <c r="S21" s="7">
        <f t="shared" ref="S21" si="28">$D$4+R20</f>
        <v>2041</v>
      </c>
      <c r="T21" s="7">
        <f t="shared" ref="T21" si="29">$D$4+S20</f>
        <v>2042</v>
      </c>
      <c r="U21" s="7">
        <f t="shared" ref="U21" si="30">$D$4+T20</f>
        <v>2043</v>
      </c>
      <c r="V21" s="7">
        <f t="shared" ref="V21" si="31">$D$4+U20</f>
        <v>2044</v>
      </c>
      <c r="W21" s="7">
        <f t="shared" ref="W21" si="32">$D$4+V20</f>
        <v>2045</v>
      </c>
      <c r="X21" s="7">
        <f t="shared" ref="X21" si="33">$D$4+W20</f>
        <v>2046</v>
      </c>
      <c r="Y21" s="7">
        <f t="shared" ref="Y21" si="34">$D$4+X20</f>
        <v>2047</v>
      </c>
      <c r="Z21" s="7">
        <f t="shared" ref="Z21" si="35">$D$4+Y20</f>
        <v>2048</v>
      </c>
      <c r="AA21" s="7">
        <f t="shared" ref="AA21" si="36">$D$4+Z20</f>
        <v>2049</v>
      </c>
      <c r="AB21" s="7">
        <f t="shared" ref="AB21" si="37">$D$4+AA20</f>
        <v>2050</v>
      </c>
      <c r="AC21" s="7">
        <f t="shared" ref="AC21" si="38">$D$4+AB20</f>
        <v>2051</v>
      </c>
      <c r="AD21" s="7">
        <f t="shared" ref="AD21" si="39">$D$4+AC20</f>
        <v>2052</v>
      </c>
      <c r="AE21" s="7">
        <f t="shared" ref="AE21" si="40">$D$4+AD20</f>
        <v>2053</v>
      </c>
      <c r="AF21" s="7">
        <f t="shared" ref="AF21" si="41">$D$4+AE20</f>
        <v>2054</v>
      </c>
      <c r="AG21" s="7">
        <f t="shared" ref="AG21" si="42">$D$4+AF20</f>
        <v>2055</v>
      </c>
      <c r="AH21" s="7">
        <f t="shared" ref="AH21" si="43">$D$4+AG20</f>
        <v>2056</v>
      </c>
      <c r="AI21" s="7">
        <f t="shared" ref="AI21" si="44">$D$4+AH20</f>
        <v>2057</v>
      </c>
      <c r="AJ21" s="7">
        <f t="shared" ref="AJ21" si="45">$D$4+AI20</f>
        <v>2058</v>
      </c>
      <c r="AK21" s="7">
        <f t="shared" ref="AK21" si="46">$D$4+AJ20</f>
        <v>2059</v>
      </c>
      <c r="AL21" s="7">
        <f t="shared" ref="AL21" si="47">$D$4+AK20</f>
        <v>2060</v>
      </c>
      <c r="AM21" s="7">
        <f t="shared" ref="AM21" si="48">$D$4+AL20</f>
        <v>2061</v>
      </c>
      <c r="AN21" s="7">
        <f t="shared" ref="AN21" si="49">$D$4+AM20</f>
        <v>2062</v>
      </c>
      <c r="AO21" s="7">
        <f t="shared" ref="AO21" si="50">$D$4+AN20</f>
        <v>2063</v>
      </c>
    </row>
    <row r="22" spans="2:41" x14ac:dyDescent="0.2">
      <c r="B22" s="3" t="s">
        <v>33</v>
      </c>
      <c r="C22" s="115">
        <f t="shared" ref="C22:C33" si="51">SUM(D22:AO22)</f>
        <v>1504047.5553572862</v>
      </c>
      <c r="D22" s="118">
        <f>'04A Prevádzkové príjmy'!D77</f>
        <v>0</v>
      </c>
      <c r="E22" s="118">
        <f>'04A Prevádzkové príjmy'!E77</f>
        <v>0</v>
      </c>
      <c r="F22" s="118">
        <f>'04A Prevádzkové príjmy'!F77</f>
        <v>39908.27364447424</v>
      </c>
      <c r="G22" s="118">
        <f>'04A Prevádzkové príjmy'!G77</f>
        <v>40187.631559985552</v>
      </c>
      <c r="H22" s="118">
        <f>'04A Prevádzkové príjmy'!H77</f>
        <v>40468.944980905449</v>
      </c>
      <c r="I22" s="118">
        <f>'04A Prevádzkové príjmy'!I77</f>
        <v>40752.227595771779</v>
      </c>
      <c r="J22" s="118">
        <f>'04A Prevádzkové príjmy'!J77</f>
        <v>41037.493188942179</v>
      </c>
      <c r="K22" s="118">
        <f>'04A Prevádzkové príjmy'!K77</f>
        <v>41324.755641264768</v>
      </c>
      <c r="L22" s="118">
        <f>'04A Prevádzkové príjmy'!L77</f>
        <v>41614.028930753615</v>
      </c>
      <c r="M22" s="118">
        <f>'04A Prevádzkové príjmy'!M77</f>
        <v>41905.327133268896</v>
      </c>
      <c r="N22" s="118">
        <f>'04A Prevádzkové príjmy'!N77</f>
        <v>42198.664423201772</v>
      </c>
      <c r="O22" s="118">
        <f>'04A Prevádzkové príjmy'!O77</f>
        <v>42494.055074164178</v>
      </c>
      <c r="P22" s="118">
        <f>'04A Prevádzkové príjmy'!P77</f>
        <v>42791.513459683323</v>
      </c>
      <c r="Q22" s="118">
        <f>'04A Prevádzkové príjmy'!Q77</f>
        <v>43091.054053901098</v>
      </c>
      <c r="R22" s="118">
        <f>'04A Prevádzkové príjmy'!R77</f>
        <v>43392.6914322784</v>
      </c>
      <c r="S22" s="118">
        <f>'04A Prevádzkové príjmy'!S77</f>
        <v>43262.513357981574</v>
      </c>
      <c r="T22" s="118">
        <f>'04A Prevádzkové príjmy'!T77</f>
        <v>43132.725817907623</v>
      </c>
      <c r="U22" s="118">
        <f>'04A Prevádzkové príjmy'!U77</f>
        <v>43003.327640453899</v>
      </c>
      <c r="V22" s="118">
        <f>'04A Prevádzkové príjmy'!V77</f>
        <v>42874.317657532534</v>
      </c>
      <c r="W22" s="118">
        <f>'04A Prevádzkové príjmy'!W77</f>
        <v>42745.694704559937</v>
      </c>
      <c r="X22" s="118">
        <f>'04A Prevádzkové príjmy'!X77</f>
        <v>42617.457620446257</v>
      </c>
      <c r="Y22" s="118">
        <f>'04A Prevádzkové príjmy'!Y77</f>
        <v>42489.605247584921</v>
      </c>
      <c r="Z22" s="118">
        <f>'04A Prevádzkové príjmy'!Z77</f>
        <v>42362.136431842162</v>
      </c>
      <c r="AA22" s="118">
        <f>'04A Prevádzkové príjmy'!AA77</f>
        <v>42235.050022546639</v>
      </c>
      <c r="AB22" s="118">
        <f>'04A Prevádzkové príjmy'!AB77</f>
        <v>42108.344872479</v>
      </c>
      <c r="AC22" s="118">
        <f>'04A Prevádzkové príjmy'!AC77</f>
        <v>41982.019837861561</v>
      </c>
      <c r="AD22" s="118">
        <f>'04A Prevádzkové príjmy'!AD77</f>
        <v>41856.073778347978</v>
      </c>
      <c r="AE22" s="118">
        <f>'04A Prevádzkové príjmy'!AE77</f>
        <v>41730.505557012933</v>
      </c>
      <c r="AF22" s="118">
        <f>'04A Prevádzkové príjmy'!AF77</f>
        <v>41605.314040341902</v>
      </c>
      <c r="AG22" s="118">
        <f>'04A Prevádzkové príjmy'!AG77</f>
        <v>41480.49809822088</v>
      </c>
      <c r="AH22" s="118">
        <f>'04A Prevádzkové príjmy'!AH77</f>
        <v>41356.056603926219</v>
      </c>
      <c r="AI22" s="118">
        <f>'04A Prevádzkové príjmy'!AI77</f>
        <v>41231.988434114435</v>
      </c>
      <c r="AJ22" s="118">
        <f>'04A Prevádzkové príjmy'!AJ77</f>
        <v>41108.292468812098</v>
      </c>
      <c r="AK22" s="118">
        <f>'04A Prevádzkové príjmy'!AK77</f>
        <v>40984.967591405657</v>
      </c>
      <c r="AL22" s="118">
        <f>'04A Prevádzkové príjmy'!AL77</f>
        <v>40862.012688631439</v>
      </c>
      <c r="AM22" s="118">
        <f>'04A Prevádzkové príjmy'!AM77</f>
        <v>40739.426650565547</v>
      </c>
      <c r="AN22" s="118">
        <f>'04A Prevádzkové príjmy'!AN77</f>
        <v>40617.208370613851</v>
      </c>
      <c r="AO22" s="118">
        <f>'04A Prevádzkové príjmy'!AO77</f>
        <v>40495.356745502002</v>
      </c>
    </row>
    <row r="23" spans="2:41" x14ac:dyDescent="0.2">
      <c r="B23" s="3" t="s">
        <v>34</v>
      </c>
      <c r="C23" s="115">
        <f t="shared" si="51"/>
        <v>1722606.171774474</v>
      </c>
      <c r="D23" s="118">
        <f>'04A Prevádzkové príjmy'!D71</f>
        <v>0</v>
      </c>
      <c r="E23" s="118">
        <f>'04A Prevádzkové príjmy'!E71</f>
        <v>0</v>
      </c>
      <c r="F23" s="118">
        <f>'04A Prevádzkové príjmy'!F71</f>
        <v>45707.489926078328</v>
      </c>
      <c r="G23" s="118">
        <f>'04A Prevádzkové príjmy'!G71</f>
        <v>46027.442355560874</v>
      </c>
      <c r="H23" s="118">
        <f>'04A Prevádzkové príjmy'!H71</f>
        <v>46349.634452049795</v>
      </c>
      <c r="I23" s="118">
        <f>'04A Prevádzkové príjmy'!I71</f>
        <v>46674.081893214141</v>
      </c>
      <c r="J23" s="118">
        <f>'04A Prevádzkové príjmy'!J71</f>
        <v>47000.80046646663</v>
      </c>
      <c r="K23" s="118">
        <f>'04A Prevádzkové príjmy'!K71</f>
        <v>47329.806069731894</v>
      </c>
      <c r="L23" s="118">
        <f>'04A Prevádzkové príjmy'!L71</f>
        <v>47661.114712220005</v>
      </c>
      <c r="M23" s="118">
        <f>'04A Prevádzkové príjmy'!M71</f>
        <v>47994.742515205551</v>
      </c>
      <c r="N23" s="118">
        <f>'04A Prevádzkové príjmy'!N71</f>
        <v>48330.705712811985</v>
      </c>
      <c r="O23" s="118">
        <f>'04A Prevádzkové príjmy'!O71</f>
        <v>48669.020652801657</v>
      </c>
      <c r="P23" s="118">
        <f>'04A Prevádzkové príjmy'!P71</f>
        <v>49009.703797371265</v>
      </c>
      <c r="Q23" s="118">
        <f>'04A Prevádzkové príjmy'!Q71</f>
        <v>49352.77172395285</v>
      </c>
      <c r="R23" s="118">
        <f>'04A Prevádzkové príjmy'!R71</f>
        <v>49698.241126020512</v>
      </c>
      <c r="S23" s="118">
        <f>'04A Prevádzkové príjmy'!S71</f>
        <v>49549.146402642466</v>
      </c>
      <c r="T23" s="118">
        <f>'04A Prevádzkové príjmy'!T71</f>
        <v>49400.49896343454</v>
      </c>
      <c r="U23" s="118">
        <f>'04A Prevádzkové príjmy'!U71</f>
        <v>49252.297466544231</v>
      </c>
      <c r="V23" s="118">
        <f>'04A Prevádzkové príjmy'!V71</f>
        <v>49104.540574144594</v>
      </c>
      <c r="W23" s="118">
        <f>'04A Prevádzkové príjmy'!W71</f>
        <v>48957.226952422163</v>
      </c>
      <c r="X23" s="118">
        <f>'04A Prevádzkové príjmy'!X71</f>
        <v>48810.355271564891</v>
      </c>
      <c r="Y23" s="118">
        <f>'04A Prevádzkové príjmy'!Y71</f>
        <v>48663.924205750205</v>
      </c>
      <c r="Z23" s="118">
        <f>'04A Prevádzkové príjmy'!Z71</f>
        <v>48517.932433132948</v>
      </c>
      <c r="AA23" s="118">
        <f>'04A Prevádzkové príjmy'!AA71</f>
        <v>48372.378635833549</v>
      </c>
      <c r="AB23" s="118">
        <f>'04A Prevádzkové príjmy'!AB71</f>
        <v>48227.261499926055</v>
      </c>
      <c r="AC23" s="118">
        <f>'04A Prevádzkové príjmy'!AC71</f>
        <v>48082.579715426269</v>
      </c>
      <c r="AD23" s="118">
        <f>'04A Prevádzkové príjmy'!AD71</f>
        <v>47938.331976279995</v>
      </c>
      <c r="AE23" s="118">
        <f>'04A Prevádzkové príjmy'!AE71</f>
        <v>47794.516980351153</v>
      </c>
      <c r="AF23" s="118">
        <f>'04A Prevádzkové príjmy'!AF71</f>
        <v>47651.133429410111</v>
      </c>
      <c r="AG23" s="118">
        <f>'04A Prevádzkové príjmy'!AG71</f>
        <v>47508.180029121875</v>
      </c>
      <c r="AH23" s="118">
        <f>'04A Prevádzkové príjmy'!AH71</f>
        <v>47365.655489034521</v>
      </c>
      <c r="AI23" s="118">
        <f>'04A Prevádzkové príjmy'!AI71</f>
        <v>47223.558522567415</v>
      </c>
      <c r="AJ23" s="118">
        <f>'04A Prevádzkové príjmy'!AJ71</f>
        <v>47081.887846999714</v>
      </c>
      <c r="AK23" s="118">
        <f>'04A Prevádzkové príjmy'!AK71</f>
        <v>46940.642183458716</v>
      </c>
      <c r="AL23" s="118">
        <f>'04A Prevádzkové príjmy'!AL71</f>
        <v>46799.820256908337</v>
      </c>
      <c r="AM23" s="118">
        <f>'04A Prevádzkové príjmy'!AM71</f>
        <v>46659.420796137616</v>
      </c>
      <c r="AN23" s="118">
        <f>'04A Prevádzkové príjmy'!AN71</f>
        <v>46519.442533749199</v>
      </c>
      <c r="AO23" s="118">
        <f>'04A Prevádzkové príjmy'!AO71</f>
        <v>46379.884206147944</v>
      </c>
    </row>
    <row r="24" spans="2:41" ht="10.8" thickBot="1" x14ac:dyDescent="0.25">
      <c r="B24" s="26" t="s">
        <v>194</v>
      </c>
      <c r="C24" s="115">
        <f t="shared" si="51"/>
        <v>-218558.61641718767</v>
      </c>
      <c r="D24" s="116">
        <f>D22-D23</f>
        <v>0</v>
      </c>
      <c r="E24" s="116">
        <f t="shared" ref="E24:AG24" si="52">E22-E23</f>
        <v>0</v>
      </c>
      <c r="F24" s="116">
        <f t="shared" si="52"/>
        <v>-5799.2162816040873</v>
      </c>
      <c r="G24" s="116">
        <f t="shared" si="52"/>
        <v>-5839.8107955753221</v>
      </c>
      <c r="H24" s="116">
        <f t="shared" si="52"/>
        <v>-5880.6894711443456</v>
      </c>
      <c r="I24" s="116">
        <f t="shared" si="52"/>
        <v>-5921.8542974423617</v>
      </c>
      <c r="J24" s="116">
        <f t="shared" si="52"/>
        <v>-5963.3072775244509</v>
      </c>
      <c r="K24" s="116">
        <f t="shared" si="52"/>
        <v>-6005.050428467126</v>
      </c>
      <c r="L24" s="116">
        <f t="shared" si="52"/>
        <v>-6047.0857814663905</v>
      </c>
      <c r="M24" s="116">
        <f t="shared" si="52"/>
        <v>-6089.4153819366547</v>
      </c>
      <c r="N24" s="116">
        <f t="shared" si="52"/>
        <v>-6132.0412896102134</v>
      </c>
      <c r="O24" s="116">
        <f t="shared" si="52"/>
        <v>-6174.9655786374788</v>
      </c>
      <c r="P24" s="116">
        <f t="shared" si="52"/>
        <v>-6218.1903376879418</v>
      </c>
      <c r="Q24" s="116">
        <f t="shared" si="52"/>
        <v>-6261.7176700517521</v>
      </c>
      <c r="R24" s="116">
        <f t="shared" si="52"/>
        <v>-6305.5496937421121</v>
      </c>
      <c r="S24" s="116">
        <f t="shared" si="52"/>
        <v>-6286.6330446608918</v>
      </c>
      <c r="T24" s="116">
        <f t="shared" si="52"/>
        <v>-6267.7731455269168</v>
      </c>
      <c r="U24" s="116">
        <f t="shared" si="52"/>
        <v>-6248.9698260903315</v>
      </c>
      <c r="V24" s="116">
        <f t="shared" si="52"/>
        <v>-6230.2229166120596</v>
      </c>
      <c r="W24" s="116">
        <f t="shared" si="52"/>
        <v>-6211.5322478622256</v>
      </c>
      <c r="X24" s="116">
        <f t="shared" si="52"/>
        <v>-6192.8976511186338</v>
      </c>
      <c r="Y24" s="116">
        <f t="shared" si="52"/>
        <v>-6174.3189581652841</v>
      </c>
      <c r="Z24" s="116">
        <f t="shared" si="52"/>
        <v>-6155.7960012907861</v>
      </c>
      <c r="AA24" s="116">
        <f t="shared" si="52"/>
        <v>-6137.3286132869107</v>
      </c>
      <c r="AB24" s="116">
        <f t="shared" si="52"/>
        <v>-6118.9166274470554</v>
      </c>
      <c r="AC24" s="116">
        <f t="shared" si="52"/>
        <v>-6100.5598775647086</v>
      </c>
      <c r="AD24" s="116">
        <f t="shared" si="52"/>
        <v>-6082.2581979320166</v>
      </c>
      <c r="AE24" s="116">
        <f t="shared" si="52"/>
        <v>-6064.0114233382192</v>
      </c>
      <c r="AF24" s="116">
        <f t="shared" si="52"/>
        <v>-6045.8193890682087</v>
      </c>
      <c r="AG24" s="116">
        <f t="shared" si="52"/>
        <v>-6027.6819309009952</v>
      </c>
      <c r="AH24" s="116">
        <f t="shared" ref="AH24:AN24" si="53">AH22-AH23</f>
        <v>-6009.5988851083021</v>
      </c>
      <c r="AI24" s="116">
        <f t="shared" si="53"/>
        <v>-5991.5700884529797</v>
      </c>
      <c r="AJ24" s="116">
        <f t="shared" si="53"/>
        <v>-5973.595378187616</v>
      </c>
      <c r="AK24" s="116">
        <f t="shared" si="53"/>
        <v>-5955.6745920530593</v>
      </c>
      <c r="AL24" s="116">
        <f t="shared" si="53"/>
        <v>-5937.8075682768977</v>
      </c>
      <c r="AM24" s="116">
        <f t="shared" si="53"/>
        <v>-5919.9941455720691</v>
      </c>
      <c r="AN24" s="116">
        <f t="shared" si="53"/>
        <v>-5902.2341631353484</v>
      </c>
      <c r="AO24" s="116">
        <f t="shared" ref="AO24" si="54">AO22-AO23</f>
        <v>-5884.5274606459425</v>
      </c>
    </row>
    <row r="25" spans="2:41" ht="10.8" thickTop="1" x14ac:dyDescent="0.2">
      <c r="B25" s="28" t="s">
        <v>146</v>
      </c>
      <c r="C25" s="115">
        <f t="shared" si="51"/>
        <v>-9398.0205059390701</v>
      </c>
      <c r="D25" s="117">
        <f>D24*Parametre!$C$54</f>
        <v>0</v>
      </c>
      <c r="E25" s="117">
        <f>E24*Parametre!$C$54</f>
        <v>0</v>
      </c>
      <c r="F25" s="117">
        <f>F24*Parametre!$C$54</f>
        <v>-249.36630010897574</v>
      </c>
      <c r="G25" s="117">
        <f>G24*Parametre!$C$54</f>
        <v>-251.11186420973883</v>
      </c>
      <c r="H25" s="117">
        <f>H24*Parametre!$C$54</f>
        <v>-252.86964725920683</v>
      </c>
      <c r="I25" s="117">
        <f>I24*Parametre!$C$54</f>
        <v>-254.63973479002152</v>
      </c>
      <c r="J25" s="117">
        <f>J24*Parametre!$C$54</f>
        <v>-256.42221293355135</v>
      </c>
      <c r="K25" s="117">
        <f>K24*Parametre!$C$54</f>
        <v>-258.21716842408642</v>
      </c>
      <c r="L25" s="117">
        <f>L24*Parametre!$C$54</f>
        <v>-260.02468860305476</v>
      </c>
      <c r="M25" s="117">
        <f>M24*Parametre!$C$54</f>
        <v>-261.84486142327614</v>
      </c>
      <c r="N25" s="117">
        <f>N24*Parametre!$C$54</f>
        <v>-263.67777545323918</v>
      </c>
      <c r="O25" s="117">
        <f>O24*Parametre!$C$54</f>
        <v>-265.52351988141157</v>
      </c>
      <c r="P25" s="117">
        <f>P24*Parametre!$C$54</f>
        <v>-267.38218452058146</v>
      </c>
      <c r="Q25" s="117">
        <f>Q24*Parametre!$C$54</f>
        <v>-269.2538598122253</v>
      </c>
      <c r="R25" s="117">
        <f>R24*Parametre!$C$54</f>
        <v>-271.1386368309108</v>
      </c>
      <c r="S25" s="117">
        <f>S24*Parametre!$C$54</f>
        <v>-270.3252209204183</v>
      </c>
      <c r="T25" s="117">
        <f>T24*Parametre!$C$54</f>
        <v>-269.51424525765742</v>
      </c>
      <c r="U25" s="117">
        <f>U24*Parametre!$C$54</f>
        <v>-268.70570252188423</v>
      </c>
      <c r="V25" s="117">
        <f>V24*Parametre!$C$54</f>
        <v>-267.89958541431855</v>
      </c>
      <c r="W25" s="117">
        <f>W24*Parametre!$C$54</f>
        <v>-267.0958866580757</v>
      </c>
      <c r="X25" s="117">
        <f>X24*Parametre!$C$54</f>
        <v>-266.29459899810121</v>
      </c>
      <c r="Y25" s="117">
        <f>Y24*Parametre!$C$54</f>
        <v>-265.4957152011072</v>
      </c>
      <c r="Z25" s="117">
        <f>Z24*Parametre!$C$54</f>
        <v>-264.6992280555038</v>
      </c>
      <c r="AA25" s="117">
        <f>AA24*Parametre!$C$54</f>
        <v>-263.90513037133712</v>
      </c>
      <c r="AB25" s="117">
        <f>AB24*Parametre!$C$54</f>
        <v>-263.11341498022335</v>
      </c>
      <c r="AC25" s="117">
        <f>AC24*Parametre!$C$54</f>
        <v>-262.32407473528247</v>
      </c>
      <c r="AD25" s="117">
        <f>AD24*Parametre!$C$54</f>
        <v>-261.53710251107668</v>
      </c>
      <c r="AE25" s="117">
        <f>AE24*Parametre!$C$54</f>
        <v>-260.7524912035434</v>
      </c>
      <c r="AF25" s="117">
        <f>AF24*Parametre!$C$54</f>
        <v>-259.97023372993294</v>
      </c>
      <c r="AG25" s="117">
        <f>AG24*Parametre!$C$54</f>
        <v>-259.1903230287428</v>
      </c>
      <c r="AH25" s="117">
        <f>AH24*Parametre!$C$54</f>
        <v>-258.41275205965695</v>
      </c>
      <c r="AI25" s="117">
        <f>AI24*Parametre!$C$54</f>
        <v>-257.6375138034781</v>
      </c>
      <c r="AJ25" s="117">
        <f>AJ24*Parametre!$C$54</f>
        <v>-256.86460126206748</v>
      </c>
      <c r="AK25" s="117">
        <f>AK24*Parametre!$C$54</f>
        <v>-256.09400745828151</v>
      </c>
      <c r="AL25" s="117">
        <f>AL24*Parametre!$C$54</f>
        <v>-255.32572543590658</v>
      </c>
      <c r="AM25" s="117">
        <f>AM24*Parametre!$C$54</f>
        <v>-254.55974825959896</v>
      </c>
      <c r="AN25" s="117">
        <f>AN24*Parametre!$C$54</f>
        <v>-253.79606901481995</v>
      </c>
      <c r="AO25" s="117">
        <f>AO24*Parametre!$C$54</f>
        <v>-253.03468080777552</v>
      </c>
    </row>
    <row r="26" spans="2:41" x14ac:dyDescent="0.2">
      <c r="B26" s="3" t="s">
        <v>102</v>
      </c>
      <c r="C26" s="115">
        <f t="shared" si="51"/>
        <v>-55951.005802800057</v>
      </c>
      <c r="D26" s="115">
        <f>D24*Parametre!$D$54</f>
        <v>0</v>
      </c>
      <c r="E26" s="115">
        <f>E24*Parametre!$D$54</f>
        <v>0</v>
      </c>
      <c r="F26" s="115">
        <f>F24*Parametre!$D$54</f>
        <v>-1484.5993680906463</v>
      </c>
      <c r="G26" s="115">
        <f>G24*Parametre!$D$54</f>
        <v>-1494.9915636672824</v>
      </c>
      <c r="H26" s="115">
        <f>H24*Parametre!$D$54</f>
        <v>-1505.4565046129526</v>
      </c>
      <c r="I26" s="115">
        <f>I24*Parametre!$D$54</f>
        <v>-1515.9947001452447</v>
      </c>
      <c r="J26" s="115">
        <f>J24*Parametre!$D$54</f>
        <v>-1526.6066630462594</v>
      </c>
      <c r="K26" s="115">
        <f>K24*Parametre!$D$54</f>
        <v>-1537.2929096875844</v>
      </c>
      <c r="L26" s="115">
        <f>L24*Parametre!$D$54</f>
        <v>-1548.0539600553959</v>
      </c>
      <c r="M26" s="115">
        <f>M24*Parametre!$D$54</f>
        <v>-1558.8903377757836</v>
      </c>
      <c r="N26" s="115">
        <f>N24*Parametre!$D$54</f>
        <v>-1569.8025701402146</v>
      </c>
      <c r="O26" s="115">
        <f>O24*Parametre!$D$54</f>
        <v>-1580.7911881311945</v>
      </c>
      <c r="P26" s="115">
        <f>P24*Parametre!$D$54</f>
        <v>-1591.856726448113</v>
      </c>
      <c r="Q26" s="115">
        <f>Q24*Parametre!$D$54</f>
        <v>-1602.9997235332485</v>
      </c>
      <c r="R26" s="115">
        <f>R24*Parametre!$D$54</f>
        <v>-1614.2207215979806</v>
      </c>
      <c r="S26" s="115">
        <f>S24*Parametre!$D$54</f>
        <v>-1609.3780594331884</v>
      </c>
      <c r="T26" s="115">
        <f>T24*Parametre!$D$54</f>
        <v>-1604.5499252548907</v>
      </c>
      <c r="U26" s="115">
        <f>U24*Parametre!$D$54</f>
        <v>-1599.736275479125</v>
      </c>
      <c r="V26" s="115">
        <f>V24*Parametre!$D$54</f>
        <v>-1594.9370666526872</v>
      </c>
      <c r="W26" s="115">
        <f>W24*Parametre!$D$54</f>
        <v>-1590.1522554527298</v>
      </c>
      <c r="X26" s="115">
        <f>X24*Parametre!$D$54</f>
        <v>-1585.3817986863703</v>
      </c>
      <c r="Y26" s="115">
        <f>Y24*Parametre!$D$54</f>
        <v>-1580.6256532903128</v>
      </c>
      <c r="Z26" s="115">
        <f>Z24*Parametre!$D$54</f>
        <v>-1575.8837763304414</v>
      </c>
      <c r="AA26" s="115">
        <f>AA24*Parametre!$D$54</f>
        <v>-1571.1561250014493</v>
      </c>
      <c r="AB26" s="115">
        <f>AB24*Parametre!$D$54</f>
        <v>-1566.4426566264463</v>
      </c>
      <c r="AC26" s="115">
        <f>AC24*Parametre!$D$54</f>
        <v>-1561.7433286565654</v>
      </c>
      <c r="AD26" s="115">
        <f>AD24*Parametre!$D$54</f>
        <v>-1557.0580986705963</v>
      </c>
      <c r="AE26" s="115">
        <f>AE24*Parametre!$D$54</f>
        <v>-1552.3869243745842</v>
      </c>
      <c r="AF26" s="115">
        <f>AF24*Parametre!$D$54</f>
        <v>-1547.7297636014614</v>
      </c>
      <c r="AG26" s="115">
        <f>AG24*Parametre!$D$54</f>
        <v>-1543.0865743106549</v>
      </c>
      <c r="AH26" s="115">
        <f>AH24*Parametre!$D$54</f>
        <v>-1538.4573145877253</v>
      </c>
      <c r="AI26" s="115">
        <f>AI24*Parametre!$D$54</f>
        <v>-1533.8419426439627</v>
      </c>
      <c r="AJ26" s="115">
        <f>AJ24*Parametre!$D$54</f>
        <v>-1529.2404168160297</v>
      </c>
      <c r="AK26" s="115">
        <f>AK24*Parametre!$D$54</f>
        <v>-1524.6526955655831</v>
      </c>
      <c r="AL26" s="115">
        <f>AL24*Parametre!$D$54</f>
        <v>-1520.0787374788858</v>
      </c>
      <c r="AM26" s="115">
        <f>AM24*Parametre!$D$54</f>
        <v>-1515.5185012664497</v>
      </c>
      <c r="AN26" s="115">
        <f>AN24*Parametre!$D$54</f>
        <v>-1510.9719457626493</v>
      </c>
      <c r="AO26" s="115">
        <f>AO24*Parametre!$D$54</f>
        <v>-1506.4390299253614</v>
      </c>
    </row>
    <row r="27" spans="2:41" x14ac:dyDescent="0.2">
      <c r="B27" s="3" t="s">
        <v>103</v>
      </c>
      <c r="C27" s="115">
        <f t="shared" si="51"/>
        <v>-153209.59010844855</v>
      </c>
      <c r="D27" s="115">
        <f>D24*Parametre!$E$54</f>
        <v>0</v>
      </c>
      <c r="E27" s="115">
        <f>E24*Parametre!$E$54</f>
        <v>0</v>
      </c>
      <c r="F27" s="115">
        <f>F24*Parametre!$E$54</f>
        <v>-4065.2506134044647</v>
      </c>
      <c r="G27" s="115">
        <f>G24*Parametre!$E$54</f>
        <v>-4093.7073676983005</v>
      </c>
      <c r="H27" s="115">
        <f>H24*Parametre!$E$54</f>
        <v>-4122.3633192721863</v>
      </c>
      <c r="I27" s="115">
        <f>I24*Parametre!$E$54</f>
        <v>-4151.2198625070951</v>
      </c>
      <c r="J27" s="115">
        <f>J24*Parametre!$E$54</f>
        <v>-4180.2784015446396</v>
      </c>
      <c r="K27" s="115">
        <f>K24*Parametre!$E$54</f>
        <v>-4209.5403503554553</v>
      </c>
      <c r="L27" s="115">
        <f>L24*Parametre!$E$54</f>
        <v>-4239.0071328079393</v>
      </c>
      <c r="M27" s="115">
        <f>M24*Parametre!$E$54</f>
        <v>-4268.6801827375948</v>
      </c>
      <c r="N27" s="115">
        <f>N24*Parametre!$E$54</f>
        <v>-4298.5609440167591</v>
      </c>
      <c r="O27" s="115">
        <f>O24*Parametre!$E$54</f>
        <v>-4328.6508706248724</v>
      </c>
      <c r="P27" s="115">
        <f>P24*Parametre!$E$54</f>
        <v>-4358.9514267192471</v>
      </c>
      <c r="Q27" s="115">
        <f>Q24*Parametre!$E$54</f>
        <v>-4389.4640867062781</v>
      </c>
      <c r="R27" s="115">
        <f>R24*Parametre!$E$54</f>
        <v>-4420.1903353132202</v>
      </c>
      <c r="S27" s="115">
        <f>S24*Parametre!$E$54</f>
        <v>-4406.929764307285</v>
      </c>
      <c r="T27" s="115">
        <f>T24*Parametre!$E$54</f>
        <v>-4393.7089750143687</v>
      </c>
      <c r="U27" s="115">
        <f>U24*Parametre!$E$54</f>
        <v>-4380.5278480893221</v>
      </c>
      <c r="V27" s="115">
        <f>V24*Parametre!$E$54</f>
        <v>-4367.3862645450536</v>
      </c>
      <c r="W27" s="115">
        <f>W24*Parametre!$E$54</f>
        <v>-4354.2841057514197</v>
      </c>
      <c r="X27" s="115">
        <f>X24*Parametre!$E$54</f>
        <v>-4341.2212534341625</v>
      </c>
      <c r="Y27" s="115">
        <f>Y24*Parametre!$E$54</f>
        <v>-4328.1975896738641</v>
      </c>
      <c r="Z27" s="115">
        <f>Z24*Parametre!$E$54</f>
        <v>-4315.212996904841</v>
      </c>
      <c r="AA27" s="115">
        <f>AA24*Parametre!$E$54</f>
        <v>-4302.2673579141237</v>
      </c>
      <c r="AB27" s="115">
        <f>AB24*Parametre!$E$54</f>
        <v>-4289.3605558403851</v>
      </c>
      <c r="AC27" s="115">
        <f>AC24*Parametre!$E$54</f>
        <v>-4276.4924741728601</v>
      </c>
      <c r="AD27" s="115">
        <f>AD24*Parametre!$E$54</f>
        <v>-4263.6629967503432</v>
      </c>
      <c r="AE27" s="115">
        <f>AE24*Parametre!$E$54</f>
        <v>-4250.872007760091</v>
      </c>
      <c r="AF27" s="115">
        <f>AF24*Parametre!$E$54</f>
        <v>-4238.1193917368137</v>
      </c>
      <c r="AG27" s="115">
        <f>AG24*Parametre!$E$54</f>
        <v>-4225.4050335615975</v>
      </c>
      <c r="AH27" s="115">
        <f>AH24*Parametre!$E$54</f>
        <v>-4212.7288184609197</v>
      </c>
      <c r="AI27" s="115">
        <f>AI24*Parametre!$E$54</f>
        <v>-4200.0906320055383</v>
      </c>
      <c r="AJ27" s="115">
        <f>AJ24*Parametre!$E$54</f>
        <v>-4187.4903601095184</v>
      </c>
      <c r="AK27" s="115">
        <f>AK24*Parametre!$E$54</f>
        <v>-4174.9278890291944</v>
      </c>
      <c r="AL27" s="115">
        <f>AL24*Parametre!$E$54</f>
        <v>-4162.4031053621047</v>
      </c>
      <c r="AM27" s="115">
        <f>AM24*Parametre!$E$54</f>
        <v>-4149.91589604602</v>
      </c>
      <c r="AN27" s="115">
        <f>AN24*Parametre!$E$54</f>
        <v>-4137.4661483578793</v>
      </c>
      <c r="AO27" s="115">
        <f>AO24*Parametre!$E$54</f>
        <v>-4125.0537499128059</v>
      </c>
    </row>
    <row r="28" spans="2:41" x14ac:dyDescent="0.2">
      <c r="C28" s="115">
        <f t="shared" si="51"/>
        <v>0</v>
      </c>
    </row>
    <row r="29" spans="2:41" x14ac:dyDescent="0.2">
      <c r="B29" s="15" t="s">
        <v>195</v>
      </c>
      <c r="C29" s="115">
        <f t="shared" si="51"/>
        <v>0</v>
      </c>
    </row>
    <row r="30" spans="2:41" x14ac:dyDescent="0.2">
      <c r="B30" s="8" t="s">
        <v>146</v>
      </c>
      <c r="C30" s="115">
        <f t="shared" si="51"/>
        <v>-253213.38501891773</v>
      </c>
      <c r="D30" s="115">
        <f>D25*Parametre!C58</f>
        <v>0</v>
      </c>
      <c r="E30" s="115">
        <f>E25*Parametre!D58</f>
        <v>0</v>
      </c>
      <c r="F30" s="115">
        <f>F25*Parametre!E58</f>
        <v>-5426.210690371312</v>
      </c>
      <c r="G30" s="115">
        <f>G25*Parametre!F58</f>
        <v>-5557.1055549615203</v>
      </c>
      <c r="H30" s="115">
        <f>H25*Parametre!G58</f>
        <v>-5671.8661880240088</v>
      </c>
      <c r="I30" s="115">
        <f>I25*Parametre!H58</f>
        <v>-5793.0539664729895</v>
      </c>
      <c r="J30" s="115">
        <f>J25*Parametre!I58</f>
        <v>-5907.9677859890226</v>
      </c>
      <c r="K30" s="115">
        <f>K25*Parametre!J58</f>
        <v>-6024.2065393339362</v>
      </c>
      <c r="L30" s="115">
        <f>L25*Parametre!K58</f>
        <v>-6139.1828979181228</v>
      </c>
      <c r="M30" s="115">
        <f>M25*Parametre!L58</f>
        <v>-6255.4737394020676</v>
      </c>
      <c r="N30" s="115">
        <f>N25*Parametre!M58</f>
        <v>-6375.7286104593231</v>
      </c>
      <c r="O30" s="115">
        <f>O25*Parametre!N58</f>
        <v>-6497.3605314981405</v>
      </c>
      <c r="P30" s="115">
        <f>P25*Parametre!O58</f>
        <v>-6620.3828887295977</v>
      </c>
      <c r="Q30" s="115">
        <f>Q25*Parametre!P58</f>
        <v>-6747.5017268943657</v>
      </c>
      <c r="R30" s="115">
        <f>R25*Parametre!Q58</f>
        <v>-6876.0758300318976</v>
      </c>
      <c r="S30" s="115">
        <f>S25*Parametre!R58</f>
        <v>-6936.5451688179337</v>
      </c>
      <c r="T30" s="115">
        <f>T25*Parametre!S58</f>
        <v>-6999.2849493413632</v>
      </c>
      <c r="U30" s="115">
        <f>U25*Parametre!T58</f>
        <v>-7061.5858622751184</v>
      </c>
      <c r="V30" s="115">
        <f>V25*Parametre!U58</f>
        <v>-7112.733992750158</v>
      </c>
      <c r="W30" s="115">
        <f>W25*Parametre!V58</f>
        <v>-7166.1826390361703</v>
      </c>
      <c r="X30" s="115">
        <f>X25*Parametre!W58</f>
        <v>-7219.2465788385234</v>
      </c>
      <c r="Y30" s="115">
        <f>Y25*Parametre!X58</f>
        <v>-7271.9276393583268</v>
      </c>
      <c r="Z30" s="115">
        <f>Z25*Parametre!Y58</f>
        <v>-7324.2276402957905</v>
      </c>
      <c r="AA30" s="115">
        <f>AA25*Parametre!Z58</f>
        <v>-7378.7874451825865</v>
      </c>
      <c r="AB30" s="115">
        <f>AB25*Parametre!AA58</f>
        <v>-7432.9539731913101</v>
      </c>
      <c r="AC30" s="115">
        <f>AC25*Parametre!AB58</f>
        <v>-7486.7290929449609</v>
      </c>
      <c r="AD30" s="115">
        <f>AD25*Parametre!AC58</f>
        <v>-7542.7300364194516</v>
      </c>
      <c r="AE30" s="115">
        <f>AE25*Parametre!AD58</f>
        <v>-7598.3275936712553</v>
      </c>
      <c r="AF30" s="115">
        <f>AF25*Parametre!AE58</f>
        <v>-7648.3242763346279</v>
      </c>
      <c r="AG30" s="115">
        <f>AG25*Parametre!AF58</f>
        <v>-7697.9525939536607</v>
      </c>
      <c r="AH30" s="115">
        <f>AH25*Parametre!AG58</f>
        <v>-7749.7984342691116</v>
      </c>
      <c r="AI30" s="115">
        <f>AI25*Parametre!AH58</f>
        <v>-7801.2639179693169</v>
      </c>
      <c r="AJ30" s="115">
        <f>AJ25*Parametre!AI58</f>
        <v>-7852.3508605814031</v>
      </c>
      <c r="AK30" s="115">
        <f>AK25*Parametre!AJ58</f>
        <v>-7903.0610701625674</v>
      </c>
      <c r="AL30" s="115">
        <f>AL25*Parametre!AK58</f>
        <v>-7955.9496045828491</v>
      </c>
      <c r="AM30" s="115">
        <f>AM25*Parametre!AL58</f>
        <v>-8008.4496802469839</v>
      </c>
      <c r="AN30" s="115">
        <f>AN25*Parametre!AM58</f>
        <v>-8060.5631519106819</v>
      </c>
      <c r="AO30" s="115">
        <f>AO25*Parametre!AN58</f>
        <v>-8112.2918666972837</v>
      </c>
    </row>
    <row r="31" spans="2:41" x14ac:dyDescent="0.2">
      <c r="B31" s="8" t="s">
        <v>102</v>
      </c>
      <c r="C31" s="115">
        <f t="shared" si="51"/>
        <v>-711025.07349790062</v>
      </c>
      <c r="D31" s="115">
        <f>D26*Parametre!C59</f>
        <v>0</v>
      </c>
      <c r="E31" s="115">
        <f>E26*Parametre!D59</f>
        <v>0</v>
      </c>
      <c r="F31" s="115">
        <f>F26*Parametre!E59</f>
        <v>-15231.98951661003</v>
      </c>
      <c r="G31" s="115">
        <f>G26*Parametre!F59</f>
        <v>-15592.762009049755</v>
      </c>
      <c r="H31" s="115">
        <f>H26*Parametre!G59</f>
        <v>-15912.675253758909</v>
      </c>
      <c r="I31" s="115">
        <f>I26*Parametre!H59</f>
        <v>-16251.463185557024</v>
      </c>
      <c r="J31" s="115">
        <f>J26*Parametre!I59</f>
        <v>-16578.948360682378</v>
      </c>
      <c r="K31" s="115">
        <f>K26*Parametre!J59</f>
        <v>-16910.222006563428</v>
      </c>
      <c r="L31" s="115">
        <f>L26*Parametre!K59</f>
        <v>-17229.840575416558</v>
      </c>
      <c r="M31" s="115">
        <f>M26*Parametre!L59</f>
        <v>-17553.105203355324</v>
      </c>
      <c r="N31" s="115">
        <f>N26*Parametre!M59</f>
        <v>-17895.749299598447</v>
      </c>
      <c r="O31" s="115">
        <f>O26*Parametre!N59</f>
        <v>-18242.330311033984</v>
      </c>
      <c r="P31" s="115">
        <f>P26*Parametre!O59</f>
        <v>-18592.886564913959</v>
      </c>
      <c r="Q31" s="115">
        <f>Q26*Parametre!P59</f>
        <v>-18947.456732162998</v>
      </c>
      <c r="R31" s="115">
        <f>R26*Parametre!Q59</f>
        <v>-19306.07983031185</v>
      </c>
      <c r="S31" s="115">
        <f>S26*Parametre!R59</f>
        <v>-19473.474519141579</v>
      </c>
      <c r="T31" s="115">
        <f>T26*Parametre!S59</f>
        <v>-19655.736584372411</v>
      </c>
      <c r="U31" s="115">
        <f>U26*Parametre!T59</f>
        <v>-19836.729815941151</v>
      </c>
      <c r="V31" s="115">
        <f>V26*Parametre!U59</f>
        <v>-19984.561445158171</v>
      </c>
      <c r="W31" s="115">
        <f>W26*Parametre!V59</f>
        <v>-20131.327554031559</v>
      </c>
      <c r="X31" s="115">
        <f>X26*Parametre!W59</f>
        <v>-20277.033205198673</v>
      </c>
      <c r="Y31" s="115">
        <f>Y26*Parametre!X59</f>
        <v>-20421.683440510842</v>
      </c>
      <c r="Z31" s="115">
        <f>Z26*Parametre!Y59</f>
        <v>-20565.283281112261</v>
      </c>
      <c r="AA31" s="115">
        <f>AA26*Parametre!Z59</f>
        <v>-20723.549288769114</v>
      </c>
      <c r="AB31" s="115">
        <f>AB26*Parametre!AA59</f>
        <v>-20880.680612830529</v>
      </c>
      <c r="AC31" s="115">
        <f>AC26*Parametre!AB59</f>
        <v>-21036.682637003938</v>
      </c>
      <c r="AD31" s="115">
        <f>AD26*Parametre!AC59</f>
        <v>-21191.560722906815</v>
      </c>
      <c r="AE31" s="115">
        <f>AE26*Parametre!AD59</f>
        <v>-21345.320210150534</v>
      </c>
      <c r="AF31" s="115">
        <f>AF26*Parametre!AE59</f>
        <v>-21482.489118788286</v>
      </c>
      <c r="AG31" s="115">
        <f>AG26*Parametre!AF59</f>
        <v>-21618.642906092275</v>
      </c>
      <c r="AH31" s="115">
        <f>AH26*Parametre!AG59</f>
        <v>-21753.786428270436</v>
      </c>
      <c r="AI31" s="115">
        <f>AI26*Parametre!AH59</f>
        <v>-21903.262940955789</v>
      </c>
      <c r="AJ31" s="115">
        <f>AJ26*Parametre!AI59</f>
        <v>-22051.646810487149</v>
      </c>
      <c r="AK31" s="115">
        <f>AK26*Parametre!AJ59</f>
        <v>-22198.943247434891</v>
      </c>
      <c r="AL31" s="115">
        <f>AL26*Parametre!AK59</f>
        <v>-22345.15744093962</v>
      </c>
      <c r="AM31" s="115">
        <f>AM26*Parametre!AL59</f>
        <v>-22490.294558794114</v>
      </c>
      <c r="AN31" s="115">
        <f>AN26*Parametre!AM59</f>
        <v>-22634.359747524486</v>
      </c>
      <c r="AO31" s="115">
        <f>AO26*Parametre!AN59</f>
        <v>-22777.358132471465</v>
      </c>
    </row>
    <row r="32" spans="2:41" x14ac:dyDescent="0.2">
      <c r="B32" s="8" t="s">
        <v>103</v>
      </c>
      <c r="C32" s="115">
        <f t="shared" si="51"/>
        <v>-1273418.6944301908</v>
      </c>
      <c r="D32" s="115">
        <f>D27*Parametre!C60</f>
        <v>0</v>
      </c>
      <c r="E32" s="115">
        <f>E27*Parametre!D60</f>
        <v>0</v>
      </c>
      <c r="F32" s="115">
        <f>F27*Parametre!E60</f>
        <v>-27277.831615943956</v>
      </c>
      <c r="G32" s="115">
        <f>G27*Parametre!F60</f>
        <v>-27919.084247702409</v>
      </c>
      <c r="H32" s="115">
        <f>H27*Parametre!G60</f>
        <v>-28485.530536170809</v>
      </c>
      <c r="I32" s="115">
        <f>I27*Parametre!H60</f>
        <v>-29100.051236174735</v>
      </c>
      <c r="J32" s="115">
        <f>J27*Parametre!I60</f>
        <v>-29679.976650966939</v>
      </c>
      <c r="K32" s="115">
        <f>K27*Parametre!J60</f>
        <v>-30266.595119055724</v>
      </c>
      <c r="L32" s="115">
        <f>L27*Parametre!K60</f>
        <v>-30859.971926841801</v>
      </c>
      <c r="M32" s="115">
        <f>M27*Parametre!L60</f>
        <v>-31460.172946776074</v>
      </c>
      <c r="N32" s="115">
        <f>N27*Parametre!M60</f>
        <v>-32067.264642365022</v>
      </c>
      <c r="O32" s="115">
        <f>O27*Parametre!N60</f>
        <v>-32681.314073217785</v>
      </c>
      <c r="P32" s="115">
        <f>P27*Parametre!O60</f>
        <v>-33302.388900135047</v>
      </c>
      <c r="Q32" s="115">
        <f>Q27*Parametre!P60</f>
        <v>-33930.557390239534</v>
      </c>
      <c r="R32" s="115">
        <f>R27*Parametre!Q60</f>
        <v>-34565.888422149386</v>
      </c>
      <c r="S32" s="115">
        <f>S27*Parametre!R60</f>
        <v>-34858.814435670625</v>
      </c>
      <c r="T32" s="115">
        <f>T27*Parametre!S60</f>
        <v>-35149.671800114949</v>
      </c>
      <c r="U32" s="115">
        <f>U27*Parametre!T60</f>
        <v>-35482.27556952351</v>
      </c>
      <c r="V32" s="115">
        <f>V27*Parametre!U60</f>
        <v>-35725.21964397854</v>
      </c>
      <c r="W32" s="115">
        <f>W27*Parametre!V60</f>
        <v>-36009.929554564238</v>
      </c>
      <c r="X32" s="115">
        <f>X27*Parametre!W60</f>
        <v>-36292.609678709596</v>
      </c>
      <c r="Y32" s="115">
        <f>Y27*Parametre!X60</f>
        <v>-36573.269632744152</v>
      </c>
      <c r="Z32" s="115">
        <f>Z27*Parametre!Y60</f>
        <v>-36851.918993567342</v>
      </c>
      <c r="AA32" s="115">
        <f>AA27*Parametre!Z60</f>
        <v>-37128.567298798895</v>
      </c>
      <c r="AB32" s="115">
        <f>AB27*Parametre!AA60</f>
        <v>-37403.224046928161</v>
      </c>
      <c r="AC32" s="115">
        <f>AC27*Parametre!AB60</f>
        <v>-37675.898697462901</v>
      </c>
      <c r="AD32" s="115">
        <f>AD27*Parametre!AC60</f>
        <v>-37946.600671078057</v>
      </c>
      <c r="AE32" s="115">
        <f>AE27*Parametre!AD60</f>
        <v>-38215.339349763221</v>
      </c>
      <c r="AF32" s="115">
        <f>AF27*Parametre!AE60</f>
        <v>-38482.124076970271</v>
      </c>
      <c r="AG32" s="115">
        <f>AG27*Parametre!AF60</f>
        <v>-38746.964157759852</v>
      </c>
      <c r="AH32" s="115">
        <f>AH27*Parametre!AG60</f>
        <v>-39009.868858948117</v>
      </c>
      <c r="AI32" s="115">
        <f>AI27*Parametre!AH60</f>
        <v>-39270.847409251779</v>
      </c>
      <c r="AJ32" s="115">
        <f>AJ27*Parametre!AI60</f>
        <v>-39529.90899943385</v>
      </c>
      <c r="AK32" s="115">
        <f>AK27*Parametre!AJ60</f>
        <v>-39787.062782448222</v>
      </c>
      <c r="AL32" s="115">
        <f>AL27*Parametre!AK60</f>
        <v>-40042.317873583444</v>
      </c>
      <c r="AM32" s="115">
        <f>AM27*Parametre!AL60</f>
        <v>-40295.683350606858</v>
      </c>
      <c r="AN32" s="115">
        <f>AN27*Parametre!AM60</f>
        <v>-40547.168253907221</v>
      </c>
      <c r="AO32" s="115">
        <f>AO27*Parametre!AN60</f>
        <v>-40796.781586637655</v>
      </c>
    </row>
    <row r="33" spans="2:41" x14ac:dyDescent="0.2">
      <c r="B33" s="223" t="s">
        <v>282</v>
      </c>
      <c r="C33" s="224">
        <f t="shared" si="51"/>
        <v>-2237657.1529470095</v>
      </c>
      <c r="D33" s="225">
        <f>SUM(D30:D32)</f>
        <v>0</v>
      </c>
      <c r="E33" s="224">
        <f t="shared" ref="E33:AG33" si="55">SUM(E30:E32)</f>
        <v>0</v>
      </c>
      <c r="F33" s="224">
        <f t="shared" si="55"/>
        <v>-47936.031822925303</v>
      </c>
      <c r="G33" s="224">
        <f t="shared" si="55"/>
        <v>-49068.951811713683</v>
      </c>
      <c r="H33" s="224">
        <f t="shared" si="55"/>
        <v>-50070.071977953725</v>
      </c>
      <c r="I33" s="224">
        <f t="shared" si="55"/>
        <v>-51144.568388204745</v>
      </c>
      <c r="J33" s="224">
        <f t="shared" si="55"/>
        <v>-52166.892797638342</v>
      </c>
      <c r="K33" s="224">
        <f t="shared" si="55"/>
        <v>-53201.023664953085</v>
      </c>
      <c r="L33" s="224">
        <f t="shared" si="55"/>
        <v>-54228.995400176485</v>
      </c>
      <c r="M33" s="224">
        <f t="shared" si="55"/>
        <v>-55268.751889533465</v>
      </c>
      <c r="N33" s="224">
        <f t="shared" si="55"/>
        <v>-56338.742552422787</v>
      </c>
      <c r="O33" s="224">
        <f t="shared" si="55"/>
        <v>-57421.004915749909</v>
      </c>
      <c r="P33" s="224">
        <f t="shared" si="55"/>
        <v>-58515.658353778606</v>
      </c>
      <c r="Q33" s="224">
        <f t="shared" si="55"/>
        <v>-59625.515849296899</v>
      </c>
      <c r="R33" s="224">
        <f t="shared" si="55"/>
        <v>-60748.044082493136</v>
      </c>
      <c r="S33" s="224">
        <f t="shared" si="55"/>
        <v>-61268.834123630135</v>
      </c>
      <c r="T33" s="224">
        <f t="shared" si="55"/>
        <v>-61804.69333382872</v>
      </c>
      <c r="U33" s="224">
        <f t="shared" si="55"/>
        <v>-62380.59124773978</v>
      </c>
      <c r="V33" s="224">
        <f t="shared" si="55"/>
        <v>-62822.515081886871</v>
      </c>
      <c r="W33" s="224">
        <f t="shared" si="55"/>
        <v>-63307.439747631972</v>
      </c>
      <c r="X33" s="224">
        <f t="shared" si="55"/>
        <v>-63788.889462746796</v>
      </c>
      <c r="Y33" s="224">
        <f t="shared" si="55"/>
        <v>-64266.880712613318</v>
      </c>
      <c r="Z33" s="224">
        <f t="shared" si="55"/>
        <v>-64741.429914975393</v>
      </c>
      <c r="AA33" s="224">
        <f t="shared" si="55"/>
        <v>-65230.904032750594</v>
      </c>
      <c r="AB33" s="224">
        <f t="shared" si="55"/>
        <v>-65716.858632949996</v>
      </c>
      <c r="AC33" s="224">
        <f t="shared" si="55"/>
        <v>-66199.310427411809</v>
      </c>
      <c r="AD33" s="224">
        <f t="shared" si="55"/>
        <v>-66680.891430404328</v>
      </c>
      <c r="AE33" s="224">
        <f t="shared" si="55"/>
        <v>-67158.987153585011</v>
      </c>
      <c r="AF33" s="224">
        <f t="shared" si="55"/>
        <v>-67612.937472093181</v>
      </c>
      <c r="AG33" s="224">
        <f t="shared" si="55"/>
        <v>-68063.559657805788</v>
      </c>
      <c r="AH33" s="224">
        <f t="shared" ref="AH33:AN33" si="56">SUM(AH30:AH32)</f>
        <v>-68513.453721487662</v>
      </c>
      <c r="AI33" s="224">
        <f t="shared" si="56"/>
        <v>-68975.374268176878</v>
      </c>
      <c r="AJ33" s="224">
        <f t="shared" si="56"/>
        <v>-69433.906670502402</v>
      </c>
      <c r="AK33" s="224">
        <f t="shared" si="56"/>
        <v>-69889.067100045679</v>
      </c>
      <c r="AL33" s="224">
        <f t="shared" si="56"/>
        <v>-70343.424919105921</v>
      </c>
      <c r="AM33" s="224">
        <f t="shared" si="56"/>
        <v>-70794.427589647952</v>
      </c>
      <c r="AN33" s="224">
        <f t="shared" si="56"/>
        <v>-71242.091153342393</v>
      </c>
      <c r="AO33" s="224">
        <f t="shared" ref="AO33" si="57">SUM(AO30:AO32)</f>
        <v>-71686.431585806407</v>
      </c>
    </row>
    <row r="34" spans="2:41" x14ac:dyDescent="0.2">
      <c r="B34" s="1" t="s">
        <v>385</v>
      </c>
    </row>
    <row r="36" spans="2:41" x14ac:dyDescent="0.2">
      <c r="B36" s="3"/>
      <c r="C36" s="3"/>
      <c r="D36" s="3" t="s">
        <v>10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2:41" x14ac:dyDescent="0.2">
      <c r="B37" s="4"/>
      <c r="C37" s="4"/>
      <c r="D37" s="5">
        <v>1</v>
      </c>
      <c r="E37" s="5">
        <v>2</v>
      </c>
      <c r="F37" s="5">
        <v>3</v>
      </c>
      <c r="G37" s="5">
        <v>4</v>
      </c>
      <c r="H37" s="5">
        <v>5</v>
      </c>
      <c r="I37" s="5">
        <v>6</v>
      </c>
      <c r="J37" s="5">
        <v>7</v>
      </c>
      <c r="K37" s="5">
        <v>8</v>
      </c>
      <c r="L37" s="5">
        <v>9</v>
      </c>
      <c r="M37" s="5">
        <v>10</v>
      </c>
      <c r="N37" s="5">
        <v>11</v>
      </c>
      <c r="O37" s="5">
        <v>12</v>
      </c>
      <c r="P37" s="5">
        <v>13</v>
      </c>
      <c r="Q37" s="5">
        <v>14</v>
      </c>
      <c r="R37" s="5">
        <v>15</v>
      </c>
      <c r="S37" s="5">
        <v>16</v>
      </c>
      <c r="T37" s="5">
        <v>17</v>
      </c>
      <c r="U37" s="5">
        <v>18</v>
      </c>
      <c r="V37" s="5">
        <v>19</v>
      </c>
      <c r="W37" s="5">
        <v>20</v>
      </c>
      <c r="X37" s="5">
        <v>21</v>
      </c>
      <c r="Y37" s="5">
        <v>22</v>
      </c>
      <c r="Z37" s="5">
        <v>23</v>
      </c>
      <c r="AA37" s="5">
        <v>24</v>
      </c>
      <c r="AB37" s="5">
        <v>25</v>
      </c>
      <c r="AC37" s="5">
        <v>26</v>
      </c>
      <c r="AD37" s="5">
        <v>27</v>
      </c>
      <c r="AE37" s="5">
        <v>28</v>
      </c>
      <c r="AF37" s="5">
        <v>29</v>
      </c>
      <c r="AG37" s="5">
        <v>30</v>
      </c>
      <c r="AH37" s="5">
        <v>31</v>
      </c>
      <c r="AI37" s="5">
        <v>32</v>
      </c>
      <c r="AJ37" s="5">
        <v>33</v>
      </c>
      <c r="AK37" s="5">
        <v>34</v>
      </c>
      <c r="AL37" s="5">
        <v>35</v>
      </c>
      <c r="AM37" s="5">
        <v>36</v>
      </c>
      <c r="AN37" s="5">
        <v>37</v>
      </c>
      <c r="AO37" s="5">
        <v>38</v>
      </c>
    </row>
    <row r="38" spans="2:41" x14ac:dyDescent="0.2">
      <c r="B38" s="6" t="s">
        <v>648</v>
      </c>
      <c r="C38" s="226" t="s">
        <v>9</v>
      </c>
      <c r="D38" s="7">
        <f>D4</f>
        <v>2026</v>
      </c>
      <c r="E38" s="7">
        <f>$D$4+D37</f>
        <v>2027</v>
      </c>
      <c r="F38" s="7">
        <f>$D$4+E37</f>
        <v>2028</v>
      </c>
      <c r="G38" s="7">
        <f t="shared" ref="G38" si="58">$D$4+F37</f>
        <v>2029</v>
      </c>
      <c r="H38" s="7">
        <f t="shared" ref="H38" si="59">$D$4+G37</f>
        <v>2030</v>
      </c>
      <c r="I38" s="7">
        <f t="shared" ref="I38" si="60">$D$4+H37</f>
        <v>2031</v>
      </c>
      <c r="J38" s="7">
        <f t="shared" ref="J38" si="61">$D$4+I37</f>
        <v>2032</v>
      </c>
      <c r="K38" s="7">
        <f t="shared" ref="K38" si="62">$D$4+J37</f>
        <v>2033</v>
      </c>
      <c r="L38" s="7">
        <f t="shared" ref="L38" si="63">$D$4+K37</f>
        <v>2034</v>
      </c>
      <c r="M38" s="7">
        <f t="shared" ref="M38" si="64">$D$4+L37</f>
        <v>2035</v>
      </c>
      <c r="N38" s="7">
        <f t="shared" ref="N38" si="65">$D$4+M37</f>
        <v>2036</v>
      </c>
      <c r="O38" s="7">
        <f t="shared" ref="O38" si="66">$D$4+N37</f>
        <v>2037</v>
      </c>
      <c r="P38" s="7">
        <f t="shared" ref="P38" si="67">$D$4+O37</f>
        <v>2038</v>
      </c>
      <c r="Q38" s="7">
        <f t="shared" ref="Q38" si="68">$D$4+P37</f>
        <v>2039</v>
      </c>
      <c r="R38" s="7">
        <f t="shared" ref="R38" si="69">$D$4+Q37</f>
        <v>2040</v>
      </c>
      <c r="S38" s="7">
        <f t="shared" ref="S38" si="70">$D$4+R37</f>
        <v>2041</v>
      </c>
      <c r="T38" s="7">
        <f t="shared" ref="T38" si="71">$D$4+S37</f>
        <v>2042</v>
      </c>
      <c r="U38" s="7">
        <f t="shared" ref="U38" si="72">$D$4+T37</f>
        <v>2043</v>
      </c>
      <c r="V38" s="7">
        <f t="shared" ref="V38" si="73">$D$4+U37</f>
        <v>2044</v>
      </c>
      <c r="W38" s="7">
        <f t="shared" ref="W38" si="74">$D$4+V37</f>
        <v>2045</v>
      </c>
      <c r="X38" s="7">
        <f t="shared" ref="X38" si="75">$D$4+W37</f>
        <v>2046</v>
      </c>
      <c r="Y38" s="7">
        <f t="shared" ref="Y38" si="76">$D$4+X37</f>
        <v>2047</v>
      </c>
      <c r="Z38" s="7">
        <f t="shared" ref="Z38" si="77">$D$4+Y37</f>
        <v>2048</v>
      </c>
      <c r="AA38" s="7">
        <f t="shared" ref="AA38" si="78">$D$4+Z37</f>
        <v>2049</v>
      </c>
      <c r="AB38" s="7">
        <f t="shared" ref="AB38" si="79">$D$4+AA37</f>
        <v>2050</v>
      </c>
      <c r="AC38" s="7">
        <f t="shared" ref="AC38" si="80">$D$4+AB37</f>
        <v>2051</v>
      </c>
      <c r="AD38" s="7">
        <f t="shared" ref="AD38" si="81">$D$4+AC37</f>
        <v>2052</v>
      </c>
      <c r="AE38" s="7">
        <f t="shared" ref="AE38" si="82">$D$4+AD37</f>
        <v>2053</v>
      </c>
      <c r="AF38" s="7">
        <f t="shared" ref="AF38" si="83">$D$4+AE37</f>
        <v>2054</v>
      </c>
      <c r="AG38" s="7">
        <f t="shared" ref="AG38" si="84">$D$4+AF37</f>
        <v>2055</v>
      </c>
      <c r="AH38" s="7">
        <f t="shared" ref="AH38" si="85">$D$4+AG37</f>
        <v>2056</v>
      </c>
      <c r="AI38" s="7">
        <f t="shared" ref="AI38" si="86">$D$4+AH37</f>
        <v>2057</v>
      </c>
      <c r="AJ38" s="7">
        <f t="shared" ref="AJ38" si="87">$D$4+AI37</f>
        <v>2058</v>
      </c>
      <c r="AK38" s="7">
        <f t="shared" ref="AK38" si="88">$D$4+AJ37</f>
        <v>2059</v>
      </c>
      <c r="AL38" s="7">
        <f t="shared" ref="AL38" si="89">$D$4+AK37</f>
        <v>2060</v>
      </c>
      <c r="AM38" s="7">
        <f t="shared" ref="AM38" si="90">$D$4+AL37</f>
        <v>2061</v>
      </c>
      <c r="AN38" s="7">
        <f t="shared" ref="AN38" si="91">$D$4+AM37</f>
        <v>2062</v>
      </c>
      <c r="AO38" s="7">
        <f t="shared" ref="AO38" si="92">$D$4+AN37</f>
        <v>2063</v>
      </c>
    </row>
    <row r="39" spans="2:41" x14ac:dyDescent="0.2">
      <c r="B39" s="3" t="s">
        <v>33</v>
      </c>
      <c r="C39" s="115">
        <f t="shared" ref="C39:C50" si="93">SUM(D39:AO39)</f>
        <v>0</v>
      </c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</row>
    <row r="40" spans="2:41" x14ac:dyDescent="0.2">
      <c r="B40" s="3" t="s">
        <v>34</v>
      </c>
      <c r="C40" s="115">
        <f t="shared" si="93"/>
        <v>0</v>
      </c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</row>
    <row r="41" spans="2:41" ht="10.8" thickBot="1" x14ac:dyDescent="0.25">
      <c r="B41" s="26" t="s">
        <v>194</v>
      </c>
      <c r="C41" s="115">
        <f t="shared" si="93"/>
        <v>0</v>
      </c>
      <c r="D41" s="116">
        <f>D39-D40</f>
        <v>0</v>
      </c>
      <c r="E41" s="116">
        <f t="shared" ref="E41:AG41" si="94">E39-E40</f>
        <v>0</v>
      </c>
      <c r="F41" s="116">
        <f t="shared" si="94"/>
        <v>0</v>
      </c>
      <c r="G41" s="116">
        <f t="shared" si="94"/>
        <v>0</v>
      </c>
      <c r="H41" s="116">
        <f t="shared" si="94"/>
        <v>0</v>
      </c>
      <c r="I41" s="116">
        <f t="shared" si="94"/>
        <v>0</v>
      </c>
      <c r="J41" s="116">
        <f t="shared" si="94"/>
        <v>0</v>
      </c>
      <c r="K41" s="116">
        <f t="shared" si="94"/>
        <v>0</v>
      </c>
      <c r="L41" s="116">
        <f t="shared" si="94"/>
        <v>0</v>
      </c>
      <c r="M41" s="116">
        <f t="shared" si="94"/>
        <v>0</v>
      </c>
      <c r="N41" s="116">
        <f t="shared" si="94"/>
        <v>0</v>
      </c>
      <c r="O41" s="116">
        <f t="shared" si="94"/>
        <v>0</v>
      </c>
      <c r="P41" s="116">
        <f t="shared" si="94"/>
        <v>0</v>
      </c>
      <c r="Q41" s="116">
        <f t="shared" si="94"/>
        <v>0</v>
      </c>
      <c r="R41" s="116">
        <f t="shared" si="94"/>
        <v>0</v>
      </c>
      <c r="S41" s="116">
        <f t="shared" si="94"/>
        <v>0</v>
      </c>
      <c r="T41" s="116">
        <f t="shared" si="94"/>
        <v>0</v>
      </c>
      <c r="U41" s="116">
        <f t="shared" si="94"/>
        <v>0</v>
      </c>
      <c r="V41" s="116">
        <f t="shared" si="94"/>
        <v>0</v>
      </c>
      <c r="W41" s="116">
        <f t="shared" si="94"/>
        <v>0</v>
      </c>
      <c r="X41" s="116">
        <f t="shared" si="94"/>
        <v>0</v>
      </c>
      <c r="Y41" s="116">
        <f t="shared" si="94"/>
        <v>0</v>
      </c>
      <c r="Z41" s="116">
        <f t="shared" si="94"/>
        <v>0</v>
      </c>
      <c r="AA41" s="116">
        <f t="shared" si="94"/>
        <v>0</v>
      </c>
      <c r="AB41" s="116">
        <f t="shared" si="94"/>
        <v>0</v>
      </c>
      <c r="AC41" s="116">
        <f t="shared" si="94"/>
        <v>0</v>
      </c>
      <c r="AD41" s="116">
        <f t="shared" si="94"/>
        <v>0</v>
      </c>
      <c r="AE41" s="116">
        <f t="shared" si="94"/>
        <v>0</v>
      </c>
      <c r="AF41" s="116">
        <f t="shared" si="94"/>
        <v>0</v>
      </c>
      <c r="AG41" s="116">
        <f t="shared" si="94"/>
        <v>0</v>
      </c>
      <c r="AH41" s="116">
        <f t="shared" ref="AH41:AN41" si="95">AH39-AH40</f>
        <v>0</v>
      </c>
      <c r="AI41" s="116">
        <f t="shared" si="95"/>
        <v>0</v>
      </c>
      <c r="AJ41" s="116">
        <f t="shared" si="95"/>
        <v>0</v>
      </c>
      <c r="AK41" s="116">
        <f t="shared" si="95"/>
        <v>0</v>
      </c>
      <c r="AL41" s="116">
        <f t="shared" si="95"/>
        <v>0</v>
      </c>
      <c r="AM41" s="116">
        <f t="shared" si="95"/>
        <v>0</v>
      </c>
      <c r="AN41" s="116">
        <f t="shared" si="95"/>
        <v>0</v>
      </c>
      <c r="AO41" s="116">
        <f t="shared" ref="AO41" si="96">AO39-AO40</f>
        <v>0</v>
      </c>
    </row>
    <row r="42" spans="2:41" ht="10.8" thickTop="1" x14ac:dyDescent="0.2">
      <c r="B42" s="28" t="s">
        <v>146</v>
      </c>
      <c r="C42" s="115">
        <f t="shared" si="93"/>
        <v>0</v>
      </c>
      <c r="D42" s="117">
        <f>D41*Parametre!$C$54</f>
        <v>0</v>
      </c>
      <c r="E42" s="117">
        <f>E41*Parametre!$C$54</f>
        <v>0</v>
      </c>
      <c r="F42" s="117">
        <f>F41*Parametre!$C$54</f>
        <v>0</v>
      </c>
      <c r="G42" s="117">
        <f>G41*Parametre!$C$54</f>
        <v>0</v>
      </c>
      <c r="H42" s="117">
        <f>H41*Parametre!$C$54</f>
        <v>0</v>
      </c>
      <c r="I42" s="117">
        <f>I41*Parametre!$C$54</f>
        <v>0</v>
      </c>
      <c r="J42" s="117">
        <f>J41*Parametre!$C$54</f>
        <v>0</v>
      </c>
      <c r="K42" s="117">
        <f>K41*Parametre!$C$54</f>
        <v>0</v>
      </c>
      <c r="L42" s="117">
        <f>L41*Parametre!$C$54</f>
        <v>0</v>
      </c>
      <c r="M42" s="117">
        <f>M41*Parametre!$C$54</f>
        <v>0</v>
      </c>
      <c r="N42" s="117">
        <f>N41*Parametre!$C$54</f>
        <v>0</v>
      </c>
      <c r="O42" s="117">
        <f>O41*Parametre!$C$54</f>
        <v>0</v>
      </c>
      <c r="P42" s="117">
        <f>P41*Parametre!$C$54</f>
        <v>0</v>
      </c>
      <c r="Q42" s="117">
        <f>Q41*Parametre!$C$54</f>
        <v>0</v>
      </c>
      <c r="R42" s="117">
        <f>R41*Parametre!$C$54</f>
        <v>0</v>
      </c>
      <c r="S42" s="117">
        <f>S41*Parametre!$C$54</f>
        <v>0</v>
      </c>
      <c r="T42" s="117">
        <f>T41*Parametre!$C$54</f>
        <v>0</v>
      </c>
      <c r="U42" s="117">
        <f>U41*Parametre!$C$54</f>
        <v>0</v>
      </c>
      <c r="V42" s="117">
        <f>V41*Parametre!$C$54</f>
        <v>0</v>
      </c>
      <c r="W42" s="117">
        <f>W41*Parametre!$C$54</f>
        <v>0</v>
      </c>
      <c r="X42" s="117">
        <f>X41*Parametre!$C$54</f>
        <v>0</v>
      </c>
      <c r="Y42" s="117">
        <f>Y41*Parametre!$C$54</f>
        <v>0</v>
      </c>
      <c r="Z42" s="117">
        <f>Z41*Parametre!$C$54</f>
        <v>0</v>
      </c>
      <c r="AA42" s="117">
        <f>AA41*Parametre!$C$54</f>
        <v>0</v>
      </c>
      <c r="AB42" s="117">
        <f>AB41*Parametre!$C$54</f>
        <v>0</v>
      </c>
      <c r="AC42" s="117">
        <f>AC41*Parametre!$C$54</f>
        <v>0</v>
      </c>
      <c r="AD42" s="117">
        <f>AD41*Parametre!$C$54</f>
        <v>0</v>
      </c>
      <c r="AE42" s="117">
        <f>AE41*Parametre!$C$54</f>
        <v>0</v>
      </c>
      <c r="AF42" s="117">
        <f>AF41*Parametre!$C$54</f>
        <v>0</v>
      </c>
      <c r="AG42" s="117">
        <f>AG41*Parametre!$C$54</f>
        <v>0</v>
      </c>
      <c r="AH42" s="117">
        <f>AH41*Parametre!$C$54</f>
        <v>0</v>
      </c>
      <c r="AI42" s="117">
        <f>AI41*Parametre!$C$54</f>
        <v>0</v>
      </c>
      <c r="AJ42" s="117">
        <f>AJ41*Parametre!$C$54</f>
        <v>0</v>
      </c>
      <c r="AK42" s="117">
        <f>AK41*Parametre!$C$54</f>
        <v>0</v>
      </c>
      <c r="AL42" s="117">
        <f>AL41*Parametre!$C$54</f>
        <v>0</v>
      </c>
      <c r="AM42" s="117">
        <f>AM41*Parametre!$C$54</f>
        <v>0</v>
      </c>
      <c r="AN42" s="117">
        <f>AN41*Parametre!$C$54</f>
        <v>0</v>
      </c>
      <c r="AO42" s="117">
        <f>AO41*Parametre!$C$54</f>
        <v>0</v>
      </c>
    </row>
    <row r="43" spans="2:41" x14ac:dyDescent="0.2">
      <c r="B43" s="3" t="s">
        <v>102</v>
      </c>
      <c r="C43" s="115">
        <f t="shared" si="93"/>
        <v>0</v>
      </c>
      <c r="D43" s="115">
        <f>D41*Parametre!$D$54</f>
        <v>0</v>
      </c>
      <c r="E43" s="115">
        <f>E41*Parametre!$D$54</f>
        <v>0</v>
      </c>
      <c r="F43" s="115">
        <f>F41*Parametre!$D$54</f>
        <v>0</v>
      </c>
      <c r="G43" s="115">
        <f>G41*Parametre!$D$54</f>
        <v>0</v>
      </c>
      <c r="H43" s="115">
        <f>H41*Parametre!$D$54</f>
        <v>0</v>
      </c>
      <c r="I43" s="115">
        <f>I41*Parametre!$D$54</f>
        <v>0</v>
      </c>
      <c r="J43" s="115">
        <f>J41*Parametre!$D$54</f>
        <v>0</v>
      </c>
      <c r="K43" s="115">
        <f>K41*Parametre!$D$54</f>
        <v>0</v>
      </c>
      <c r="L43" s="115">
        <f>L41*Parametre!$D$54</f>
        <v>0</v>
      </c>
      <c r="M43" s="115">
        <f>M41*Parametre!$D$54</f>
        <v>0</v>
      </c>
      <c r="N43" s="115">
        <f>N41*Parametre!$D$54</f>
        <v>0</v>
      </c>
      <c r="O43" s="115">
        <f>O41*Parametre!$D$54</f>
        <v>0</v>
      </c>
      <c r="P43" s="115">
        <f>P41*Parametre!$D$54</f>
        <v>0</v>
      </c>
      <c r="Q43" s="115">
        <f>Q41*Parametre!$D$54</f>
        <v>0</v>
      </c>
      <c r="R43" s="115">
        <f>R41*Parametre!$D$54</f>
        <v>0</v>
      </c>
      <c r="S43" s="115">
        <f>S41*Parametre!$D$54</f>
        <v>0</v>
      </c>
      <c r="T43" s="115">
        <f>T41*Parametre!$D$54</f>
        <v>0</v>
      </c>
      <c r="U43" s="115">
        <f>U41*Parametre!$D$54</f>
        <v>0</v>
      </c>
      <c r="V43" s="115">
        <f>V41*Parametre!$D$54</f>
        <v>0</v>
      </c>
      <c r="W43" s="115">
        <f>W41*Parametre!$D$54</f>
        <v>0</v>
      </c>
      <c r="X43" s="115">
        <f>X41*Parametre!$D$54</f>
        <v>0</v>
      </c>
      <c r="Y43" s="115">
        <f>Y41*Parametre!$D$54</f>
        <v>0</v>
      </c>
      <c r="Z43" s="115">
        <f>Z41*Parametre!$D$54</f>
        <v>0</v>
      </c>
      <c r="AA43" s="115">
        <f>AA41*Parametre!$D$54</f>
        <v>0</v>
      </c>
      <c r="AB43" s="115">
        <f>AB41*Parametre!$D$54</f>
        <v>0</v>
      </c>
      <c r="AC43" s="115">
        <f>AC41*Parametre!$D$54</f>
        <v>0</v>
      </c>
      <c r="AD43" s="115">
        <f>AD41*Parametre!$D$54</f>
        <v>0</v>
      </c>
      <c r="AE43" s="115">
        <f>AE41*Parametre!$D$54</f>
        <v>0</v>
      </c>
      <c r="AF43" s="115">
        <f>AF41*Parametre!$D$54</f>
        <v>0</v>
      </c>
      <c r="AG43" s="115">
        <f>AG41*Parametre!$D$54</f>
        <v>0</v>
      </c>
      <c r="AH43" s="115">
        <f>AH41*Parametre!$D$54</f>
        <v>0</v>
      </c>
      <c r="AI43" s="115">
        <f>AI41*Parametre!$D$54</f>
        <v>0</v>
      </c>
      <c r="AJ43" s="115">
        <f>AJ41*Parametre!$D$54</f>
        <v>0</v>
      </c>
      <c r="AK43" s="115">
        <f>AK41*Parametre!$D$54</f>
        <v>0</v>
      </c>
      <c r="AL43" s="115">
        <f>AL41*Parametre!$D$54</f>
        <v>0</v>
      </c>
      <c r="AM43" s="115">
        <f>AM41*Parametre!$D$54</f>
        <v>0</v>
      </c>
      <c r="AN43" s="115">
        <f>AN41*Parametre!$D$54</f>
        <v>0</v>
      </c>
      <c r="AO43" s="115">
        <f>AO41*Parametre!$D$54</f>
        <v>0</v>
      </c>
    </row>
    <row r="44" spans="2:41" x14ac:dyDescent="0.2">
      <c r="B44" s="3" t="s">
        <v>103</v>
      </c>
      <c r="C44" s="115">
        <f t="shared" si="93"/>
        <v>0</v>
      </c>
      <c r="D44" s="115">
        <f>D41*Parametre!$E$54</f>
        <v>0</v>
      </c>
      <c r="E44" s="115">
        <f>E41*Parametre!$E$54</f>
        <v>0</v>
      </c>
      <c r="F44" s="115">
        <f>F41*Parametre!$E$54</f>
        <v>0</v>
      </c>
      <c r="G44" s="115">
        <f>G41*Parametre!$E$54</f>
        <v>0</v>
      </c>
      <c r="H44" s="115">
        <f>H41*Parametre!$E$54</f>
        <v>0</v>
      </c>
      <c r="I44" s="115">
        <f>I41*Parametre!$E$54</f>
        <v>0</v>
      </c>
      <c r="J44" s="115">
        <f>J41*Parametre!$E$54</f>
        <v>0</v>
      </c>
      <c r="K44" s="115">
        <f>K41*Parametre!$E$54</f>
        <v>0</v>
      </c>
      <c r="L44" s="115">
        <f>L41*Parametre!$E$54</f>
        <v>0</v>
      </c>
      <c r="M44" s="115">
        <f>M41*Parametre!$E$54</f>
        <v>0</v>
      </c>
      <c r="N44" s="115">
        <f>N41*Parametre!$E$54</f>
        <v>0</v>
      </c>
      <c r="O44" s="115">
        <f>O41*Parametre!$E$54</f>
        <v>0</v>
      </c>
      <c r="P44" s="115">
        <f>P41*Parametre!$E$54</f>
        <v>0</v>
      </c>
      <c r="Q44" s="115">
        <f>Q41*Parametre!$E$54</f>
        <v>0</v>
      </c>
      <c r="R44" s="115">
        <f>R41*Parametre!$E$54</f>
        <v>0</v>
      </c>
      <c r="S44" s="115">
        <f>S41*Parametre!$E$54</f>
        <v>0</v>
      </c>
      <c r="T44" s="115">
        <f>T41*Parametre!$E$54</f>
        <v>0</v>
      </c>
      <c r="U44" s="115">
        <f>U41*Parametre!$E$54</f>
        <v>0</v>
      </c>
      <c r="V44" s="115">
        <f>V41*Parametre!$E$54</f>
        <v>0</v>
      </c>
      <c r="W44" s="115">
        <f>W41*Parametre!$E$54</f>
        <v>0</v>
      </c>
      <c r="X44" s="115">
        <f>X41*Parametre!$E$54</f>
        <v>0</v>
      </c>
      <c r="Y44" s="115">
        <f>Y41*Parametre!$E$54</f>
        <v>0</v>
      </c>
      <c r="Z44" s="115">
        <f>Z41*Parametre!$E$54</f>
        <v>0</v>
      </c>
      <c r="AA44" s="115">
        <f>AA41*Parametre!$E$54</f>
        <v>0</v>
      </c>
      <c r="AB44" s="115">
        <f>AB41*Parametre!$E$54</f>
        <v>0</v>
      </c>
      <c r="AC44" s="115">
        <f>AC41*Parametre!$E$54</f>
        <v>0</v>
      </c>
      <c r="AD44" s="115">
        <f>AD41*Parametre!$E$54</f>
        <v>0</v>
      </c>
      <c r="AE44" s="115">
        <f>AE41*Parametre!$E$54</f>
        <v>0</v>
      </c>
      <c r="AF44" s="115">
        <f>AF41*Parametre!$E$54</f>
        <v>0</v>
      </c>
      <c r="AG44" s="115">
        <f>AG41*Parametre!$E$54</f>
        <v>0</v>
      </c>
      <c r="AH44" s="115">
        <f>AH41*Parametre!$E$54</f>
        <v>0</v>
      </c>
      <c r="AI44" s="115">
        <f>AI41*Parametre!$E$54</f>
        <v>0</v>
      </c>
      <c r="AJ44" s="115">
        <f>AJ41*Parametre!$E$54</f>
        <v>0</v>
      </c>
      <c r="AK44" s="115">
        <f>AK41*Parametre!$E$54</f>
        <v>0</v>
      </c>
      <c r="AL44" s="115">
        <f>AL41*Parametre!$E$54</f>
        <v>0</v>
      </c>
      <c r="AM44" s="115">
        <f>AM41*Parametre!$E$54</f>
        <v>0</v>
      </c>
      <c r="AN44" s="115">
        <f>AN41*Parametre!$E$54</f>
        <v>0</v>
      </c>
      <c r="AO44" s="115">
        <f>AO41*Parametre!$E$54</f>
        <v>0</v>
      </c>
    </row>
    <row r="45" spans="2:41" x14ac:dyDescent="0.2">
      <c r="C45" s="115">
        <f t="shared" si="93"/>
        <v>0</v>
      </c>
    </row>
    <row r="46" spans="2:41" x14ac:dyDescent="0.2">
      <c r="B46" s="15" t="s">
        <v>195</v>
      </c>
      <c r="C46" s="115">
        <f t="shared" si="93"/>
        <v>0</v>
      </c>
    </row>
    <row r="47" spans="2:41" x14ac:dyDescent="0.2">
      <c r="B47" s="8" t="s">
        <v>146</v>
      </c>
      <c r="C47" s="115">
        <f t="shared" si="93"/>
        <v>0</v>
      </c>
      <c r="D47" s="115">
        <f>D42*Parametre!C92</f>
        <v>0</v>
      </c>
      <c r="E47" s="115">
        <f>E42*Parametre!D92</f>
        <v>0</v>
      </c>
      <c r="F47" s="115">
        <f>F42*Parametre!E92</f>
        <v>0</v>
      </c>
      <c r="G47" s="115">
        <f>G42*Parametre!F92</f>
        <v>0</v>
      </c>
      <c r="H47" s="115">
        <f>H42*Parametre!G92</f>
        <v>0</v>
      </c>
      <c r="I47" s="115">
        <f>I42*Parametre!H92</f>
        <v>0</v>
      </c>
      <c r="J47" s="115">
        <f>J42*Parametre!I92</f>
        <v>0</v>
      </c>
      <c r="K47" s="115">
        <f>K42*Parametre!J92</f>
        <v>0</v>
      </c>
      <c r="L47" s="115">
        <f>L42*Parametre!K92</f>
        <v>0</v>
      </c>
      <c r="M47" s="115">
        <f>M42*Parametre!L92</f>
        <v>0</v>
      </c>
      <c r="N47" s="115">
        <f>N42*Parametre!M92</f>
        <v>0</v>
      </c>
      <c r="O47" s="115">
        <f>O42*Parametre!N92</f>
        <v>0</v>
      </c>
      <c r="P47" s="115">
        <f>P42*Parametre!O92</f>
        <v>0</v>
      </c>
      <c r="Q47" s="115">
        <f>Q42*Parametre!P92</f>
        <v>0</v>
      </c>
      <c r="R47" s="115">
        <f>R42*Parametre!Q92</f>
        <v>0</v>
      </c>
      <c r="S47" s="115">
        <f>S42*Parametre!R92</f>
        <v>0</v>
      </c>
      <c r="T47" s="115">
        <f>T42*Parametre!S92</f>
        <v>0</v>
      </c>
      <c r="U47" s="115">
        <f>U42*Parametre!T92</f>
        <v>0</v>
      </c>
      <c r="V47" s="115">
        <f>V42*Parametre!U92</f>
        <v>0</v>
      </c>
      <c r="W47" s="115">
        <f>W42*Parametre!V92</f>
        <v>0</v>
      </c>
      <c r="X47" s="115">
        <f>X42*Parametre!W92</f>
        <v>0</v>
      </c>
      <c r="Y47" s="115">
        <f>Y42*Parametre!X92</f>
        <v>0</v>
      </c>
      <c r="Z47" s="115">
        <f>Z42*Parametre!Y92</f>
        <v>0</v>
      </c>
      <c r="AA47" s="115">
        <f>AA42*Parametre!Z92</f>
        <v>0</v>
      </c>
      <c r="AB47" s="115">
        <f>AB42*Parametre!AA92</f>
        <v>0</v>
      </c>
      <c r="AC47" s="115">
        <f>AC42*Parametre!AB92</f>
        <v>0</v>
      </c>
      <c r="AD47" s="115">
        <f>AD42*Parametre!AC92</f>
        <v>0</v>
      </c>
      <c r="AE47" s="115">
        <f>AE42*Parametre!AD92</f>
        <v>0</v>
      </c>
      <c r="AF47" s="115">
        <f>AF42*Parametre!AE92</f>
        <v>0</v>
      </c>
      <c r="AG47" s="115">
        <f>AG42*Parametre!AF92</f>
        <v>0</v>
      </c>
      <c r="AH47" s="115">
        <f>AH42*Parametre!AG92</f>
        <v>0</v>
      </c>
      <c r="AI47" s="115">
        <f>AI42*Parametre!AH92</f>
        <v>0</v>
      </c>
      <c r="AJ47" s="115">
        <f>AJ42*Parametre!AI92</f>
        <v>0</v>
      </c>
      <c r="AK47" s="115">
        <f>AK42*Parametre!AJ92</f>
        <v>0</v>
      </c>
      <c r="AL47" s="115">
        <f>AL42*Parametre!AK92</f>
        <v>0</v>
      </c>
      <c r="AM47" s="115">
        <f>AM42*Parametre!AL92</f>
        <v>0</v>
      </c>
      <c r="AN47" s="115">
        <f>AN42*Parametre!AM92</f>
        <v>0</v>
      </c>
      <c r="AO47" s="115">
        <f>AO42*Parametre!AN92</f>
        <v>0</v>
      </c>
    </row>
    <row r="48" spans="2:41" x14ac:dyDescent="0.2">
      <c r="B48" s="8" t="s">
        <v>102</v>
      </c>
      <c r="C48" s="115">
        <f t="shared" si="93"/>
        <v>0</v>
      </c>
      <c r="D48" s="115">
        <f>D43*Parametre!C93</f>
        <v>0</v>
      </c>
      <c r="E48" s="115">
        <f>E43*Parametre!D93</f>
        <v>0</v>
      </c>
      <c r="F48" s="115">
        <f>F43*Parametre!E93</f>
        <v>0</v>
      </c>
      <c r="G48" s="115">
        <f>G43*Parametre!F93</f>
        <v>0</v>
      </c>
      <c r="H48" s="115">
        <f>H43*Parametre!G93</f>
        <v>0</v>
      </c>
      <c r="I48" s="115">
        <f>I43*Parametre!H93</f>
        <v>0</v>
      </c>
      <c r="J48" s="115">
        <f>J43*Parametre!I93</f>
        <v>0</v>
      </c>
      <c r="K48" s="115">
        <f>K43*Parametre!J93</f>
        <v>0</v>
      </c>
      <c r="L48" s="115">
        <f>L43*Parametre!K93</f>
        <v>0</v>
      </c>
      <c r="M48" s="115">
        <f>M43*Parametre!L93</f>
        <v>0</v>
      </c>
      <c r="N48" s="115">
        <f>N43*Parametre!M93</f>
        <v>0</v>
      </c>
      <c r="O48" s="115">
        <f>O43*Parametre!N93</f>
        <v>0</v>
      </c>
      <c r="P48" s="115">
        <f>P43*Parametre!O93</f>
        <v>0</v>
      </c>
      <c r="Q48" s="115">
        <f>Q43*Parametre!P93</f>
        <v>0</v>
      </c>
      <c r="R48" s="115">
        <f>R43*Parametre!Q93</f>
        <v>0</v>
      </c>
      <c r="S48" s="115">
        <f>S43*Parametre!R93</f>
        <v>0</v>
      </c>
      <c r="T48" s="115">
        <f>T43*Parametre!S93</f>
        <v>0</v>
      </c>
      <c r="U48" s="115">
        <f>U43*Parametre!T93</f>
        <v>0</v>
      </c>
      <c r="V48" s="115">
        <f>V43*Parametre!U93</f>
        <v>0</v>
      </c>
      <c r="W48" s="115">
        <f>W43*Parametre!V93</f>
        <v>0</v>
      </c>
      <c r="X48" s="115">
        <f>X43*Parametre!W93</f>
        <v>0</v>
      </c>
      <c r="Y48" s="115">
        <f>Y43*Parametre!X93</f>
        <v>0</v>
      </c>
      <c r="Z48" s="115">
        <f>Z43*Parametre!Y93</f>
        <v>0</v>
      </c>
      <c r="AA48" s="115">
        <f>AA43*Parametre!Z93</f>
        <v>0</v>
      </c>
      <c r="AB48" s="115">
        <f>AB43*Parametre!AA93</f>
        <v>0</v>
      </c>
      <c r="AC48" s="115">
        <f>AC43*Parametre!AB93</f>
        <v>0</v>
      </c>
      <c r="AD48" s="115">
        <f>AD43*Parametre!AC93</f>
        <v>0</v>
      </c>
      <c r="AE48" s="115">
        <f>AE43*Parametre!AD93</f>
        <v>0</v>
      </c>
      <c r="AF48" s="115">
        <f>AF43*Parametre!AE93</f>
        <v>0</v>
      </c>
      <c r="AG48" s="115">
        <f>AG43*Parametre!AF93</f>
        <v>0</v>
      </c>
      <c r="AH48" s="115">
        <f>AH43*Parametre!AG93</f>
        <v>0</v>
      </c>
      <c r="AI48" s="115">
        <f>AI43*Parametre!AH93</f>
        <v>0</v>
      </c>
      <c r="AJ48" s="115">
        <f>AJ43*Parametre!AI93</f>
        <v>0</v>
      </c>
      <c r="AK48" s="115">
        <f>AK43*Parametre!AJ93</f>
        <v>0</v>
      </c>
      <c r="AL48" s="115">
        <f>AL43*Parametre!AK93</f>
        <v>0</v>
      </c>
      <c r="AM48" s="115">
        <f>AM43*Parametre!AL93</f>
        <v>0</v>
      </c>
      <c r="AN48" s="115">
        <f>AN43*Parametre!AM93</f>
        <v>0</v>
      </c>
      <c r="AO48" s="115">
        <f>AO43*Parametre!AN93</f>
        <v>0</v>
      </c>
    </row>
    <row r="49" spans="2:41" x14ac:dyDescent="0.2">
      <c r="B49" s="8" t="s">
        <v>103</v>
      </c>
      <c r="C49" s="115">
        <f t="shared" si="93"/>
        <v>0</v>
      </c>
      <c r="D49" s="115">
        <f>D44*Parametre!C94</f>
        <v>0</v>
      </c>
      <c r="E49" s="115">
        <f>E44*Parametre!D94</f>
        <v>0</v>
      </c>
      <c r="F49" s="115">
        <f>F44*Parametre!E94</f>
        <v>0</v>
      </c>
      <c r="G49" s="115">
        <f>G44*Parametre!F94</f>
        <v>0</v>
      </c>
      <c r="H49" s="115">
        <f>H44*Parametre!G94</f>
        <v>0</v>
      </c>
      <c r="I49" s="115">
        <f>I44*Parametre!H94</f>
        <v>0</v>
      </c>
      <c r="J49" s="115">
        <f>J44*Parametre!I94</f>
        <v>0</v>
      </c>
      <c r="K49" s="115">
        <f>K44*Parametre!J94</f>
        <v>0</v>
      </c>
      <c r="L49" s="115">
        <f>L44*Parametre!K94</f>
        <v>0</v>
      </c>
      <c r="M49" s="115">
        <f>M44*Parametre!L94</f>
        <v>0</v>
      </c>
      <c r="N49" s="115">
        <f>N44*Parametre!M94</f>
        <v>0</v>
      </c>
      <c r="O49" s="115">
        <f>O44*Parametre!N94</f>
        <v>0</v>
      </c>
      <c r="P49" s="115">
        <f>P44*Parametre!O94</f>
        <v>0</v>
      </c>
      <c r="Q49" s="115">
        <f>Q44*Parametre!P94</f>
        <v>0</v>
      </c>
      <c r="R49" s="115">
        <f>R44*Parametre!Q94</f>
        <v>0</v>
      </c>
      <c r="S49" s="115">
        <f>S44*Parametre!R94</f>
        <v>0</v>
      </c>
      <c r="T49" s="115">
        <f>T44*Parametre!S94</f>
        <v>0</v>
      </c>
      <c r="U49" s="115">
        <f>U44*Parametre!T94</f>
        <v>0</v>
      </c>
      <c r="V49" s="115">
        <f>V44*Parametre!U94</f>
        <v>0</v>
      </c>
      <c r="W49" s="115">
        <f>W44*Parametre!V94</f>
        <v>0</v>
      </c>
      <c r="X49" s="115">
        <f>X44*Parametre!W94</f>
        <v>0</v>
      </c>
      <c r="Y49" s="115">
        <f>Y44*Parametre!X94</f>
        <v>0</v>
      </c>
      <c r="Z49" s="115">
        <f>Z44*Parametre!Y94</f>
        <v>0</v>
      </c>
      <c r="AA49" s="115">
        <f>AA44*Parametre!Z94</f>
        <v>0</v>
      </c>
      <c r="AB49" s="115">
        <f>AB44*Parametre!AA94</f>
        <v>0</v>
      </c>
      <c r="AC49" s="115">
        <f>AC44*Parametre!AB94</f>
        <v>0</v>
      </c>
      <c r="AD49" s="115">
        <f>AD44*Parametre!AC94</f>
        <v>0</v>
      </c>
      <c r="AE49" s="115">
        <f>AE44*Parametre!AD94</f>
        <v>0</v>
      </c>
      <c r="AF49" s="115">
        <f>AF44*Parametre!AE94</f>
        <v>0</v>
      </c>
      <c r="AG49" s="115">
        <f>AG44*Parametre!AF94</f>
        <v>0</v>
      </c>
      <c r="AH49" s="115">
        <f>AH44*Parametre!AG94</f>
        <v>0</v>
      </c>
      <c r="AI49" s="115">
        <f>AI44*Parametre!AH94</f>
        <v>0</v>
      </c>
      <c r="AJ49" s="115">
        <f>AJ44*Parametre!AI94</f>
        <v>0</v>
      </c>
      <c r="AK49" s="115">
        <f>AK44*Parametre!AJ94</f>
        <v>0</v>
      </c>
      <c r="AL49" s="115">
        <f>AL44*Parametre!AK94</f>
        <v>0</v>
      </c>
      <c r="AM49" s="115">
        <f>AM44*Parametre!AL94</f>
        <v>0</v>
      </c>
      <c r="AN49" s="115">
        <f>AN44*Parametre!AM94</f>
        <v>0</v>
      </c>
      <c r="AO49" s="115">
        <f>AO44*Parametre!AN94</f>
        <v>0</v>
      </c>
    </row>
    <row r="50" spans="2:41" x14ac:dyDescent="0.2">
      <c r="B50" s="223" t="s">
        <v>282</v>
      </c>
      <c r="C50" s="224">
        <f t="shared" si="93"/>
        <v>0</v>
      </c>
      <c r="D50" s="225">
        <f>SUM(D47:D49)</f>
        <v>0</v>
      </c>
      <c r="E50" s="224">
        <f t="shared" ref="E50:AG50" si="97">SUM(E47:E49)</f>
        <v>0</v>
      </c>
      <c r="F50" s="224">
        <f t="shared" si="97"/>
        <v>0</v>
      </c>
      <c r="G50" s="224">
        <f t="shared" si="97"/>
        <v>0</v>
      </c>
      <c r="H50" s="224">
        <f t="shared" si="97"/>
        <v>0</v>
      </c>
      <c r="I50" s="224">
        <f t="shared" si="97"/>
        <v>0</v>
      </c>
      <c r="J50" s="224">
        <f t="shared" si="97"/>
        <v>0</v>
      </c>
      <c r="K50" s="224">
        <f t="shared" si="97"/>
        <v>0</v>
      </c>
      <c r="L50" s="224">
        <f t="shared" si="97"/>
        <v>0</v>
      </c>
      <c r="M50" s="224">
        <f t="shared" si="97"/>
        <v>0</v>
      </c>
      <c r="N50" s="224">
        <f t="shared" si="97"/>
        <v>0</v>
      </c>
      <c r="O50" s="224">
        <f t="shared" si="97"/>
        <v>0</v>
      </c>
      <c r="P50" s="224">
        <f t="shared" si="97"/>
        <v>0</v>
      </c>
      <c r="Q50" s="224">
        <f t="shared" si="97"/>
        <v>0</v>
      </c>
      <c r="R50" s="224">
        <f t="shared" si="97"/>
        <v>0</v>
      </c>
      <c r="S50" s="224">
        <f t="shared" si="97"/>
        <v>0</v>
      </c>
      <c r="T50" s="224">
        <f t="shared" si="97"/>
        <v>0</v>
      </c>
      <c r="U50" s="224">
        <f t="shared" si="97"/>
        <v>0</v>
      </c>
      <c r="V50" s="224">
        <f t="shared" si="97"/>
        <v>0</v>
      </c>
      <c r="W50" s="224">
        <f t="shared" si="97"/>
        <v>0</v>
      </c>
      <c r="X50" s="224">
        <f t="shared" si="97"/>
        <v>0</v>
      </c>
      <c r="Y50" s="224">
        <f t="shared" si="97"/>
        <v>0</v>
      </c>
      <c r="Z50" s="224">
        <f t="shared" si="97"/>
        <v>0</v>
      </c>
      <c r="AA50" s="224">
        <f t="shared" si="97"/>
        <v>0</v>
      </c>
      <c r="AB50" s="224">
        <f t="shared" si="97"/>
        <v>0</v>
      </c>
      <c r="AC50" s="224">
        <f t="shared" si="97"/>
        <v>0</v>
      </c>
      <c r="AD50" s="224">
        <f t="shared" si="97"/>
        <v>0</v>
      </c>
      <c r="AE50" s="224">
        <f t="shared" si="97"/>
        <v>0</v>
      </c>
      <c r="AF50" s="224">
        <f t="shared" si="97"/>
        <v>0</v>
      </c>
      <c r="AG50" s="224">
        <f t="shared" si="97"/>
        <v>0</v>
      </c>
      <c r="AH50" s="224">
        <f t="shared" ref="AH50:AN50" si="98">SUM(AH47:AH49)</f>
        <v>0</v>
      </c>
      <c r="AI50" s="224">
        <f t="shared" si="98"/>
        <v>0</v>
      </c>
      <c r="AJ50" s="224">
        <f t="shared" si="98"/>
        <v>0</v>
      </c>
      <c r="AK50" s="224">
        <f t="shared" si="98"/>
        <v>0</v>
      </c>
      <c r="AL50" s="224">
        <f t="shared" si="98"/>
        <v>0</v>
      </c>
      <c r="AM50" s="224">
        <f t="shared" si="98"/>
        <v>0</v>
      </c>
      <c r="AN50" s="224">
        <f t="shared" si="98"/>
        <v>0</v>
      </c>
      <c r="AO50" s="224">
        <f t="shared" ref="AO50" si="99">SUM(AO47:AO49)</f>
        <v>0</v>
      </c>
    </row>
  </sheetData>
  <phoneticPr fontId="4" type="noConversion"/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17F3-5034-40E7-8461-82131334C5C7}">
  <sheetPr>
    <tabColor rgb="FFCCFF99"/>
  </sheetPr>
  <dimension ref="B2:AO91"/>
  <sheetViews>
    <sheetView showWhiteSpace="0" topLeftCell="A30" zoomScale="90" zoomScaleNormal="90" workbookViewId="0">
      <selection activeCell="D42" sqref="D42:AO44"/>
    </sheetView>
  </sheetViews>
  <sheetFormatPr defaultColWidth="9.21875" defaultRowHeight="10.199999999999999" x14ac:dyDescent="0.2"/>
  <cols>
    <col min="1" max="1" width="2.77734375" style="228" customWidth="1"/>
    <col min="2" max="2" width="44.77734375" style="228" customWidth="1"/>
    <col min="3" max="3" width="11" style="228" bestFit="1" customWidth="1"/>
    <col min="4" max="5" width="4.77734375" style="228" bestFit="1" customWidth="1"/>
    <col min="6" max="6" width="6.109375" style="228" customWidth="1"/>
    <col min="7" max="7" width="6.6640625" style="228" customWidth="1"/>
    <col min="8" max="8" width="8.77734375" style="228" customWidth="1"/>
    <col min="9" max="12" width="8.21875" style="228" bestFit="1" customWidth="1"/>
    <col min="13" max="41" width="9" style="228" bestFit="1" customWidth="1"/>
    <col min="42" max="16384" width="9.21875" style="228"/>
  </cols>
  <sheetData>
    <row r="2" spans="2:41" x14ac:dyDescent="0.2">
      <c r="B2" s="227"/>
      <c r="C2" s="227"/>
      <c r="D2" s="227" t="s">
        <v>10</v>
      </c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</row>
    <row r="3" spans="2:41" x14ac:dyDescent="0.2">
      <c r="B3" s="229" t="s">
        <v>428</v>
      </c>
      <c r="C3" s="229"/>
      <c r="D3" s="234">
        <v>1</v>
      </c>
      <c r="E3" s="234">
        <v>2</v>
      </c>
      <c r="F3" s="234">
        <v>3</v>
      </c>
      <c r="G3" s="234">
        <v>4</v>
      </c>
      <c r="H3" s="234">
        <v>5</v>
      </c>
      <c r="I3" s="234">
        <v>6</v>
      </c>
      <c r="J3" s="234">
        <v>7</v>
      </c>
      <c r="K3" s="234">
        <v>8</v>
      </c>
      <c r="L3" s="234">
        <v>9</v>
      </c>
      <c r="M3" s="234">
        <v>10</v>
      </c>
      <c r="N3" s="234">
        <v>11</v>
      </c>
      <c r="O3" s="234">
        <v>12</v>
      </c>
      <c r="P3" s="234">
        <v>13</v>
      </c>
      <c r="Q3" s="234">
        <v>14</v>
      </c>
      <c r="R3" s="234">
        <v>15</v>
      </c>
      <c r="S3" s="234">
        <v>16</v>
      </c>
      <c r="T3" s="234">
        <v>17</v>
      </c>
      <c r="U3" s="234">
        <v>18</v>
      </c>
      <c r="V3" s="234">
        <v>19</v>
      </c>
      <c r="W3" s="234">
        <v>20</v>
      </c>
      <c r="X3" s="234">
        <v>21</v>
      </c>
      <c r="Y3" s="234">
        <v>22</v>
      </c>
      <c r="Z3" s="234">
        <v>23</v>
      </c>
      <c r="AA3" s="234">
        <v>24</v>
      </c>
      <c r="AB3" s="234">
        <v>25</v>
      </c>
      <c r="AC3" s="234">
        <v>26</v>
      </c>
      <c r="AD3" s="234">
        <v>27</v>
      </c>
      <c r="AE3" s="234">
        <v>28</v>
      </c>
      <c r="AF3" s="234">
        <v>29</v>
      </c>
      <c r="AG3" s="234">
        <v>30</v>
      </c>
      <c r="AH3" s="234">
        <v>31</v>
      </c>
      <c r="AI3" s="234">
        <v>32</v>
      </c>
      <c r="AJ3" s="234">
        <v>33</v>
      </c>
      <c r="AK3" s="234">
        <v>34</v>
      </c>
      <c r="AL3" s="234">
        <v>35</v>
      </c>
      <c r="AM3" s="234">
        <v>36</v>
      </c>
      <c r="AN3" s="234">
        <v>37</v>
      </c>
      <c r="AO3" s="234">
        <v>38</v>
      </c>
    </row>
    <row r="4" spans="2:41" x14ac:dyDescent="0.2">
      <c r="B4" s="230" t="s">
        <v>33</v>
      </c>
      <c r="C4" s="231" t="s">
        <v>9</v>
      </c>
      <c r="D4" s="235">
        <v>2026</v>
      </c>
      <c r="E4" s="235">
        <f>$D$4+D3</f>
        <v>2027</v>
      </c>
      <c r="F4" s="235">
        <f>$D$4+E3</f>
        <v>2028</v>
      </c>
      <c r="G4" s="235">
        <f t="shared" ref="G4:AN4" si="0">$D$4+F3</f>
        <v>2029</v>
      </c>
      <c r="H4" s="235">
        <f t="shared" si="0"/>
        <v>2030</v>
      </c>
      <c r="I4" s="235">
        <f t="shared" si="0"/>
        <v>2031</v>
      </c>
      <c r="J4" s="235">
        <f t="shared" si="0"/>
        <v>2032</v>
      </c>
      <c r="K4" s="235">
        <f t="shared" si="0"/>
        <v>2033</v>
      </c>
      <c r="L4" s="235">
        <f t="shared" si="0"/>
        <v>2034</v>
      </c>
      <c r="M4" s="235">
        <f t="shared" si="0"/>
        <v>2035</v>
      </c>
      <c r="N4" s="235">
        <f t="shared" si="0"/>
        <v>2036</v>
      </c>
      <c r="O4" s="235">
        <f t="shared" si="0"/>
        <v>2037</v>
      </c>
      <c r="P4" s="235">
        <f t="shared" si="0"/>
        <v>2038</v>
      </c>
      <c r="Q4" s="235">
        <f t="shared" si="0"/>
        <v>2039</v>
      </c>
      <c r="R4" s="235">
        <f t="shared" si="0"/>
        <v>2040</v>
      </c>
      <c r="S4" s="235">
        <f t="shared" si="0"/>
        <v>2041</v>
      </c>
      <c r="T4" s="235">
        <f t="shared" si="0"/>
        <v>2042</v>
      </c>
      <c r="U4" s="235">
        <f t="shared" si="0"/>
        <v>2043</v>
      </c>
      <c r="V4" s="235">
        <f t="shared" si="0"/>
        <v>2044</v>
      </c>
      <c r="W4" s="235">
        <f t="shared" si="0"/>
        <v>2045</v>
      </c>
      <c r="X4" s="235">
        <f t="shared" si="0"/>
        <v>2046</v>
      </c>
      <c r="Y4" s="235">
        <f t="shared" si="0"/>
        <v>2047</v>
      </c>
      <c r="Z4" s="235">
        <f t="shared" si="0"/>
        <v>2048</v>
      </c>
      <c r="AA4" s="235">
        <f t="shared" si="0"/>
        <v>2049</v>
      </c>
      <c r="AB4" s="235">
        <f t="shared" si="0"/>
        <v>2050</v>
      </c>
      <c r="AC4" s="235">
        <f t="shared" si="0"/>
        <v>2051</v>
      </c>
      <c r="AD4" s="235">
        <f t="shared" si="0"/>
        <v>2052</v>
      </c>
      <c r="AE4" s="235">
        <f t="shared" si="0"/>
        <v>2053</v>
      </c>
      <c r="AF4" s="235">
        <f t="shared" si="0"/>
        <v>2054</v>
      </c>
      <c r="AG4" s="235">
        <f t="shared" si="0"/>
        <v>2055</v>
      </c>
      <c r="AH4" s="235">
        <f t="shared" si="0"/>
        <v>2056</v>
      </c>
      <c r="AI4" s="235">
        <f t="shared" si="0"/>
        <v>2057</v>
      </c>
      <c r="AJ4" s="235">
        <f t="shared" si="0"/>
        <v>2058</v>
      </c>
      <c r="AK4" s="235">
        <f t="shared" si="0"/>
        <v>2059</v>
      </c>
      <c r="AL4" s="235">
        <f t="shared" si="0"/>
        <v>2060</v>
      </c>
      <c r="AM4" s="235">
        <f t="shared" si="0"/>
        <v>2061</v>
      </c>
      <c r="AN4" s="235">
        <f t="shared" si="0"/>
        <v>2062</v>
      </c>
      <c r="AO4" s="235">
        <f t="shared" ref="AO4" si="1">$D$4+AN3</f>
        <v>2063</v>
      </c>
    </row>
    <row r="5" spans="2:41" x14ac:dyDescent="0.2">
      <c r="B5" s="227" t="s">
        <v>386</v>
      </c>
      <c r="C5" s="232">
        <f>SUM(D5:AO5)</f>
        <v>1622225.6393283498</v>
      </c>
      <c r="D5" s="233">
        <f>'08_A Spotreba PHM_E (cesty)'!D7</f>
        <v>0</v>
      </c>
      <c r="E5" s="233">
        <f>'08_A Spotreba PHM_E (cesty)'!E7</f>
        <v>0</v>
      </c>
      <c r="F5" s="233">
        <f>'08_A Spotreba PHM_E (cesty)'!F7</f>
        <v>78936.014310775237</v>
      </c>
      <c r="G5" s="233">
        <f>'08_A Spotreba PHM_E (cesty)'!G7</f>
        <v>78655.963850869477</v>
      </c>
      <c r="H5" s="233">
        <f>'08_A Spotreba PHM_E (cesty)'!H7</f>
        <v>78393.277743163839</v>
      </c>
      <c r="I5" s="233">
        <f>'08_A Spotreba PHM_E (cesty)'!I7</f>
        <v>77675.580997194338</v>
      </c>
      <c r="J5" s="233">
        <f>'08_A Spotreba PHM_E (cesty)'!J7</f>
        <v>76569.902873690982</v>
      </c>
      <c r="K5" s="233">
        <f>'08_A Spotreba PHM_E (cesty)'!K7</f>
        <v>75068.228154041557</v>
      </c>
      <c r="L5" s="233">
        <f>'08_A Spotreba PHM_E (cesty)'!L7</f>
        <v>73274.510170936075</v>
      </c>
      <c r="M5" s="233">
        <f>'08_A Spotreba PHM_E (cesty)'!M7</f>
        <v>70757.450135119521</v>
      </c>
      <c r="N5" s="233">
        <f>'08_A Spotreba PHM_E (cesty)'!N7</f>
        <v>68822.290306246199</v>
      </c>
      <c r="O5" s="233">
        <f>'08_A Spotreba PHM_E (cesty)'!O7</f>
        <v>66847.767257036918</v>
      </c>
      <c r="P5" s="233">
        <f>'08_A Spotreba PHM_E (cesty)'!P7</f>
        <v>64851.094087662539</v>
      </c>
      <c r="Q5" s="233">
        <f>'08_A Spotreba PHM_E (cesty)'!Q7</f>
        <v>62814.264400109234</v>
      </c>
      <c r="R5" s="233">
        <f>'08_A Spotreba PHM_E (cesty)'!R7</f>
        <v>60754.731439404444</v>
      </c>
      <c r="S5" s="233">
        <f>'08_A Spotreba PHM_E (cesty)'!S7</f>
        <v>58071.769056068915</v>
      </c>
      <c r="T5" s="233">
        <f>'08_A Spotreba PHM_E (cesty)'!T7</f>
        <v>55413.29384116891</v>
      </c>
      <c r="U5" s="233">
        <f>'08_A Spotreba PHM_E (cesty)'!U7</f>
        <v>52761.337453478482</v>
      </c>
      <c r="V5" s="233">
        <f>'08_A Spotreba PHM_E (cesty)'!V7</f>
        <v>50133.676734493456</v>
      </c>
      <c r="W5" s="233">
        <f>'08_A Spotreba PHM_E (cesty)'!W7</f>
        <v>47512.451125711508</v>
      </c>
      <c r="X5" s="233">
        <f>'08_A Spotreba PHM_E (cesty)'!X7</f>
        <v>44915.331101559161</v>
      </c>
      <c r="Y5" s="233">
        <f>'08_A Spotreba PHM_E (cesty)'!Y7</f>
        <v>42324.563239726282</v>
      </c>
      <c r="Z5" s="233">
        <f>'08_A Spotreba PHM_E (cesty)'!Z7</f>
        <v>39757.712284012508</v>
      </c>
      <c r="AA5" s="233">
        <f>'08_A Spotreba PHM_E (cesty)'!AA7</f>
        <v>37197.131305646617</v>
      </c>
      <c r="AB5" s="233">
        <f>'08_A Spotreba PHM_E (cesty)'!AB7</f>
        <v>34660.279950435659</v>
      </c>
      <c r="AC5" s="233">
        <f>'08_A Spotreba PHM_E (cesty)'!AC7</f>
        <v>32138.314929174227</v>
      </c>
      <c r="AD5" s="233">
        <f>'08_A Spotreba PHM_E (cesty)'!AD7</f>
        <v>29622.498064050065</v>
      </c>
      <c r="AE5" s="233">
        <f>'08_A Spotreba PHM_E (cesty)'!AE7</f>
        <v>27130.132531678606</v>
      </c>
      <c r="AF5" s="233">
        <f>'08_A Spotreba PHM_E (cesty)'!AF7</f>
        <v>24643.83485065167</v>
      </c>
      <c r="AG5" s="233">
        <f>'08_A Spotreba PHM_E (cesty)'!AG7</f>
        <v>22180.804664667143</v>
      </c>
      <c r="AH5" s="233">
        <f>'08_A Spotreba PHM_E (cesty)'!AH7</f>
        <v>19723.762766776279</v>
      </c>
      <c r="AI5" s="233">
        <f>'08_A Spotreba PHM_E (cesty)'!AI7</f>
        <v>17289.805887243841</v>
      </c>
      <c r="AJ5" s="233">
        <f>'08_A Spotreba PHM_E (cesty)'!AJ7</f>
        <v>14861.758468093274</v>
      </c>
      <c r="AK5" s="233">
        <f>'08_A Spotreba PHM_E (cesty)'!AK7</f>
        <v>12456.614941933962</v>
      </c>
      <c r="AL5" s="233">
        <f>'08_A Spotreba PHM_E (cesty)'!AL7</f>
        <v>10057.302778026235</v>
      </c>
      <c r="AM5" s="233">
        <f>'08_A Spotreba PHM_E (cesty)'!AM7</f>
        <v>7680.7147234173908</v>
      </c>
      <c r="AN5" s="233">
        <f>'08_A Spotreba PHM_E (cesty)'!AN7</f>
        <v>5309.8806565988452</v>
      </c>
      <c r="AO5" s="233">
        <f>'08_A Spotreba PHM_E (cesty)'!AO7</f>
        <v>2961.5922474866125</v>
      </c>
    </row>
    <row r="6" spans="2:41" x14ac:dyDescent="0.2">
      <c r="B6" s="227" t="s">
        <v>387</v>
      </c>
      <c r="C6" s="232">
        <f>SUM(D6:AO6)</f>
        <v>1238790.4882143761</v>
      </c>
      <c r="D6" s="233">
        <f>'08_A Spotreba PHM_E (cesty)'!D13</f>
        <v>0</v>
      </c>
      <c r="E6" s="233">
        <f>'08_A Spotreba PHM_E (cesty)'!E13</f>
        <v>0</v>
      </c>
      <c r="F6" s="233">
        <f>'08_A Spotreba PHM_E (cesty)'!F13</f>
        <v>60278.410928228368</v>
      </c>
      <c r="G6" s="233">
        <f>'08_A Spotreba PHM_E (cesty)'!G13</f>
        <v>60064.554213391239</v>
      </c>
      <c r="H6" s="233">
        <f>'08_A Spotreba PHM_E (cesty)'!H13</f>
        <v>59863.957549325118</v>
      </c>
      <c r="I6" s="233">
        <f>'08_A Spotreba PHM_E (cesty)'!I13</f>
        <v>59315.898216039313</v>
      </c>
      <c r="J6" s="233">
        <f>'08_A Spotreba PHM_E (cesty)'!J13</f>
        <v>58471.562194454942</v>
      </c>
      <c r="K6" s="233">
        <f>'08_A Spotreba PHM_E (cesty)'!K13</f>
        <v>57324.828772177192</v>
      </c>
      <c r="L6" s="233">
        <f>'08_A Spotreba PHM_E (cesty)'!L13</f>
        <v>55955.080494169364</v>
      </c>
      <c r="M6" s="233">
        <f>'08_A Spotreba PHM_E (cesty)'!M13</f>
        <v>54032.961921364004</v>
      </c>
      <c r="N6" s="233">
        <f>'08_A Spotreba PHM_E (cesty)'!N13</f>
        <v>52555.203506587997</v>
      </c>
      <c r="O6" s="233">
        <f>'08_A Spotreba PHM_E (cesty)'!O13</f>
        <v>51047.385905373652</v>
      </c>
      <c r="P6" s="233">
        <f>'08_A Spotreba PHM_E (cesty)'!P13</f>
        <v>49522.653666942308</v>
      </c>
      <c r="Q6" s="233">
        <f>'08_A Spotreba PHM_E (cesty)'!Q13</f>
        <v>47967.2564509925</v>
      </c>
      <c r="R6" s="233">
        <f>'08_A Spotreba PHM_E (cesty)'!R13</f>
        <v>46394.522190090669</v>
      </c>
      <c r="S6" s="233">
        <f>'08_A Spotreba PHM_E (cesty)'!S13</f>
        <v>44345.714551907171</v>
      </c>
      <c r="T6" s="233">
        <f>'08_A Spotreba PHM_E (cesty)'!T13</f>
        <v>42315.606205983531</v>
      </c>
      <c r="U6" s="233">
        <f>'08_A Spotreba PHM_E (cesty)'!U13</f>
        <v>40290.475873565389</v>
      </c>
      <c r="V6" s="233">
        <f>'08_A Spotreba PHM_E (cesty)'!V13</f>
        <v>38283.89859724955</v>
      </c>
      <c r="W6" s="233">
        <f>'08_A Spotreba PHM_E (cesty)'!W13</f>
        <v>36282.235405088781</v>
      </c>
      <c r="X6" s="233">
        <f>'08_A Spotreba PHM_E (cesty)'!X13</f>
        <v>34298.980113917896</v>
      </c>
      <c r="Y6" s="233">
        <f>'08_A Spotreba PHM_E (cesty)'!Y13</f>
        <v>32320.575564881881</v>
      </c>
      <c r="Z6" s="233">
        <f>'08_A Spotreba PHM_E (cesty)'!Z13</f>
        <v>30360.434835064094</v>
      </c>
      <c r="AA6" s="233">
        <f>'08_A Spotreba PHM_E (cesty)'!AA13</f>
        <v>28405.082087948325</v>
      </c>
      <c r="AB6" s="233">
        <f>'08_A Spotreba PHM_E (cesty)'!AB13</f>
        <v>26467.850143969052</v>
      </c>
      <c r="AC6" s="233">
        <f>'08_A Spotreba PHM_E (cesty)'!AC13</f>
        <v>24541.985945914861</v>
      </c>
      <c r="AD6" s="233">
        <f>'08_A Spotreba PHM_E (cesty)'!AD13</f>
        <v>22620.816703456414</v>
      </c>
      <c r="AE6" s="233">
        <f>'08_A Spotreba PHM_E (cesty)'!AE13</f>
        <v>20717.555751463668</v>
      </c>
      <c r="AF6" s="233">
        <f>'08_A Spotreba PHM_E (cesty)'!AF13</f>
        <v>18818.92843140673</v>
      </c>
      <c r="AG6" s="233">
        <f>'08_A Spotreba PHM_E (cesty)'!AG13</f>
        <v>16938.06901665491</v>
      </c>
      <c r="AH6" s="233">
        <f>'08_A Spotreba PHM_E (cesty)'!AH13</f>
        <v>15061.782476447341</v>
      </c>
      <c r="AI6" s="233">
        <f>'08_A Spotreba PHM_E (cesty)'!AI13</f>
        <v>13203.12449571348</v>
      </c>
      <c r="AJ6" s="233">
        <f>'08_A Spotreba PHM_E (cesty)'!AJ13</f>
        <v>11348.97919381668</v>
      </c>
      <c r="AK6" s="233">
        <f>'08_A Spotreba PHM_E (cesty)'!AK13</f>
        <v>9512.324137476844</v>
      </c>
      <c r="AL6" s="233">
        <f>'08_A Spotreba PHM_E (cesty)'!AL13</f>
        <v>7680.1221214018533</v>
      </c>
      <c r="AM6" s="233">
        <f>'08_A Spotreba PHM_E (cesty)'!AM13</f>
        <v>5865.2730615187347</v>
      </c>
      <c r="AN6" s="233">
        <f>'08_A Spotreba PHM_E (cesty)'!AN13</f>
        <v>4054.8179559482096</v>
      </c>
      <c r="AO6" s="233">
        <f>'08_A Spotreba PHM_E (cesty)'!AO13</f>
        <v>2261.5795344443227</v>
      </c>
    </row>
    <row r="7" spans="2:41" x14ac:dyDescent="0.2">
      <c r="B7" s="227" t="s">
        <v>388</v>
      </c>
      <c r="C7" s="232">
        <f>SUM(D7:AO7)</f>
        <v>8233786.3607113613</v>
      </c>
      <c r="D7" s="233">
        <f>'08_A Spotreba PHM_E (cesty)'!D19</f>
        <v>0</v>
      </c>
      <c r="E7" s="233">
        <f>'08_A Spotreba PHM_E (cesty)'!E19</f>
        <v>0</v>
      </c>
      <c r="F7" s="233">
        <f>'08_A Spotreba PHM_E (cesty)'!F19</f>
        <v>20644.356800242083</v>
      </c>
      <c r="G7" s="233">
        <f>'08_A Spotreba PHM_E (cesty)'!G19</f>
        <v>25378.021226727615</v>
      </c>
      <c r="H7" s="233">
        <f>'08_A Spotreba PHM_E (cesty)'!H19</f>
        <v>30038.307041509142</v>
      </c>
      <c r="I7" s="233">
        <f>'08_A Spotreba PHM_E (cesty)'!I19</f>
        <v>37229.015619445789</v>
      </c>
      <c r="J7" s="233">
        <f>'08_A Spotreba PHM_E (cesty)'!J19</f>
        <v>46580.851270511514</v>
      </c>
      <c r="K7" s="233">
        <f>'08_A Spotreba PHM_E (cesty)'!K19</f>
        <v>58138.150932220393</v>
      </c>
      <c r="L7" s="233">
        <f>'08_A Spotreba PHM_E (cesty)'!L19</f>
        <v>71328.102354795163</v>
      </c>
      <c r="M7" s="233">
        <f>'08_A Spotreba PHM_E (cesty)'!M19</f>
        <v>88528.106783388183</v>
      </c>
      <c r="N7" s="233">
        <f>'08_A Spotreba PHM_E (cesty)'!N19</f>
        <v>102544.06806145694</v>
      </c>
      <c r="O7" s="233">
        <f>'08_A Spotreba PHM_E (cesty)'!O19</f>
        <v>116800.44023810825</v>
      </c>
      <c r="P7" s="233">
        <f>'08_A Spotreba PHM_E (cesty)'!P19</f>
        <v>131202.51197075026</v>
      </c>
      <c r="Q7" s="233">
        <f>'08_A Spotreba PHM_E (cesty)'!Q19</f>
        <v>145849.69653619098</v>
      </c>
      <c r="R7" s="233">
        <f>'08_A Spotreba PHM_E (cesty)'!R19</f>
        <v>160645.96126299709</v>
      </c>
      <c r="S7" s="233">
        <f>'08_A Spotreba PHM_E (cesty)'!S19</f>
        <v>173947.41712467364</v>
      </c>
      <c r="T7" s="233">
        <f>'08_A Spotreba PHM_E (cesty)'!T19</f>
        <v>187118.36380109776</v>
      </c>
      <c r="U7" s="233">
        <f>'08_A Spotreba PHM_E (cesty)'!U19</f>
        <v>200257.82614323084</v>
      </c>
      <c r="V7" s="233">
        <f>'08_A Spotreba PHM_E (cesty)'!V19</f>
        <v>213267.80809413284</v>
      </c>
      <c r="W7" s="233">
        <f>'08_A Spotreba PHM_E (cesty)'!W19</f>
        <v>226246.74050614252</v>
      </c>
      <c r="X7" s="233">
        <f>'08_A Spotreba PHM_E (cesty)'!X19</f>
        <v>239097.21367817867</v>
      </c>
      <c r="Y7" s="233">
        <f>'08_A Spotreba PHM_E (cesty)'!Y19</f>
        <v>251917.06802704101</v>
      </c>
      <c r="Z7" s="233">
        <f>'08_A Spotreba PHM_E (cesty)'!Z19</f>
        <v>264609.47669907368</v>
      </c>
      <c r="AA7" s="233">
        <f>'08_A Spotreba PHM_E (cesty)'!AA19</f>
        <v>277271.69321724778</v>
      </c>
      <c r="AB7" s="233">
        <f>'08_A Spotreba PHM_E (cesty)'!AB19</f>
        <v>289807.47008789208</v>
      </c>
      <c r="AC7" s="233">
        <f>'08_A Spotreba PHM_E (cesty)'!AC19</f>
        <v>302265.53685207345</v>
      </c>
      <c r="AD7" s="233">
        <f>'08_A Spotreba PHM_E (cesty)'!AD19</f>
        <v>314694.04373515461</v>
      </c>
      <c r="AE7" s="233">
        <f>'08_A Spotreba PHM_E (cesty)'!AE19</f>
        <v>326997.60579075018</v>
      </c>
      <c r="AF7" s="233">
        <f>'08_A Spotreba PHM_E (cesty)'!AF19</f>
        <v>339272.02466378489</v>
      </c>
      <c r="AG7" s="233">
        <f>'08_A Spotreba PHM_E (cesty)'!AG19</f>
        <v>351422.48614027147</v>
      </c>
      <c r="AH7" s="233">
        <f>'08_A Spotreba PHM_E (cesty)'!AH19</f>
        <v>363544.21720082045</v>
      </c>
      <c r="AI7" s="233">
        <f>'08_A Spotreba PHM_E (cesty)'!AI19</f>
        <v>375542.97094889084</v>
      </c>
      <c r="AJ7" s="233">
        <f>'08_A Spotreba PHM_E (cesty)'!AJ19</f>
        <v>387513.4031478868</v>
      </c>
      <c r="AK7" s="233">
        <f>'08_A Spotreba PHM_E (cesty)'!AK19</f>
        <v>399361.83082419564</v>
      </c>
      <c r="AL7" s="233">
        <f>'08_A Spotreba PHM_E (cesty)'!AL19</f>
        <v>411182.34195044462</v>
      </c>
      <c r="AM7" s="233">
        <f>'08_A Spotreba PHM_E (cesty)'!AM19</f>
        <v>422881.81410174235</v>
      </c>
      <c r="AN7" s="233">
        <f>'08_A Spotreba PHM_E (cesty)'!AN19</f>
        <v>434553.77086581575</v>
      </c>
      <c r="AO7" s="233">
        <f>'08_A Spotreba PHM_E (cesty)'!AO19</f>
        <v>446105.64701247698</v>
      </c>
    </row>
    <row r="8" spans="2:41" x14ac:dyDescent="0.2">
      <c r="B8" s="227" t="s">
        <v>137</v>
      </c>
      <c r="C8" s="232">
        <f>SUM(D8:AO8)</f>
        <v>0</v>
      </c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</row>
    <row r="9" spans="2:41" x14ac:dyDescent="0.2">
      <c r="H9" s="240"/>
      <c r="I9" s="240"/>
      <c r="J9" s="240"/>
      <c r="K9" s="240"/>
    </row>
    <row r="11" spans="2:41" x14ac:dyDescent="0.2">
      <c r="B11" s="227"/>
      <c r="C11" s="227"/>
      <c r="D11" s="227" t="s">
        <v>10</v>
      </c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</row>
    <row r="12" spans="2:41" x14ac:dyDescent="0.2">
      <c r="B12" s="229" t="s">
        <v>429</v>
      </c>
      <c r="C12" s="229"/>
      <c r="D12" s="234">
        <v>1</v>
      </c>
      <c r="E12" s="234">
        <v>2</v>
      </c>
      <c r="F12" s="234">
        <v>3</v>
      </c>
      <c r="G12" s="234">
        <v>4</v>
      </c>
      <c r="H12" s="234">
        <v>5</v>
      </c>
      <c r="I12" s="234">
        <v>6</v>
      </c>
      <c r="J12" s="234">
        <v>7</v>
      </c>
      <c r="K12" s="234">
        <v>8</v>
      </c>
      <c r="L12" s="234">
        <v>9</v>
      </c>
      <c r="M12" s="234">
        <v>10</v>
      </c>
      <c r="N12" s="234">
        <v>11</v>
      </c>
      <c r="O12" s="234">
        <v>12</v>
      </c>
      <c r="P12" s="234">
        <v>13</v>
      </c>
      <c r="Q12" s="234">
        <v>14</v>
      </c>
      <c r="R12" s="234">
        <v>15</v>
      </c>
      <c r="S12" s="234">
        <v>16</v>
      </c>
      <c r="T12" s="234">
        <v>17</v>
      </c>
      <c r="U12" s="234">
        <v>18</v>
      </c>
      <c r="V12" s="234">
        <v>19</v>
      </c>
      <c r="W12" s="234">
        <v>20</v>
      </c>
      <c r="X12" s="234">
        <v>21</v>
      </c>
      <c r="Y12" s="234">
        <v>22</v>
      </c>
      <c r="Z12" s="234">
        <v>23</v>
      </c>
      <c r="AA12" s="234">
        <v>24</v>
      </c>
      <c r="AB12" s="234">
        <v>25</v>
      </c>
      <c r="AC12" s="234">
        <v>26</v>
      </c>
      <c r="AD12" s="234">
        <v>27</v>
      </c>
      <c r="AE12" s="234">
        <v>28</v>
      </c>
      <c r="AF12" s="234">
        <v>29</v>
      </c>
      <c r="AG12" s="234">
        <v>30</v>
      </c>
      <c r="AH12" s="234">
        <v>31</v>
      </c>
      <c r="AI12" s="234">
        <v>32</v>
      </c>
      <c r="AJ12" s="234">
        <v>33</v>
      </c>
      <c r="AK12" s="234">
        <v>34</v>
      </c>
      <c r="AL12" s="234">
        <v>35</v>
      </c>
      <c r="AM12" s="234">
        <v>36</v>
      </c>
      <c r="AN12" s="234">
        <v>37</v>
      </c>
      <c r="AO12" s="234">
        <v>38</v>
      </c>
    </row>
    <row r="13" spans="2:41" x14ac:dyDescent="0.2">
      <c r="B13" s="230" t="s">
        <v>34</v>
      </c>
      <c r="C13" s="231" t="s">
        <v>9</v>
      </c>
      <c r="D13" s="235">
        <f t="shared" ref="D13:AN13" si="2">D4</f>
        <v>2026</v>
      </c>
      <c r="E13" s="235">
        <f t="shared" si="2"/>
        <v>2027</v>
      </c>
      <c r="F13" s="235">
        <f t="shared" si="2"/>
        <v>2028</v>
      </c>
      <c r="G13" s="235">
        <f t="shared" si="2"/>
        <v>2029</v>
      </c>
      <c r="H13" s="235">
        <f t="shared" si="2"/>
        <v>2030</v>
      </c>
      <c r="I13" s="235">
        <f t="shared" si="2"/>
        <v>2031</v>
      </c>
      <c r="J13" s="235">
        <f t="shared" si="2"/>
        <v>2032</v>
      </c>
      <c r="K13" s="235">
        <f t="shared" si="2"/>
        <v>2033</v>
      </c>
      <c r="L13" s="235">
        <f t="shared" si="2"/>
        <v>2034</v>
      </c>
      <c r="M13" s="235">
        <f t="shared" si="2"/>
        <v>2035</v>
      </c>
      <c r="N13" s="235">
        <f t="shared" si="2"/>
        <v>2036</v>
      </c>
      <c r="O13" s="235">
        <f t="shared" si="2"/>
        <v>2037</v>
      </c>
      <c r="P13" s="235">
        <f t="shared" si="2"/>
        <v>2038</v>
      </c>
      <c r="Q13" s="235">
        <f t="shared" si="2"/>
        <v>2039</v>
      </c>
      <c r="R13" s="235">
        <f t="shared" si="2"/>
        <v>2040</v>
      </c>
      <c r="S13" s="235">
        <f t="shared" si="2"/>
        <v>2041</v>
      </c>
      <c r="T13" s="235">
        <f t="shared" si="2"/>
        <v>2042</v>
      </c>
      <c r="U13" s="235">
        <f t="shared" si="2"/>
        <v>2043</v>
      </c>
      <c r="V13" s="235">
        <f t="shared" si="2"/>
        <v>2044</v>
      </c>
      <c r="W13" s="235">
        <f t="shared" si="2"/>
        <v>2045</v>
      </c>
      <c r="X13" s="235">
        <f t="shared" si="2"/>
        <v>2046</v>
      </c>
      <c r="Y13" s="235">
        <f t="shared" si="2"/>
        <v>2047</v>
      </c>
      <c r="Z13" s="235">
        <f t="shared" si="2"/>
        <v>2048</v>
      </c>
      <c r="AA13" s="235">
        <f t="shared" si="2"/>
        <v>2049</v>
      </c>
      <c r="AB13" s="235">
        <f t="shared" si="2"/>
        <v>2050</v>
      </c>
      <c r="AC13" s="235">
        <f t="shared" si="2"/>
        <v>2051</v>
      </c>
      <c r="AD13" s="235">
        <f t="shared" si="2"/>
        <v>2052</v>
      </c>
      <c r="AE13" s="235">
        <f t="shared" si="2"/>
        <v>2053</v>
      </c>
      <c r="AF13" s="235">
        <f t="shared" si="2"/>
        <v>2054</v>
      </c>
      <c r="AG13" s="235">
        <f t="shared" si="2"/>
        <v>2055</v>
      </c>
      <c r="AH13" s="235">
        <f t="shared" si="2"/>
        <v>2056</v>
      </c>
      <c r="AI13" s="235">
        <f t="shared" si="2"/>
        <v>2057</v>
      </c>
      <c r="AJ13" s="235">
        <f t="shared" si="2"/>
        <v>2058</v>
      </c>
      <c r="AK13" s="235">
        <f t="shared" si="2"/>
        <v>2059</v>
      </c>
      <c r="AL13" s="235">
        <f t="shared" si="2"/>
        <v>2060</v>
      </c>
      <c r="AM13" s="235">
        <f t="shared" si="2"/>
        <v>2061</v>
      </c>
      <c r="AN13" s="235">
        <f t="shared" si="2"/>
        <v>2062</v>
      </c>
      <c r="AO13" s="235">
        <f t="shared" ref="AO13" si="3">AO4</f>
        <v>2063</v>
      </c>
    </row>
    <row r="14" spans="2:41" x14ac:dyDescent="0.2">
      <c r="B14" s="227" t="s">
        <v>386</v>
      </c>
      <c r="C14" s="232">
        <f>SUM(D14:AO14)</f>
        <v>0</v>
      </c>
      <c r="D14" s="233">
        <v>0</v>
      </c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  <c r="O14" s="233">
        <v>0</v>
      </c>
      <c r="P14" s="233">
        <v>0</v>
      </c>
      <c r="Q14" s="233">
        <v>0</v>
      </c>
      <c r="R14" s="233">
        <v>0</v>
      </c>
      <c r="S14" s="233">
        <v>0</v>
      </c>
      <c r="T14" s="233">
        <v>0</v>
      </c>
      <c r="U14" s="233">
        <v>0</v>
      </c>
      <c r="V14" s="233">
        <v>0</v>
      </c>
      <c r="W14" s="233">
        <v>0</v>
      </c>
      <c r="X14" s="233">
        <v>0</v>
      </c>
      <c r="Y14" s="233">
        <v>0</v>
      </c>
      <c r="Z14" s="233">
        <v>0</v>
      </c>
      <c r="AA14" s="233">
        <v>0</v>
      </c>
      <c r="AB14" s="233">
        <v>0</v>
      </c>
      <c r="AC14" s="233">
        <v>0</v>
      </c>
      <c r="AD14" s="233">
        <v>0</v>
      </c>
      <c r="AE14" s="233">
        <v>0</v>
      </c>
      <c r="AF14" s="233">
        <v>0</v>
      </c>
      <c r="AG14" s="233">
        <v>0</v>
      </c>
      <c r="AH14" s="233">
        <v>0</v>
      </c>
      <c r="AI14" s="233">
        <v>0</v>
      </c>
      <c r="AJ14" s="233">
        <v>0</v>
      </c>
      <c r="AK14" s="233">
        <v>0</v>
      </c>
      <c r="AL14" s="233">
        <v>0</v>
      </c>
      <c r="AM14" s="233">
        <v>0</v>
      </c>
      <c r="AN14" s="233">
        <v>0</v>
      </c>
      <c r="AO14" s="233">
        <v>0</v>
      </c>
    </row>
    <row r="15" spans="2:41" x14ac:dyDescent="0.2">
      <c r="B15" s="227" t="s">
        <v>387</v>
      </c>
      <c r="C15" s="232">
        <f>SUM(D15:AO15)</f>
        <v>0</v>
      </c>
      <c r="D15" s="233">
        <v>0</v>
      </c>
      <c r="E15" s="233">
        <v>0</v>
      </c>
      <c r="F15" s="233">
        <v>0</v>
      </c>
      <c r="G15" s="233">
        <v>0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  <c r="O15" s="233">
        <v>0</v>
      </c>
      <c r="P15" s="233">
        <v>0</v>
      </c>
      <c r="Q15" s="233">
        <v>0</v>
      </c>
      <c r="R15" s="233">
        <v>0</v>
      </c>
      <c r="S15" s="233">
        <v>0</v>
      </c>
      <c r="T15" s="233">
        <v>0</v>
      </c>
      <c r="U15" s="233">
        <v>0</v>
      </c>
      <c r="V15" s="233">
        <v>0</v>
      </c>
      <c r="W15" s="233">
        <v>0</v>
      </c>
      <c r="X15" s="233">
        <v>0</v>
      </c>
      <c r="Y15" s="233">
        <v>0</v>
      </c>
      <c r="Z15" s="233">
        <v>0</v>
      </c>
      <c r="AA15" s="233">
        <v>0</v>
      </c>
      <c r="AB15" s="233">
        <v>0</v>
      </c>
      <c r="AC15" s="233">
        <v>0</v>
      </c>
      <c r="AD15" s="233">
        <v>0</v>
      </c>
      <c r="AE15" s="233">
        <v>0</v>
      </c>
      <c r="AF15" s="233">
        <v>0</v>
      </c>
      <c r="AG15" s="233">
        <v>0</v>
      </c>
      <c r="AH15" s="233">
        <v>0</v>
      </c>
      <c r="AI15" s="233">
        <v>0</v>
      </c>
      <c r="AJ15" s="233">
        <v>0</v>
      </c>
      <c r="AK15" s="233">
        <v>0</v>
      </c>
      <c r="AL15" s="233">
        <v>0</v>
      </c>
      <c r="AM15" s="233">
        <v>0</v>
      </c>
      <c r="AN15" s="233">
        <v>0</v>
      </c>
      <c r="AO15" s="233">
        <v>0</v>
      </c>
    </row>
    <row r="16" spans="2:41" x14ac:dyDescent="0.2">
      <c r="B16" s="227" t="s">
        <v>388</v>
      </c>
      <c r="C16" s="232">
        <f>SUM(D16:AO16)</f>
        <v>0</v>
      </c>
      <c r="D16" s="233">
        <v>0</v>
      </c>
      <c r="E16" s="233">
        <v>0</v>
      </c>
      <c r="F16" s="233">
        <v>0</v>
      </c>
      <c r="G16" s="233">
        <v>0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  <c r="O16" s="233">
        <v>0</v>
      </c>
      <c r="P16" s="233">
        <v>0</v>
      </c>
      <c r="Q16" s="233">
        <v>0</v>
      </c>
      <c r="R16" s="233">
        <v>0</v>
      </c>
      <c r="S16" s="233">
        <v>0</v>
      </c>
      <c r="T16" s="233">
        <v>0</v>
      </c>
      <c r="U16" s="233">
        <v>0</v>
      </c>
      <c r="V16" s="233">
        <v>0</v>
      </c>
      <c r="W16" s="233">
        <v>0</v>
      </c>
      <c r="X16" s="233">
        <v>0</v>
      </c>
      <c r="Y16" s="233">
        <v>0</v>
      </c>
      <c r="Z16" s="233">
        <v>0</v>
      </c>
      <c r="AA16" s="233">
        <v>0</v>
      </c>
      <c r="AB16" s="233">
        <v>0</v>
      </c>
      <c r="AC16" s="233">
        <v>0</v>
      </c>
      <c r="AD16" s="233">
        <v>0</v>
      </c>
      <c r="AE16" s="233">
        <v>0</v>
      </c>
      <c r="AF16" s="233">
        <v>0</v>
      </c>
      <c r="AG16" s="233">
        <v>0</v>
      </c>
      <c r="AH16" s="233">
        <v>0</v>
      </c>
      <c r="AI16" s="233">
        <v>0</v>
      </c>
      <c r="AJ16" s="233">
        <v>0</v>
      </c>
      <c r="AK16" s="233">
        <v>0</v>
      </c>
      <c r="AL16" s="233">
        <v>0</v>
      </c>
      <c r="AM16" s="233">
        <v>0</v>
      </c>
      <c r="AN16" s="233">
        <v>0</v>
      </c>
      <c r="AO16" s="233">
        <v>0</v>
      </c>
    </row>
    <row r="17" spans="2:41" x14ac:dyDescent="0.2">
      <c r="B17" s="227" t="s">
        <v>137</v>
      </c>
      <c r="C17" s="232">
        <f>SUM(D17:AO17)</f>
        <v>0</v>
      </c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</row>
    <row r="20" spans="2:41" x14ac:dyDescent="0.2">
      <c r="B20" s="227"/>
      <c r="C20" s="227"/>
      <c r="D20" s="227" t="s">
        <v>10</v>
      </c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</row>
    <row r="21" spans="2:41" x14ac:dyDescent="0.2">
      <c r="B21" s="229" t="s">
        <v>430</v>
      </c>
      <c r="C21" s="229"/>
      <c r="D21" s="234">
        <v>1</v>
      </c>
      <c r="E21" s="234">
        <v>2</v>
      </c>
      <c r="F21" s="234">
        <v>3</v>
      </c>
      <c r="G21" s="234">
        <v>4</v>
      </c>
      <c r="H21" s="234">
        <v>5</v>
      </c>
      <c r="I21" s="234">
        <v>6</v>
      </c>
      <c r="J21" s="234">
        <v>7</v>
      </c>
      <c r="K21" s="234">
        <v>8</v>
      </c>
      <c r="L21" s="234">
        <v>9</v>
      </c>
      <c r="M21" s="234">
        <v>10</v>
      </c>
      <c r="N21" s="234">
        <v>11</v>
      </c>
      <c r="O21" s="234">
        <v>12</v>
      </c>
      <c r="P21" s="234">
        <v>13</v>
      </c>
      <c r="Q21" s="234">
        <v>14</v>
      </c>
      <c r="R21" s="234">
        <v>15</v>
      </c>
      <c r="S21" s="234">
        <v>16</v>
      </c>
      <c r="T21" s="234">
        <v>17</v>
      </c>
      <c r="U21" s="234">
        <v>18</v>
      </c>
      <c r="V21" s="234">
        <v>19</v>
      </c>
      <c r="W21" s="234">
        <v>20</v>
      </c>
      <c r="X21" s="234">
        <v>21</v>
      </c>
      <c r="Y21" s="234">
        <v>22</v>
      </c>
      <c r="Z21" s="234">
        <v>23</v>
      </c>
      <c r="AA21" s="234">
        <v>24</v>
      </c>
      <c r="AB21" s="234">
        <v>25</v>
      </c>
      <c r="AC21" s="234">
        <v>26</v>
      </c>
      <c r="AD21" s="234">
        <v>27</v>
      </c>
      <c r="AE21" s="234">
        <v>28</v>
      </c>
      <c r="AF21" s="234">
        <v>29</v>
      </c>
      <c r="AG21" s="234">
        <v>30</v>
      </c>
      <c r="AH21" s="234">
        <v>31</v>
      </c>
      <c r="AI21" s="234">
        <v>32</v>
      </c>
      <c r="AJ21" s="234">
        <v>33</v>
      </c>
      <c r="AK21" s="234">
        <v>34</v>
      </c>
      <c r="AL21" s="234">
        <v>35</v>
      </c>
      <c r="AM21" s="234">
        <v>36</v>
      </c>
      <c r="AN21" s="234">
        <v>37</v>
      </c>
      <c r="AO21" s="234">
        <v>38</v>
      </c>
    </row>
    <row r="22" spans="2:41" x14ac:dyDescent="0.2">
      <c r="B22" s="230" t="s">
        <v>62</v>
      </c>
      <c r="C22" s="231" t="s">
        <v>9</v>
      </c>
      <c r="D22" s="235">
        <f t="shared" ref="D22:AN22" si="4">D4</f>
        <v>2026</v>
      </c>
      <c r="E22" s="235">
        <f t="shared" si="4"/>
        <v>2027</v>
      </c>
      <c r="F22" s="235">
        <f t="shared" si="4"/>
        <v>2028</v>
      </c>
      <c r="G22" s="235">
        <f t="shared" si="4"/>
        <v>2029</v>
      </c>
      <c r="H22" s="235">
        <f t="shared" si="4"/>
        <v>2030</v>
      </c>
      <c r="I22" s="235">
        <f t="shared" si="4"/>
        <v>2031</v>
      </c>
      <c r="J22" s="235">
        <f t="shared" si="4"/>
        <v>2032</v>
      </c>
      <c r="K22" s="235">
        <f t="shared" si="4"/>
        <v>2033</v>
      </c>
      <c r="L22" s="235">
        <f t="shared" si="4"/>
        <v>2034</v>
      </c>
      <c r="M22" s="235">
        <f t="shared" si="4"/>
        <v>2035</v>
      </c>
      <c r="N22" s="235">
        <f t="shared" si="4"/>
        <v>2036</v>
      </c>
      <c r="O22" s="235">
        <f t="shared" si="4"/>
        <v>2037</v>
      </c>
      <c r="P22" s="235">
        <f t="shared" si="4"/>
        <v>2038</v>
      </c>
      <c r="Q22" s="235">
        <f t="shared" si="4"/>
        <v>2039</v>
      </c>
      <c r="R22" s="235">
        <f t="shared" si="4"/>
        <v>2040</v>
      </c>
      <c r="S22" s="235">
        <f t="shared" si="4"/>
        <v>2041</v>
      </c>
      <c r="T22" s="235">
        <f t="shared" si="4"/>
        <v>2042</v>
      </c>
      <c r="U22" s="235">
        <f t="shared" si="4"/>
        <v>2043</v>
      </c>
      <c r="V22" s="235">
        <f t="shared" si="4"/>
        <v>2044</v>
      </c>
      <c r="W22" s="235">
        <f t="shared" si="4"/>
        <v>2045</v>
      </c>
      <c r="X22" s="235">
        <f t="shared" si="4"/>
        <v>2046</v>
      </c>
      <c r="Y22" s="235">
        <f t="shared" si="4"/>
        <v>2047</v>
      </c>
      <c r="Z22" s="235">
        <f t="shared" si="4"/>
        <v>2048</v>
      </c>
      <c r="AA22" s="235">
        <f t="shared" si="4"/>
        <v>2049</v>
      </c>
      <c r="AB22" s="235">
        <f t="shared" si="4"/>
        <v>2050</v>
      </c>
      <c r="AC22" s="235">
        <f t="shared" si="4"/>
        <v>2051</v>
      </c>
      <c r="AD22" s="235">
        <f t="shared" si="4"/>
        <v>2052</v>
      </c>
      <c r="AE22" s="235">
        <f t="shared" si="4"/>
        <v>2053</v>
      </c>
      <c r="AF22" s="235">
        <f t="shared" si="4"/>
        <v>2054</v>
      </c>
      <c r="AG22" s="235">
        <f t="shared" si="4"/>
        <v>2055</v>
      </c>
      <c r="AH22" s="235">
        <f t="shared" si="4"/>
        <v>2056</v>
      </c>
      <c r="AI22" s="235">
        <f t="shared" si="4"/>
        <v>2057</v>
      </c>
      <c r="AJ22" s="235">
        <f t="shared" si="4"/>
        <v>2058</v>
      </c>
      <c r="AK22" s="235">
        <f t="shared" si="4"/>
        <v>2059</v>
      </c>
      <c r="AL22" s="235">
        <f t="shared" si="4"/>
        <v>2060</v>
      </c>
      <c r="AM22" s="235">
        <f t="shared" si="4"/>
        <v>2061</v>
      </c>
      <c r="AN22" s="235">
        <f t="shared" si="4"/>
        <v>2062</v>
      </c>
      <c r="AO22" s="235">
        <f t="shared" ref="AO22" si="5">AO4</f>
        <v>2063</v>
      </c>
    </row>
    <row r="23" spans="2:41" x14ac:dyDescent="0.2">
      <c r="B23" s="227" t="s">
        <v>386</v>
      </c>
      <c r="C23" s="232">
        <f t="shared" ref="C23:C29" si="6">SUM(D23:AO23)</f>
        <v>1622225.6393283498</v>
      </c>
      <c r="D23" s="232">
        <f t="shared" ref="D23:AN26" si="7">D5-D14</f>
        <v>0</v>
      </c>
      <c r="E23" s="232">
        <f t="shared" si="7"/>
        <v>0</v>
      </c>
      <c r="F23" s="232">
        <f t="shared" si="7"/>
        <v>78936.014310775237</v>
      </c>
      <c r="G23" s="232">
        <f t="shared" si="7"/>
        <v>78655.963850869477</v>
      </c>
      <c r="H23" s="232">
        <f t="shared" si="7"/>
        <v>78393.277743163839</v>
      </c>
      <c r="I23" s="232">
        <f t="shared" si="7"/>
        <v>77675.580997194338</v>
      </c>
      <c r="J23" s="232">
        <f t="shared" si="7"/>
        <v>76569.902873690982</v>
      </c>
      <c r="K23" s="232">
        <f t="shared" si="7"/>
        <v>75068.228154041557</v>
      </c>
      <c r="L23" s="232">
        <f t="shared" si="7"/>
        <v>73274.510170936075</v>
      </c>
      <c r="M23" s="232">
        <f t="shared" si="7"/>
        <v>70757.450135119521</v>
      </c>
      <c r="N23" s="232">
        <f t="shared" si="7"/>
        <v>68822.290306246199</v>
      </c>
      <c r="O23" s="232">
        <f t="shared" si="7"/>
        <v>66847.767257036918</v>
      </c>
      <c r="P23" s="232">
        <f t="shared" si="7"/>
        <v>64851.094087662539</v>
      </c>
      <c r="Q23" s="232">
        <f t="shared" si="7"/>
        <v>62814.264400109234</v>
      </c>
      <c r="R23" s="232">
        <f t="shared" si="7"/>
        <v>60754.731439404444</v>
      </c>
      <c r="S23" s="232">
        <f t="shared" si="7"/>
        <v>58071.769056068915</v>
      </c>
      <c r="T23" s="232">
        <f t="shared" si="7"/>
        <v>55413.29384116891</v>
      </c>
      <c r="U23" s="232">
        <f t="shared" si="7"/>
        <v>52761.337453478482</v>
      </c>
      <c r="V23" s="232">
        <f t="shared" si="7"/>
        <v>50133.676734493456</v>
      </c>
      <c r="W23" s="232">
        <f t="shared" si="7"/>
        <v>47512.451125711508</v>
      </c>
      <c r="X23" s="232">
        <f t="shared" si="7"/>
        <v>44915.331101559161</v>
      </c>
      <c r="Y23" s="232">
        <f t="shared" si="7"/>
        <v>42324.563239726282</v>
      </c>
      <c r="Z23" s="232">
        <f t="shared" si="7"/>
        <v>39757.712284012508</v>
      </c>
      <c r="AA23" s="232">
        <f t="shared" si="7"/>
        <v>37197.131305646617</v>
      </c>
      <c r="AB23" s="232">
        <f t="shared" si="7"/>
        <v>34660.279950435659</v>
      </c>
      <c r="AC23" s="232">
        <f t="shared" si="7"/>
        <v>32138.314929174227</v>
      </c>
      <c r="AD23" s="232">
        <f t="shared" si="7"/>
        <v>29622.498064050065</v>
      </c>
      <c r="AE23" s="232">
        <f t="shared" si="7"/>
        <v>27130.132531678606</v>
      </c>
      <c r="AF23" s="232">
        <f t="shared" si="7"/>
        <v>24643.83485065167</v>
      </c>
      <c r="AG23" s="232">
        <f t="shared" si="7"/>
        <v>22180.804664667143</v>
      </c>
      <c r="AH23" s="232">
        <f t="shared" si="7"/>
        <v>19723.762766776279</v>
      </c>
      <c r="AI23" s="232">
        <f t="shared" si="7"/>
        <v>17289.805887243841</v>
      </c>
      <c r="AJ23" s="232">
        <f t="shared" si="7"/>
        <v>14861.758468093274</v>
      </c>
      <c r="AK23" s="232">
        <f t="shared" si="7"/>
        <v>12456.614941933962</v>
      </c>
      <c r="AL23" s="232">
        <f t="shared" si="7"/>
        <v>10057.302778026235</v>
      </c>
      <c r="AM23" s="232">
        <f t="shared" si="7"/>
        <v>7680.7147234173908</v>
      </c>
      <c r="AN23" s="232">
        <f t="shared" si="7"/>
        <v>5309.8806565988452</v>
      </c>
      <c r="AO23" s="232">
        <f t="shared" ref="AO23" si="8">AO5-AO14</f>
        <v>2961.5922474866125</v>
      </c>
    </row>
    <row r="24" spans="2:41" x14ac:dyDescent="0.2">
      <c r="B24" s="227" t="s">
        <v>387</v>
      </c>
      <c r="C24" s="232">
        <f t="shared" si="6"/>
        <v>1238790.4882143761</v>
      </c>
      <c r="D24" s="232">
        <f t="shared" si="7"/>
        <v>0</v>
      </c>
      <c r="E24" s="232">
        <f t="shared" si="7"/>
        <v>0</v>
      </c>
      <c r="F24" s="232">
        <f t="shared" si="7"/>
        <v>60278.410928228368</v>
      </c>
      <c r="G24" s="232">
        <f t="shared" si="7"/>
        <v>60064.554213391239</v>
      </c>
      <c r="H24" s="232">
        <f t="shared" si="7"/>
        <v>59863.957549325118</v>
      </c>
      <c r="I24" s="232">
        <f t="shared" si="7"/>
        <v>59315.898216039313</v>
      </c>
      <c r="J24" s="232">
        <f t="shared" si="7"/>
        <v>58471.562194454942</v>
      </c>
      <c r="K24" s="232">
        <f t="shared" si="7"/>
        <v>57324.828772177192</v>
      </c>
      <c r="L24" s="232">
        <f t="shared" si="7"/>
        <v>55955.080494169364</v>
      </c>
      <c r="M24" s="232">
        <f t="shared" si="7"/>
        <v>54032.961921364004</v>
      </c>
      <c r="N24" s="232">
        <f t="shared" si="7"/>
        <v>52555.203506587997</v>
      </c>
      <c r="O24" s="232">
        <f t="shared" si="7"/>
        <v>51047.385905373652</v>
      </c>
      <c r="P24" s="232">
        <f t="shared" si="7"/>
        <v>49522.653666942308</v>
      </c>
      <c r="Q24" s="232">
        <f t="shared" si="7"/>
        <v>47967.2564509925</v>
      </c>
      <c r="R24" s="232">
        <f t="shared" si="7"/>
        <v>46394.522190090669</v>
      </c>
      <c r="S24" s="232">
        <f t="shared" si="7"/>
        <v>44345.714551907171</v>
      </c>
      <c r="T24" s="232">
        <f t="shared" si="7"/>
        <v>42315.606205983531</v>
      </c>
      <c r="U24" s="232">
        <f t="shared" si="7"/>
        <v>40290.475873565389</v>
      </c>
      <c r="V24" s="232">
        <f t="shared" si="7"/>
        <v>38283.89859724955</v>
      </c>
      <c r="W24" s="232">
        <f t="shared" si="7"/>
        <v>36282.235405088781</v>
      </c>
      <c r="X24" s="232">
        <f t="shared" si="7"/>
        <v>34298.980113917896</v>
      </c>
      <c r="Y24" s="232">
        <f t="shared" si="7"/>
        <v>32320.575564881881</v>
      </c>
      <c r="Z24" s="232">
        <f t="shared" si="7"/>
        <v>30360.434835064094</v>
      </c>
      <c r="AA24" s="232">
        <f t="shared" si="7"/>
        <v>28405.082087948325</v>
      </c>
      <c r="AB24" s="232">
        <f t="shared" si="7"/>
        <v>26467.850143969052</v>
      </c>
      <c r="AC24" s="232">
        <f t="shared" si="7"/>
        <v>24541.985945914861</v>
      </c>
      <c r="AD24" s="232">
        <f t="shared" si="7"/>
        <v>22620.816703456414</v>
      </c>
      <c r="AE24" s="232">
        <f t="shared" si="7"/>
        <v>20717.555751463668</v>
      </c>
      <c r="AF24" s="232">
        <f t="shared" si="7"/>
        <v>18818.92843140673</v>
      </c>
      <c r="AG24" s="232">
        <f t="shared" si="7"/>
        <v>16938.06901665491</v>
      </c>
      <c r="AH24" s="232">
        <f t="shared" si="7"/>
        <v>15061.782476447341</v>
      </c>
      <c r="AI24" s="232">
        <f t="shared" si="7"/>
        <v>13203.12449571348</v>
      </c>
      <c r="AJ24" s="232">
        <f t="shared" si="7"/>
        <v>11348.97919381668</v>
      </c>
      <c r="AK24" s="232">
        <f t="shared" si="7"/>
        <v>9512.324137476844</v>
      </c>
      <c r="AL24" s="232">
        <f t="shared" si="7"/>
        <v>7680.1221214018533</v>
      </c>
      <c r="AM24" s="232">
        <f t="shared" si="7"/>
        <v>5865.2730615187347</v>
      </c>
      <c r="AN24" s="232">
        <f t="shared" si="7"/>
        <v>4054.8179559482096</v>
      </c>
      <c r="AO24" s="232">
        <f t="shared" ref="AO24" si="9">AO6-AO15</f>
        <v>2261.5795344443227</v>
      </c>
    </row>
    <row r="25" spans="2:41" x14ac:dyDescent="0.2">
      <c r="B25" s="227" t="s">
        <v>388</v>
      </c>
      <c r="C25" s="232">
        <f t="shared" si="6"/>
        <v>8233786.3607113613</v>
      </c>
      <c r="D25" s="232">
        <f t="shared" si="7"/>
        <v>0</v>
      </c>
      <c r="E25" s="232">
        <f t="shared" si="7"/>
        <v>0</v>
      </c>
      <c r="F25" s="232">
        <f t="shared" si="7"/>
        <v>20644.356800242083</v>
      </c>
      <c r="G25" s="232">
        <f t="shared" si="7"/>
        <v>25378.021226727615</v>
      </c>
      <c r="H25" s="232">
        <f t="shared" si="7"/>
        <v>30038.307041509142</v>
      </c>
      <c r="I25" s="232">
        <f t="shared" si="7"/>
        <v>37229.015619445789</v>
      </c>
      <c r="J25" s="232">
        <f t="shared" si="7"/>
        <v>46580.851270511514</v>
      </c>
      <c r="K25" s="232">
        <f t="shared" si="7"/>
        <v>58138.150932220393</v>
      </c>
      <c r="L25" s="232">
        <f t="shared" si="7"/>
        <v>71328.102354795163</v>
      </c>
      <c r="M25" s="232">
        <f t="shared" si="7"/>
        <v>88528.106783388183</v>
      </c>
      <c r="N25" s="232">
        <f t="shared" si="7"/>
        <v>102544.06806145694</v>
      </c>
      <c r="O25" s="232">
        <f t="shared" si="7"/>
        <v>116800.44023810825</v>
      </c>
      <c r="P25" s="232">
        <f t="shared" si="7"/>
        <v>131202.51197075026</v>
      </c>
      <c r="Q25" s="232">
        <f t="shared" si="7"/>
        <v>145849.69653619098</v>
      </c>
      <c r="R25" s="232">
        <f t="shared" si="7"/>
        <v>160645.96126299709</v>
      </c>
      <c r="S25" s="232">
        <f t="shared" si="7"/>
        <v>173947.41712467364</v>
      </c>
      <c r="T25" s="232">
        <f t="shared" si="7"/>
        <v>187118.36380109776</v>
      </c>
      <c r="U25" s="232">
        <f t="shared" si="7"/>
        <v>200257.82614323084</v>
      </c>
      <c r="V25" s="232">
        <f t="shared" si="7"/>
        <v>213267.80809413284</v>
      </c>
      <c r="W25" s="232">
        <f t="shared" si="7"/>
        <v>226246.74050614252</v>
      </c>
      <c r="X25" s="232">
        <f t="shared" si="7"/>
        <v>239097.21367817867</v>
      </c>
      <c r="Y25" s="232">
        <f t="shared" si="7"/>
        <v>251917.06802704101</v>
      </c>
      <c r="Z25" s="232">
        <f t="shared" si="7"/>
        <v>264609.47669907368</v>
      </c>
      <c r="AA25" s="232">
        <f t="shared" si="7"/>
        <v>277271.69321724778</v>
      </c>
      <c r="AB25" s="232">
        <f t="shared" si="7"/>
        <v>289807.47008789208</v>
      </c>
      <c r="AC25" s="232">
        <f t="shared" si="7"/>
        <v>302265.53685207345</v>
      </c>
      <c r="AD25" s="232">
        <f t="shared" si="7"/>
        <v>314694.04373515461</v>
      </c>
      <c r="AE25" s="232">
        <f t="shared" si="7"/>
        <v>326997.60579075018</v>
      </c>
      <c r="AF25" s="232">
        <f t="shared" si="7"/>
        <v>339272.02466378489</v>
      </c>
      <c r="AG25" s="232">
        <f t="shared" si="7"/>
        <v>351422.48614027147</v>
      </c>
      <c r="AH25" s="232">
        <f t="shared" si="7"/>
        <v>363544.21720082045</v>
      </c>
      <c r="AI25" s="232">
        <f t="shared" si="7"/>
        <v>375542.97094889084</v>
      </c>
      <c r="AJ25" s="232">
        <f t="shared" si="7"/>
        <v>387513.4031478868</v>
      </c>
      <c r="AK25" s="232">
        <f t="shared" si="7"/>
        <v>399361.83082419564</v>
      </c>
      <c r="AL25" s="232">
        <f t="shared" si="7"/>
        <v>411182.34195044462</v>
      </c>
      <c r="AM25" s="232">
        <f t="shared" si="7"/>
        <v>422881.81410174235</v>
      </c>
      <c r="AN25" s="232">
        <f t="shared" si="7"/>
        <v>434553.77086581575</v>
      </c>
      <c r="AO25" s="232">
        <f t="shared" ref="AO25" si="10">AO7-AO16</f>
        <v>446105.64701247698</v>
      </c>
    </row>
    <row r="26" spans="2:41" ht="10.8" thickBot="1" x14ac:dyDescent="0.25">
      <c r="B26" s="236" t="s">
        <v>137</v>
      </c>
      <c r="C26" s="232">
        <f t="shared" si="6"/>
        <v>0</v>
      </c>
      <c r="D26" s="237">
        <f t="shared" si="7"/>
        <v>0</v>
      </c>
      <c r="E26" s="237">
        <f t="shared" si="7"/>
        <v>0</v>
      </c>
      <c r="F26" s="237">
        <f t="shared" si="7"/>
        <v>0</v>
      </c>
      <c r="G26" s="237">
        <f t="shared" si="7"/>
        <v>0</v>
      </c>
      <c r="H26" s="237">
        <f t="shared" si="7"/>
        <v>0</v>
      </c>
      <c r="I26" s="237">
        <f t="shared" si="7"/>
        <v>0</v>
      </c>
      <c r="J26" s="237">
        <f t="shared" si="7"/>
        <v>0</v>
      </c>
      <c r="K26" s="237">
        <f t="shared" si="7"/>
        <v>0</v>
      </c>
      <c r="L26" s="237">
        <f t="shared" si="7"/>
        <v>0</v>
      </c>
      <c r="M26" s="237">
        <f t="shared" si="7"/>
        <v>0</v>
      </c>
      <c r="N26" s="237">
        <f t="shared" si="7"/>
        <v>0</v>
      </c>
      <c r="O26" s="237">
        <f t="shared" si="7"/>
        <v>0</v>
      </c>
      <c r="P26" s="237">
        <f t="shared" si="7"/>
        <v>0</v>
      </c>
      <c r="Q26" s="237">
        <f t="shared" si="7"/>
        <v>0</v>
      </c>
      <c r="R26" s="237">
        <f t="shared" si="7"/>
        <v>0</v>
      </c>
      <c r="S26" s="237">
        <f t="shared" si="7"/>
        <v>0</v>
      </c>
      <c r="T26" s="237">
        <f t="shared" si="7"/>
        <v>0</v>
      </c>
      <c r="U26" s="237">
        <f t="shared" si="7"/>
        <v>0</v>
      </c>
      <c r="V26" s="237">
        <f t="shared" si="7"/>
        <v>0</v>
      </c>
      <c r="W26" s="237">
        <f t="shared" si="7"/>
        <v>0</v>
      </c>
      <c r="X26" s="237">
        <f t="shared" si="7"/>
        <v>0</v>
      </c>
      <c r="Y26" s="237">
        <f t="shared" si="7"/>
        <v>0</v>
      </c>
      <c r="Z26" s="237">
        <f t="shared" si="7"/>
        <v>0</v>
      </c>
      <c r="AA26" s="237">
        <f t="shared" si="7"/>
        <v>0</v>
      </c>
      <c r="AB26" s="237">
        <f t="shared" si="7"/>
        <v>0</v>
      </c>
      <c r="AC26" s="237">
        <f t="shared" si="7"/>
        <v>0</v>
      </c>
      <c r="AD26" s="237">
        <f t="shared" si="7"/>
        <v>0</v>
      </c>
      <c r="AE26" s="237">
        <f t="shared" si="7"/>
        <v>0</v>
      </c>
      <c r="AF26" s="237">
        <f t="shared" si="7"/>
        <v>0</v>
      </c>
      <c r="AG26" s="237">
        <f t="shared" si="7"/>
        <v>0</v>
      </c>
      <c r="AH26" s="237">
        <f t="shared" si="7"/>
        <v>0</v>
      </c>
      <c r="AI26" s="237">
        <f t="shared" si="7"/>
        <v>0</v>
      </c>
      <c r="AJ26" s="237">
        <f t="shared" si="7"/>
        <v>0</v>
      </c>
      <c r="AK26" s="237">
        <f t="shared" si="7"/>
        <v>0</v>
      </c>
      <c r="AL26" s="237">
        <f t="shared" si="7"/>
        <v>0</v>
      </c>
      <c r="AM26" s="237">
        <f t="shared" si="7"/>
        <v>0</v>
      </c>
      <c r="AN26" s="237">
        <f t="shared" si="7"/>
        <v>0</v>
      </c>
      <c r="AO26" s="237">
        <f t="shared" ref="AO26" si="11">AO8-AO17</f>
        <v>0</v>
      </c>
    </row>
    <row r="27" spans="2:41" ht="10.8" thickTop="1" x14ac:dyDescent="0.2">
      <c r="B27" s="238" t="s">
        <v>389</v>
      </c>
      <c r="C27" s="232">
        <f t="shared" si="6"/>
        <v>1622225.6393283498</v>
      </c>
      <c r="D27" s="239">
        <f t="shared" ref="D27:AN27" si="12">D23</f>
        <v>0</v>
      </c>
      <c r="E27" s="239">
        <f t="shared" si="12"/>
        <v>0</v>
      </c>
      <c r="F27" s="239">
        <f t="shared" si="12"/>
        <v>78936.014310775237</v>
      </c>
      <c r="G27" s="239">
        <f t="shared" si="12"/>
        <v>78655.963850869477</v>
      </c>
      <c r="H27" s="239">
        <f t="shared" si="12"/>
        <v>78393.277743163839</v>
      </c>
      <c r="I27" s="239">
        <f t="shared" si="12"/>
        <v>77675.580997194338</v>
      </c>
      <c r="J27" s="239">
        <f t="shared" si="12"/>
        <v>76569.902873690982</v>
      </c>
      <c r="K27" s="239">
        <f t="shared" si="12"/>
        <v>75068.228154041557</v>
      </c>
      <c r="L27" s="239">
        <f t="shared" si="12"/>
        <v>73274.510170936075</v>
      </c>
      <c r="M27" s="239">
        <f t="shared" si="12"/>
        <v>70757.450135119521</v>
      </c>
      <c r="N27" s="239">
        <f t="shared" si="12"/>
        <v>68822.290306246199</v>
      </c>
      <c r="O27" s="239">
        <f t="shared" si="12"/>
        <v>66847.767257036918</v>
      </c>
      <c r="P27" s="239">
        <f t="shared" si="12"/>
        <v>64851.094087662539</v>
      </c>
      <c r="Q27" s="239">
        <f t="shared" si="12"/>
        <v>62814.264400109234</v>
      </c>
      <c r="R27" s="239">
        <f t="shared" si="12"/>
        <v>60754.731439404444</v>
      </c>
      <c r="S27" s="239">
        <f t="shared" si="12"/>
        <v>58071.769056068915</v>
      </c>
      <c r="T27" s="239">
        <f t="shared" si="12"/>
        <v>55413.29384116891</v>
      </c>
      <c r="U27" s="239">
        <f t="shared" si="12"/>
        <v>52761.337453478482</v>
      </c>
      <c r="V27" s="239">
        <f t="shared" si="12"/>
        <v>50133.676734493456</v>
      </c>
      <c r="W27" s="239">
        <f t="shared" si="12"/>
        <v>47512.451125711508</v>
      </c>
      <c r="X27" s="239">
        <f t="shared" si="12"/>
        <v>44915.331101559161</v>
      </c>
      <c r="Y27" s="239">
        <f t="shared" si="12"/>
        <v>42324.563239726282</v>
      </c>
      <c r="Z27" s="239">
        <f t="shared" si="12"/>
        <v>39757.712284012508</v>
      </c>
      <c r="AA27" s="239">
        <f t="shared" si="12"/>
        <v>37197.131305646617</v>
      </c>
      <c r="AB27" s="239">
        <f t="shared" si="12"/>
        <v>34660.279950435659</v>
      </c>
      <c r="AC27" s="239">
        <f t="shared" si="12"/>
        <v>32138.314929174227</v>
      </c>
      <c r="AD27" s="239">
        <f t="shared" si="12"/>
        <v>29622.498064050065</v>
      </c>
      <c r="AE27" s="239">
        <f t="shared" si="12"/>
        <v>27130.132531678606</v>
      </c>
      <c r="AF27" s="239">
        <f t="shared" si="12"/>
        <v>24643.83485065167</v>
      </c>
      <c r="AG27" s="239">
        <f t="shared" si="12"/>
        <v>22180.804664667143</v>
      </c>
      <c r="AH27" s="239">
        <f t="shared" si="12"/>
        <v>19723.762766776279</v>
      </c>
      <c r="AI27" s="239">
        <f t="shared" si="12"/>
        <v>17289.805887243841</v>
      </c>
      <c r="AJ27" s="239">
        <f t="shared" si="12"/>
        <v>14861.758468093274</v>
      </c>
      <c r="AK27" s="239">
        <f t="shared" si="12"/>
        <v>12456.614941933962</v>
      </c>
      <c r="AL27" s="239">
        <f t="shared" si="12"/>
        <v>10057.302778026235</v>
      </c>
      <c r="AM27" s="239">
        <f t="shared" si="12"/>
        <v>7680.7147234173908</v>
      </c>
      <c r="AN27" s="239">
        <f t="shared" si="12"/>
        <v>5309.8806565988452</v>
      </c>
      <c r="AO27" s="239">
        <f t="shared" ref="AO27" si="13">AO23</f>
        <v>2961.5922474866125</v>
      </c>
    </row>
    <row r="28" spans="2:41" x14ac:dyDescent="0.2">
      <c r="B28" s="227" t="s">
        <v>390</v>
      </c>
      <c r="C28" s="232">
        <f t="shared" si="6"/>
        <v>1238790.4882143761</v>
      </c>
      <c r="D28" s="232">
        <f>D24+D26</f>
        <v>0</v>
      </c>
      <c r="E28" s="232">
        <f t="shared" ref="E28:AN28" si="14">E24+E26</f>
        <v>0</v>
      </c>
      <c r="F28" s="232">
        <f t="shared" si="14"/>
        <v>60278.410928228368</v>
      </c>
      <c r="G28" s="232">
        <f t="shared" si="14"/>
        <v>60064.554213391239</v>
      </c>
      <c r="H28" s="232">
        <f t="shared" si="14"/>
        <v>59863.957549325118</v>
      </c>
      <c r="I28" s="232">
        <f t="shared" si="14"/>
        <v>59315.898216039313</v>
      </c>
      <c r="J28" s="232">
        <f t="shared" si="14"/>
        <v>58471.562194454942</v>
      </c>
      <c r="K28" s="232">
        <f t="shared" si="14"/>
        <v>57324.828772177192</v>
      </c>
      <c r="L28" s="232">
        <f t="shared" si="14"/>
        <v>55955.080494169364</v>
      </c>
      <c r="M28" s="232">
        <f t="shared" si="14"/>
        <v>54032.961921364004</v>
      </c>
      <c r="N28" s="232">
        <f t="shared" si="14"/>
        <v>52555.203506587997</v>
      </c>
      <c r="O28" s="232">
        <f t="shared" si="14"/>
        <v>51047.385905373652</v>
      </c>
      <c r="P28" s="232">
        <f t="shared" si="14"/>
        <v>49522.653666942308</v>
      </c>
      <c r="Q28" s="232">
        <f t="shared" si="14"/>
        <v>47967.2564509925</v>
      </c>
      <c r="R28" s="232">
        <f t="shared" si="14"/>
        <v>46394.522190090669</v>
      </c>
      <c r="S28" s="232">
        <f t="shared" si="14"/>
        <v>44345.714551907171</v>
      </c>
      <c r="T28" s="232">
        <f t="shared" si="14"/>
        <v>42315.606205983531</v>
      </c>
      <c r="U28" s="232">
        <f t="shared" si="14"/>
        <v>40290.475873565389</v>
      </c>
      <c r="V28" s="232">
        <f t="shared" si="14"/>
        <v>38283.89859724955</v>
      </c>
      <c r="W28" s="232">
        <f t="shared" si="14"/>
        <v>36282.235405088781</v>
      </c>
      <c r="X28" s="232">
        <f t="shared" si="14"/>
        <v>34298.980113917896</v>
      </c>
      <c r="Y28" s="232">
        <f t="shared" si="14"/>
        <v>32320.575564881881</v>
      </c>
      <c r="Z28" s="232">
        <f t="shared" si="14"/>
        <v>30360.434835064094</v>
      </c>
      <c r="AA28" s="232">
        <f t="shared" si="14"/>
        <v>28405.082087948325</v>
      </c>
      <c r="AB28" s="232">
        <f t="shared" si="14"/>
        <v>26467.850143969052</v>
      </c>
      <c r="AC28" s="232">
        <f t="shared" si="14"/>
        <v>24541.985945914861</v>
      </c>
      <c r="AD28" s="232">
        <f t="shared" si="14"/>
        <v>22620.816703456414</v>
      </c>
      <c r="AE28" s="232">
        <f t="shared" si="14"/>
        <v>20717.555751463668</v>
      </c>
      <c r="AF28" s="232">
        <f t="shared" si="14"/>
        <v>18818.92843140673</v>
      </c>
      <c r="AG28" s="232">
        <f t="shared" si="14"/>
        <v>16938.06901665491</v>
      </c>
      <c r="AH28" s="232">
        <f t="shared" si="14"/>
        <v>15061.782476447341</v>
      </c>
      <c r="AI28" s="232">
        <f t="shared" si="14"/>
        <v>13203.12449571348</v>
      </c>
      <c r="AJ28" s="232">
        <f t="shared" si="14"/>
        <v>11348.97919381668</v>
      </c>
      <c r="AK28" s="232">
        <f t="shared" si="14"/>
        <v>9512.324137476844</v>
      </c>
      <c r="AL28" s="232">
        <f t="shared" si="14"/>
        <v>7680.1221214018533</v>
      </c>
      <c r="AM28" s="232">
        <f t="shared" si="14"/>
        <v>5865.2730615187347</v>
      </c>
      <c r="AN28" s="232">
        <f t="shared" si="14"/>
        <v>4054.8179559482096</v>
      </c>
      <c r="AO28" s="232">
        <f t="shared" ref="AO28" si="15">AO24+AO26</f>
        <v>2261.5795344443227</v>
      </c>
    </row>
    <row r="29" spans="2:41" x14ac:dyDescent="0.2">
      <c r="B29" s="227" t="s">
        <v>391</v>
      </c>
      <c r="C29" s="232">
        <f t="shared" si="6"/>
        <v>8233786.3607113613</v>
      </c>
      <c r="D29" s="232">
        <f t="shared" ref="D29:AN29" si="16">D25</f>
        <v>0</v>
      </c>
      <c r="E29" s="232">
        <f t="shared" si="16"/>
        <v>0</v>
      </c>
      <c r="F29" s="232">
        <f t="shared" si="16"/>
        <v>20644.356800242083</v>
      </c>
      <c r="G29" s="232">
        <f t="shared" si="16"/>
        <v>25378.021226727615</v>
      </c>
      <c r="H29" s="232">
        <f t="shared" si="16"/>
        <v>30038.307041509142</v>
      </c>
      <c r="I29" s="232">
        <f t="shared" si="16"/>
        <v>37229.015619445789</v>
      </c>
      <c r="J29" s="232">
        <f t="shared" si="16"/>
        <v>46580.851270511514</v>
      </c>
      <c r="K29" s="232">
        <f t="shared" si="16"/>
        <v>58138.150932220393</v>
      </c>
      <c r="L29" s="232">
        <f t="shared" si="16"/>
        <v>71328.102354795163</v>
      </c>
      <c r="M29" s="232">
        <f t="shared" si="16"/>
        <v>88528.106783388183</v>
      </c>
      <c r="N29" s="232">
        <f t="shared" si="16"/>
        <v>102544.06806145694</v>
      </c>
      <c r="O29" s="232">
        <f t="shared" si="16"/>
        <v>116800.44023810825</v>
      </c>
      <c r="P29" s="232">
        <f t="shared" si="16"/>
        <v>131202.51197075026</v>
      </c>
      <c r="Q29" s="232">
        <f t="shared" si="16"/>
        <v>145849.69653619098</v>
      </c>
      <c r="R29" s="232">
        <f t="shared" si="16"/>
        <v>160645.96126299709</v>
      </c>
      <c r="S29" s="232">
        <f t="shared" si="16"/>
        <v>173947.41712467364</v>
      </c>
      <c r="T29" s="232">
        <f t="shared" si="16"/>
        <v>187118.36380109776</v>
      </c>
      <c r="U29" s="232">
        <f t="shared" si="16"/>
        <v>200257.82614323084</v>
      </c>
      <c r="V29" s="232">
        <f t="shared" si="16"/>
        <v>213267.80809413284</v>
      </c>
      <c r="W29" s="232">
        <f t="shared" si="16"/>
        <v>226246.74050614252</v>
      </c>
      <c r="X29" s="232">
        <f t="shared" si="16"/>
        <v>239097.21367817867</v>
      </c>
      <c r="Y29" s="232">
        <f t="shared" si="16"/>
        <v>251917.06802704101</v>
      </c>
      <c r="Z29" s="232">
        <f t="shared" si="16"/>
        <v>264609.47669907368</v>
      </c>
      <c r="AA29" s="232">
        <f t="shared" si="16"/>
        <v>277271.69321724778</v>
      </c>
      <c r="AB29" s="232">
        <f t="shared" si="16"/>
        <v>289807.47008789208</v>
      </c>
      <c r="AC29" s="232">
        <f t="shared" si="16"/>
        <v>302265.53685207345</v>
      </c>
      <c r="AD29" s="232">
        <f t="shared" si="16"/>
        <v>314694.04373515461</v>
      </c>
      <c r="AE29" s="232">
        <f t="shared" si="16"/>
        <v>326997.60579075018</v>
      </c>
      <c r="AF29" s="232">
        <f t="shared" si="16"/>
        <v>339272.02466378489</v>
      </c>
      <c r="AG29" s="232">
        <f t="shared" si="16"/>
        <v>351422.48614027147</v>
      </c>
      <c r="AH29" s="232">
        <f t="shared" si="16"/>
        <v>363544.21720082045</v>
      </c>
      <c r="AI29" s="232">
        <f t="shared" si="16"/>
        <v>375542.97094889084</v>
      </c>
      <c r="AJ29" s="232">
        <f t="shared" si="16"/>
        <v>387513.4031478868</v>
      </c>
      <c r="AK29" s="232">
        <f t="shared" si="16"/>
        <v>399361.83082419564</v>
      </c>
      <c r="AL29" s="232">
        <f t="shared" si="16"/>
        <v>411182.34195044462</v>
      </c>
      <c r="AM29" s="232">
        <f t="shared" si="16"/>
        <v>422881.81410174235</v>
      </c>
      <c r="AN29" s="232">
        <f t="shared" si="16"/>
        <v>434553.77086581575</v>
      </c>
      <c r="AO29" s="232">
        <f t="shared" ref="AO29" si="17">AO25</f>
        <v>446105.64701247698</v>
      </c>
    </row>
    <row r="30" spans="2:41" x14ac:dyDescent="0.2"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</row>
    <row r="32" spans="2:41" x14ac:dyDescent="0.2">
      <c r="B32" s="229" t="s">
        <v>431</v>
      </c>
      <c r="C32" s="245" t="s">
        <v>9</v>
      </c>
    </row>
    <row r="33" spans="2:41" x14ac:dyDescent="0.2">
      <c r="B33" s="241" t="s">
        <v>108</v>
      </c>
      <c r="C33" s="232">
        <f>SUM(D33:AO33)</f>
        <v>978202.06051499513</v>
      </c>
      <c r="D33" s="232">
        <f>D27*[1]Parametre!$C$180</f>
        <v>0</v>
      </c>
      <c r="E33" s="232">
        <f>E27*[1]Parametre!$C$180</f>
        <v>0</v>
      </c>
      <c r="F33" s="232">
        <f>F27*[1]Parametre!$C$180</f>
        <v>47598.416629397463</v>
      </c>
      <c r="G33" s="232">
        <f>G27*[1]Parametre!$C$180</f>
        <v>47429.546202074293</v>
      </c>
      <c r="H33" s="232">
        <f>H27*[1]Parametre!$C$180</f>
        <v>47271.14647912779</v>
      </c>
      <c r="I33" s="232">
        <f>I27*[1]Parametre!$C$180</f>
        <v>46838.375341308187</v>
      </c>
      <c r="J33" s="232">
        <f>J27*[1]Parametre!$C$180</f>
        <v>46171.651432835664</v>
      </c>
      <c r="K33" s="232">
        <f>K27*[1]Parametre!$C$180</f>
        <v>45266.141576887057</v>
      </c>
      <c r="L33" s="232">
        <f>L27*[1]Parametre!$C$180</f>
        <v>44184.529633074453</v>
      </c>
      <c r="M33" s="232">
        <f>M27*[1]Parametre!$C$180</f>
        <v>42666.742431477069</v>
      </c>
      <c r="N33" s="232">
        <f>N27*[1]Parametre!$C$180</f>
        <v>41499.84105466646</v>
      </c>
      <c r="O33" s="232">
        <f>O27*[1]Parametre!$C$180</f>
        <v>40309.20365599326</v>
      </c>
      <c r="P33" s="232">
        <f>P27*[1]Parametre!$C$180</f>
        <v>39105.209734860509</v>
      </c>
      <c r="Q33" s="232">
        <f>Q27*[1]Parametre!$C$180</f>
        <v>37877.001433265868</v>
      </c>
      <c r="R33" s="232">
        <f>R27*[1]Parametre!$C$180</f>
        <v>36635.103057960878</v>
      </c>
      <c r="S33" s="232">
        <f>S27*[1]Parametre!$C$180</f>
        <v>35017.276740809553</v>
      </c>
      <c r="T33" s="232">
        <f>T27*[1]Parametre!$C$180</f>
        <v>33414.216186224854</v>
      </c>
      <c r="U33" s="232">
        <f>U27*[1]Parametre!$C$180</f>
        <v>31815.086484447522</v>
      </c>
      <c r="V33" s="232">
        <f>V27*[1]Parametre!$C$180</f>
        <v>30230.607070899554</v>
      </c>
      <c r="W33" s="232">
        <f>W27*[1]Parametre!$C$180</f>
        <v>28650.008028804037</v>
      </c>
      <c r="X33" s="232">
        <f>X27*[1]Parametre!$C$180</f>
        <v>27083.944654240175</v>
      </c>
      <c r="Y33" s="232">
        <f>Y27*[1]Parametre!$C$180</f>
        <v>25521.711633554947</v>
      </c>
      <c r="Z33" s="232">
        <f>Z27*[1]Parametre!$C$180</f>
        <v>23973.900507259543</v>
      </c>
      <c r="AA33" s="232">
        <f>AA27*[1]Parametre!$C$180</f>
        <v>22429.870177304911</v>
      </c>
      <c r="AB33" s="232">
        <f>AB27*[1]Parametre!$C$180</f>
        <v>20900.148810112703</v>
      </c>
      <c r="AC33" s="232">
        <f>AC27*[1]Parametre!$C$180</f>
        <v>19379.403902292059</v>
      </c>
      <c r="AD33" s="232">
        <f>AD27*[1]Parametre!$C$180</f>
        <v>17862.36633262219</v>
      </c>
      <c r="AE33" s="232">
        <f>AE27*[1]Parametre!$C$180</f>
        <v>16359.469916602198</v>
      </c>
      <c r="AF33" s="232">
        <f>AF27*[1]Parametre!$C$180</f>
        <v>14860.232414942957</v>
      </c>
      <c r="AG33" s="232">
        <f>AG27*[1]Parametre!$C$180</f>
        <v>13375.025212794286</v>
      </c>
      <c r="AH33" s="232">
        <f>AH27*[1]Parametre!$C$180</f>
        <v>11893.428948366096</v>
      </c>
      <c r="AI33" s="232">
        <f>AI27*[1]Parametre!$C$180</f>
        <v>10425.752950008036</v>
      </c>
      <c r="AJ33" s="232">
        <f>AJ27*[1]Parametre!$C$180</f>
        <v>8961.6403562602445</v>
      </c>
      <c r="AK33" s="232">
        <f>AK27*[1]Parametre!$C$180</f>
        <v>7511.3388099861786</v>
      </c>
      <c r="AL33" s="232">
        <f>AL27*[1]Parametre!$C$180</f>
        <v>6064.5535751498192</v>
      </c>
      <c r="AM33" s="232">
        <f>AM27*[1]Parametre!$C$180</f>
        <v>4631.4709782206864</v>
      </c>
      <c r="AN33" s="232">
        <f>AN27*[1]Parametre!$C$180</f>
        <v>3201.8580359291036</v>
      </c>
      <c r="AO33" s="232">
        <f>AO27*[1]Parametre!$C$180</f>
        <v>1785.8401252344272</v>
      </c>
    </row>
    <row r="34" spans="2:41" x14ac:dyDescent="0.2">
      <c r="B34" s="241" t="s">
        <v>109</v>
      </c>
      <c r="C34" s="232">
        <f>SUM(D34:AO34)</f>
        <v>808930.18880398781</v>
      </c>
      <c r="D34" s="232">
        <f>D28*[1]Parametre!$C$181</f>
        <v>0</v>
      </c>
      <c r="E34" s="232">
        <f>E28*[1]Parametre!$C$181</f>
        <v>0</v>
      </c>
      <c r="F34" s="232">
        <f>F28*[1]Parametre!$C$181</f>
        <v>39361.802336133129</v>
      </c>
      <c r="G34" s="232">
        <f>G28*[1]Parametre!$C$181</f>
        <v>39222.153901344478</v>
      </c>
      <c r="H34" s="232">
        <f>H28*[1]Parametre!$C$181</f>
        <v>39091.164279709301</v>
      </c>
      <c r="I34" s="232">
        <f>I28*[1]Parametre!$C$181</f>
        <v>38733.281535073671</v>
      </c>
      <c r="J34" s="232">
        <f>J28*[1]Parametre!$C$181</f>
        <v>38181.930112979077</v>
      </c>
      <c r="K34" s="232">
        <f>K28*[1]Parametre!$C$181</f>
        <v>37433.113188231706</v>
      </c>
      <c r="L34" s="232">
        <f>L28*[1]Parametre!$C$181</f>
        <v>36538.667562692593</v>
      </c>
      <c r="M34" s="232">
        <f>M28*[1]Parametre!$C$181</f>
        <v>35283.524134650695</v>
      </c>
      <c r="N34" s="232">
        <f>N28*[1]Parametre!$C$181</f>
        <v>34318.547889801965</v>
      </c>
      <c r="O34" s="232">
        <f>O28*[1]Parametre!$C$181</f>
        <v>33333.942996209</v>
      </c>
      <c r="P34" s="232">
        <f>P28*[1]Parametre!$C$181</f>
        <v>32338.292844513329</v>
      </c>
      <c r="Q34" s="232">
        <f>Q28*[1]Parametre!$C$181</f>
        <v>31322.618462498103</v>
      </c>
      <c r="R34" s="232">
        <f>R28*[1]Parametre!$C$181</f>
        <v>30295.622990129206</v>
      </c>
      <c r="S34" s="232">
        <f>S28*[1]Parametre!$C$181</f>
        <v>28957.751602395383</v>
      </c>
      <c r="T34" s="232">
        <f>T28*[1]Parametre!$C$181</f>
        <v>27632.090852507248</v>
      </c>
      <c r="U34" s="232">
        <f>U28*[1]Parametre!$C$181</f>
        <v>26309.6807454382</v>
      </c>
      <c r="V34" s="232">
        <f>V28*[1]Parametre!$C$181</f>
        <v>24999.385784003956</v>
      </c>
      <c r="W34" s="232">
        <f>W28*[1]Parametre!$C$181</f>
        <v>23692.299719522976</v>
      </c>
      <c r="X34" s="232">
        <f>X28*[1]Parametre!$C$181</f>
        <v>22397.234014388388</v>
      </c>
      <c r="Y34" s="232">
        <f>Y28*[1]Parametre!$C$181</f>
        <v>21105.33584386787</v>
      </c>
      <c r="Z34" s="232">
        <f>Z28*[1]Parametre!$C$181</f>
        <v>19825.363947296853</v>
      </c>
      <c r="AA34" s="232">
        <f>AA28*[1]Parametre!$C$181</f>
        <v>18548.518603430257</v>
      </c>
      <c r="AB34" s="232">
        <f>AB28*[1]Parametre!$C$181</f>
        <v>17283.50614401179</v>
      </c>
      <c r="AC34" s="232">
        <f>AC28*[1]Parametre!$C$181</f>
        <v>16025.916822682404</v>
      </c>
      <c r="AD34" s="232">
        <f>AD28*[1]Parametre!$C$181</f>
        <v>14771.393307357039</v>
      </c>
      <c r="AE34" s="232">
        <f>AE28*[1]Parametre!$C$181</f>
        <v>13528.563905705776</v>
      </c>
      <c r="AF34" s="232">
        <f>AF28*[1]Parametre!$C$181</f>
        <v>12288.760265708595</v>
      </c>
      <c r="AG34" s="232">
        <f>AG28*[1]Parametre!$C$181</f>
        <v>11060.559067875656</v>
      </c>
      <c r="AH34" s="232">
        <f>AH28*[1]Parametre!$C$181</f>
        <v>9835.3439571201143</v>
      </c>
      <c r="AI34" s="232">
        <f>AI28*[1]Parametre!$C$181</f>
        <v>8621.6402957009032</v>
      </c>
      <c r="AJ34" s="232">
        <f>AJ28*[1]Parametre!$C$181</f>
        <v>7410.8834135622919</v>
      </c>
      <c r="AK34" s="232">
        <f>AK28*[1]Parametre!$C$181</f>
        <v>6211.5476617723798</v>
      </c>
      <c r="AL34" s="232">
        <f>AL28*[1]Parametre!$C$181</f>
        <v>5015.1197452754104</v>
      </c>
      <c r="AM34" s="232">
        <f>AM28*[1]Parametre!$C$181</f>
        <v>3830.0233091717341</v>
      </c>
      <c r="AN34" s="232">
        <f>AN28*[1]Parametre!$C$181</f>
        <v>2647.7961252341811</v>
      </c>
      <c r="AO34" s="232">
        <f>AO28*[1]Parametre!$C$181</f>
        <v>1476.8114359921428</v>
      </c>
    </row>
    <row r="35" spans="2:41" x14ac:dyDescent="0.2">
      <c r="B35" s="291" t="s">
        <v>308</v>
      </c>
      <c r="C35" s="232">
        <f>SUM(D35:AO35)</f>
        <v>1663224.8448636949</v>
      </c>
      <c r="D35" s="292">
        <f>D29*[1]Parametre!$C$182</f>
        <v>0</v>
      </c>
      <c r="E35" s="292">
        <f>E29*[1]Parametre!$C$182</f>
        <v>0</v>
      </c>
      <c r="F35" s="292">
        <f>F29*[1]Parametre!$C$182</f>
        <v>4170.1600736489008</v>
      </c>
      <c r="G35" s="292">
        <f>G29*[1]Parametre!$C$182</f>
        <v>5126.3602877989788</v>
      </c>
      <c r="H35" s="292">
        <f>H29*[1]Parametre!$C$182</f>
        <v>6067.7380223848468</v>
      </c>
      <c r="I35" s="292">
        <f>I29*[1]Parametre!$C$182</f>
        <v>7520.2611551280497</v>
      </c>
      <c r="J35" s="292">
        <f>J29*[1]Parametre!$C$182</f>
        <v>9409.3319566433256</v>
      </c>
      <c r="K35" s="292">
        <f>K29*[1]Parametre!$C$182</f>
        <v>11743.906488308519</v>
      </c>
      <c r="L35" s="292">
        <f>L29*[1]Parametre!$C$182</f>
        <v>14408.276675668623</v>
      </c>
      <c r="M35" s="292">
        <f>M29*[1]Parametre!$C$182</f>
        <v>17882.677570244414</v>
      </c>
      <c r="N35" s="292">
        <f>N29*[1]Parametre!$C$182</f>
        <v>20713.901748414304</v>
      </c>
      <c r="O35" s="292">
        <f>O29*[1]Parametre!$C$182</f>
        <v>23593.688928097868</v>
      </c>
      <c r="P35" s="292">
        <f>P29*[1]Parametre!$C$182</f>
        <v>26502.907418091556</v>
      </c>
      <c r="Q35" s="292">
        <f>Q29*[1]Parametre!$C$182</f>
        <v>29461.638700310581</v>
      </c>
      <c r="R35" s="292">
        <f>R29*[1]Parametre!$C$182</f>
        <v>32450.484175125413</v>
      </c>
      <c r="S35" s="292">
        <f>S29*[1]Parametre!$C$182</f>
        <v>35137.378259184079</v>
      </c>
      <c r="T35" s="292">
        <f>T29*[1]Parametre!$C$182</f>
        <v>37797.909487821751</v>
      </c>
      <c r="U35" s="292">
        <f>U29*[1]Parametre!$C$182</f>
        <v>40452.080880932634</v>
      </c>
      <c r="V35" s="292">
        <f>V29*[1]Parametre!$C$182</f>
        <v>43080.097235014837</v>
      </c>
      <c r="W35" s="292">
        <f>W29*[1]Parametre!$C$182</f>
        <v>45701.841582240791</v>
      </c>
      <c r="X35" s="292">
        <f>X29*[1]Parametre!$C$182</f>
        <v>48297.637162992098</v>
      </c>
      <c r="Y35" s="292">
        <f>Y29*[1]Parametre!$C$182</f>
        <v>50887.247741462284</v>
      </c>
      <c r="Z35" s="292">
        <f>Z29*[1]Parametre!$C$182</f>
        <v>53451.114293212886</v>
      </c>
      <c r="AA35" s="292">
        <f>AA29*[1]Parametre!$C$182</f>
        <v>56008.882029884058</v>
      </c>
      <c r="AB35" s="292">
        <f>AB29*[1]Parametre!$C$182</f>
        <v>58541.108957754208</v>
      </c>
      <c r="AC35" s="292">
        <f>AC29*[1]Parametre!$C$182</f>
        <v>61057.638444118842</v>
      </c>
      <c r="AD35" s="292">
        <f>AD29*[1]Parametre!$C$182</f>
        <v>63568.196834501236</v>
      </c>
      <c r="AE35" s="292">
        <f>AE29*[1]Parametre!$C$182</f>
        <v>66053.516369731544</v>
      </c>
      <c r="AF35" s="292">
        <f>AF29*[1]Parametre!$C$182</f>
        <v>68532.948982084548</v>
      </c>
      <c r="AG35" s="292">
        <f>AG29*[1]Parametre!$C$182</f>
        <v>70987.342200334839</v>
      </c>
      <c r="AH35" s="292">
        <f>AH29*[1]Parametre!$C$182</f>
        <v>73435.931874565737</v>
      </c>
      <c r="AI35" s="292">
        <f>AI29*[1]Parametre!$C$182</f>
        <v>75859.680131675952</v>
      </c>
      <c r="AJ35" s="292">
        <f>AJ29*[1]Parametre!$C$182</f>
        <v>78277.707435873133</v>
      </c>
      <c r="AK35" s="292">
        <f>AK29*[1]Parametre!$C$182</f>
        <v>80671.089826487529</v>
      </c>
      <c r="AL35" s="292">
        <f>AL29*[1]Parametre!$C$182</f>
        <v>83058.833073989823</v>
      </c>
      <c r="AM35" s="292">
        <f>AM29*[1]Parametre!$C$182</f>
        <v>85422.126448551964</v>
      </c>
      <c r="AN35" s="292">
        <f>AN29*[1]Parametre!$C$182</f>
        <v>87779.861714894781</v>
      </c>
      <c r="AO35" s="292">
        <f>AO29*[1]Parametre!$C$182</f>
        <v>90113.340696520361</v>
      </c>
    </row>
    <row r="36" spans="2:41" x14ac:dyDescent="0.2">
      <c r="B36" s="242" t="s">
        <v>9</v>
      </c>
      <c r="C36" s="243">
        <f>SUM(D36:AO36)</f>
        <v>3450357.094182678</v>
      </c>
      <c r="D36" s="244">
        <f>SUM(D33:D35)</f>
        <v>0</v>
      </c>
      <c r="E36" s="244">
        <f>SUM(E33:E35)</f>
        <v>0</v>
      </c>
      <c r="F36" s="244">
        <f t="shared" ref="F36:AN36" si="18">SUM(F33:F35)</f>
        <v>91130.379039179505</v>
      </c>
      <c r="G36" s="244">
        <f t="shared" si="18"/>
        <v>91778.060391217747</v>
      </c>
      <c r="H36" s="244">
        <f t="shared" si="18"/>
        <v>92430.048781221936</v>
      </c>
      <c r="I36" s="244">
        <f t="shared" si="18"/>
        <v>93091.918031509907</v>
      </c>
      <c r="J36" s="244">
        <f t="shared" si="18"/>
        <v>93762.913502458061</v>
      </c>
      <c r="K36" s="244">
        <f t="shared" si="18"/>
        <v>94443.161253427286</v>
      </c>
      <c r="L36" s="244">
        <f t="shared" si="18"/>
        <v>95131.473871435664</v>
      </c>
      <c r="M36" s="244">
        <f t="shared" si="18"/>
        <v>95832.944136372185</v>
      </c>
      <c r="N36" s="244">
        <f t="shared" si="18"/>
        <v>96532.290692882729</v>
      </c>
      <c r="O36" s="244">
        <f t="shared" si="18"/>
        <v>97236.835580300132</v>
      </c>
      <c r="P36" s="244">
        <f t="shared" si="18"/>
        <v>97946.40999746538</v>
      </c>
      <c r="Q36" s="244">
        <f t="shared" si="18"/>
        <v>98661.258596074549</v>
      </c>
      <c r="R36" s="244">
        <f t="shared" si="18"/>
        <v>99381.210223215501</v>
      </c>
      <c r="S36" s="244">
        <f t="shared" si="18"/>
        <v>99112.406602389005</v>
      </c>
      <c r="T36" s="244">
        <f t="shared" si="18"/>
        <v>98844.21652655385</v>
      </c>
      <c r="U36" s="244">
        <f t="shared" si="18"/>
        <v>98576.848110818362</v>
      </c>
      <c r="V36" s="244">
        <f t="shared" si="18"/>
        <v>98310.090089918347</v>
      </c>
      <c r="W36" s="244">
        <f t="shared" si="18"/>
        <v>98044.149330567801</v>
      </c>
      <c r="X36" s="244">
        <f t="shared" si="18"/>
        <v>97778.815831620654</v>
      </c>
      <c r="Y36" s="244">
        <f t="shared" si="18"/>
        <v>97514.295218885105</v>
      </c>
      <c r="Z36" s="244">
        <f t="shared" si="18"/>
        <v>97250.378747769282</v>
      </c>
      <c r="AA36" s="244">
        <f t="shared" si="18"/>
        <v>96987.270810619229</v>
      </c>
      <c r="AB36" s="244">
        <f t="shared" si="18"/>
        <v>96724.76391187869</v>
      </c>
      <c r="AC36" s="244">
        <f t="shared" si="18"/>
        <v>96462.959169093301</v>
      </c>
      <c r="AD36" s="244">
        <f t="shared" si="18"/>
        <v>96201.956474480467</v>
      </c>
      <c r="AE36" s="244">
        <f t="shared" si="18"/>
        <v>95941.550192039518</v>
      </c>
      <c r="AF36" s="244">
        <f t="shared" si="18"/>
        <v>95681.941662736092</v>
      </c>
      <c r="AG36" s="244">
        <f t="shared" si="18"/>
        <v>95422.926481004775</v>
      </c>
      <c r="AH36" s="244">
        <f t="shared" si="18"/>
        <v>95164.70478005195</v>
      </c>
      <c r="AI36" s="244">
        <f t="shared" si="18"/>
        <v>94907.073377384892</v>
      </c>
      <c r="AJ36" s="244">
        <f t="shared" si="18"/>
        <v>94650.231205695673</v>
      </c>
      <c r="AK36" s="244">
        <f t="shared" si="18"/>
        <v>94393.976298246082</v>
      </c>
      <c r="AL36" s="244">
        <f t="shared" si="18"/>
        <v>94138.506394415046</v>
      </c>
      <c r="AM36" s="244">
        <f t="shared" si="18"/>
        <v>93883.62073594438</v>
      </c>
      <c r="AN36" s="244">
        <f t="shared" si="18"/>
        <v>93629.515876058067</v>
      </c>
      <c r="AO36" s="244">
        <f t="shared" ref="AO36" si="19">SUM(AO33:AO35)</f>
        <v>93375.992257746926</v>
      </c>
    </row>
    <row r="39" spans="2:41" x14ac:dyDescent="0.2">
      <c r="B39" s="227"/>
      <c r="C39" s="227"/>
      <c r="D39" s="227" t="s">
        <v>10</v>
      </c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</row>
    <row r="40" spans="2:41" x14ac:dyDescent="0.2">
      <c r="B40" s="229" t="s">
        <v>432</v>
      </c>
      <c r="C40" s="229"/>
      <c r="D40" s="234">
        <v>1</v>
      </c>
      <c r="E40" s="234">
        <v>2</v>
      </c>
      <c r="F40" s="234">
        <v>3</v>
      </c>
      <c r="G40" s="234">
        <v>4</v>
      </c>
      <c r="H40" s="234">
        <v>5</v>
      </c>
      <c r="I40" s="234">
        <v>6</v>
      </c>
      <c r="J40" s="234">
        <v>7</v>
      </c>
      <c r="K40" s="234">
        <v>8</v>
      </c>
      <c r="L40" s="234">
        <v>9</v>
      </c>
      <c r="M40" s="234">
        <v>10</v>
      </c>
      <c r="N40" s="234">
        <v>11</v>
      </c>
      <c r="O40" s="234">
        <v>12</v>
      </c>
      <c r="P40" s="234">
        <v>13</v>
      </c>
      <c r="Q40" s="234">
        <v>14</v>
      </c>
      <c r="R40" s="234">
        <v>15</v>
      </c>
      <c r="S40" s="234">
        <v>16</v>
      </c>
      <c r="T40" s="234">
        <v>17</v>
      </c>
      <c r="U40" s="234">
        <v>18</v>
      </c>
      <c r="V40" s="234">
        <v>19</v>
      </c>
      <c r="W40" s="234">
        <v>20</v>
      </c>
      <c r="X40" s="234">
        <v>21</v>
      </c>
      <c r="Y40" s="234">
        <v>22</v>
      </c>
      <c r="Z40" s="234">
        <v>23</v>
      </c>
      <c r="AA40" s="234">
        <v>24</v>
      </c>
      <c r="AB40" s="234">
        <v>25</v>
      </c>
      <c r="AC40" s="234">
        <v>26</v>
      </c>
      <c r="AD40" s="234">
        <v>27</v>
      </c>
      <c r="AE40" s="234">
        <v>28</v>
      </c>
      <c r="AF40" s="234">
        <v>29</v>
      </c>
      <c r="AG40" s="234">
        <v>30</v>
      </c>
      <c r="AH40" s="234">
        <v>31</v>
      </c>
      <c r="AI40" s="234">
        <v>32</v>
      </c>
      <c r="AJ40" s="234">
        <v>33</v>
      </c>
      <c r="AK40" s="234">
        <v>34</v>
      </c>
      <c r="AL40" s="234">
        <v>35</v>
      </c>
      <c r="AM40" s="234">
        <v>36</v>
      </c>
      <c r="AN40" s="234">
        <v>37</v>
      </c>
      <c r="AO40" s="234">
        <v>38</v>
      </c>
    </row>
    <row r="41" spans="2:41" x14ac:dyDescent="0.2">
      <c r="B41" s="230" t="s">
        <v>33</v>
      </c>
      <c r="C41" s="231" t="s">
        <v>9</v>
      </c>
      <c r="D41" s="235">
        <f t="shared" ref="D41:AN41" si="20">D4</f>
        <v>2026</v>
      </c>
      <c r="E41" s="235">
        <f t="shared" si="20"/>
        <v>2027</v>
      </c>
      <c r="F41" s="235">
        <f t="shared" si="20"/>
        <v>2028</v>
      </c>
      <c r="G41" s="235">
        <f t="shared" si="20"/>
        <v>2029</v>
      </c>
      <c r="H41" s="235">
        <f t="shared" si="20"/>
        <v>2030</v>
      </c>
      <c r="I41" s="235">
        <f t="shared" si="20"/>
        <v>2031</v>
      </c>
      <c r="J41" s="235">
        <f t="shared" si="20"/>
        <v>2032</v>
      </c>
      <c r="K41" s="235">
        <f t="shared" si="20"/>
        <v>2033</v>
      </c>
      <c r="L41" s="235">
        <f t="shared" si="20"/>
        <v>2034</v>
      </c>
      <c r="M41" s="235">
        <f t="shared" si="20"/>
        <v>2035</v>
      </c>
      <c r="N41" s="235">
        <f t="shared" si="20"/>
        <v>2036</v>
      </c>
      <c r="O41" s="235">
        <f t="shared" si="20"/>
        <v>2037</v>
      </c>
      <c r="P41" s="235">
        <f t="shared" si="20"/>
        <v>2038</v>
      </c>
      <c r="Q41" s="235">
        <f t="shared" si="20"/>
        <v>2039</v>
      </c>
      <c r="R41" s="235">
        <f t="shared" si="20"/>
        <v>2040</v>
      </c>
      <c r="S41" s="235">
        <f t="shared" si="20"/>
        <v>2041</v>
      </c>
      <c r="T41" s="235">
        <f t="shared" si="20"/>
        <v>2042</v>
      </c>
      <c r="U41" s="235">
        <f t="shared" si="20"/>
        <v>2043</v>
      </c>
      <c r="V41" s="235">
        <f t="shared" si="20"/>
        <v>2044</v>
      </c>
      <c r="W41" s="235">
        <f t="shared" si="20"/>
        <v>2045</v>
      </c>
      <c r="X41" s="235">
        <f t="shared" si="20"/>
        <v>2046</v>
      </c>
      <c r="Y41" s="235">
        <f t="shared" si="20"/>
        <v>2047</v>
      </c>
      <c r="Z41" s="235">
        <f t="shared" si="20"/>
        <v>2048</v>
      </c>
      <c r="AA41" s="235">
        <f t="shared" si="20"/>
        <v>2049</v>
      </c>
      <c r="AB41" s="235">
        <f t="shared" si="20"/>
        <v>2050</v>
      </c>
      <c r="AC41" s="235">
        <f t="shared" si="20"/>
        <v>2051</v>
      </c>
      <c r="AD41" s="235">
        <f t="shared" si="20"/>
        <v>2052</v>
      </c>
      <c r="AE41" s="235">
        <f t="shared" si="20"/>
        <v>2053</v>
      </c>
      <c r="AF41" s="235">
        <f t="shared" si="20"/>
        <v>2054</v>
      </c>
      <c r="AG41" s="235">
        <f t="shared" si="20"/>
        <v>2055</v>
      </c>
      <c r="AH41" s="235">
        <f t="shared" si="20"/>
        <v>2056</v>
      </c>
      <c r="AI41" s="235">
        <f t="shared" si="20"/>
        <v>2057</v>
      </c>
      <c r="AJ41" s="235">
        <f t="shared" si="20"/>
        <v>2058</v>
      </c>
      <c r="AK41" s="235">
        <f t="shared" si="20"/>
        <v>2059</v>
      </c>
      <c r="AL41" s="235">
        <f t="shared" si="20"/>
        <v>2060</v>
      </c>
      <c r="AM41" s="235">
        <f t="shared" si="20"/>
        <v>2061</v>
      </c>
      <c r="AN41" s="235">
        <f t="shared" si="20"/>
        <v>2062</v>
      </c>
      <c r="AO41" s="235">
        <f t="shared" ref="AO41" si="21">AO4</f>
        <v>2063</v>
      </c>
    </row>
    <row r="42" spans="2:41" x14ac:dyDescent="0.2">
      <c r="B42" s="227" t="s">
        <v>386</v>
      </c>
      <c r="C42" s="232">
        <f>SUM(D42:AO42)</f>
        <v>20559.456887321103</v>
      </c>
      <c r="D42" s="233">
        <f>'08_A Spotreba PHM_E (cesty)'!D25</f>
        <v>0</v>
      </c>
      <c r="E42" s="233">
        <f>'08_A Spotreba PHM_E (cesty)'!E25</f>
        <v>0</v>
      </c>
      <c r="F42" s="233">
        <f>'08_A Spotreba PHM_E (cesty)'!F25</f>
        <v>1000.4043480358666</v>
      </c>
      <c r="G42" s="233">
        <f>'08_A Spotreba PHM_E (cesty)'!G25</f>
        <v>996.85509741553312</v>
      </c>
      <c r="H42" s="233">
        <f>'08_A Spotreba PHM_E (cesty)'!H25</f>
        <v>993.52591584218055</v>
      </c>
      <c r="I42" s="233">
        <f>'08_A Spotreba PHM_E (cesty)'!I25</f>
        <v>984.43010638805333</v>
      </c>
      <c r="J42" s="233">
        <f>'08_A Spotreba PHM_E (cesty)'!J25</f>
        <v>970.41717183670869</v>
      </c>
      <c r="K42" s="233">
        <f>'08_A Spotreba PHM_E (cesty)'!K25</f>
        <v>951.38553042448507</v>
      </c>
      <c r="L42" s="233">
        <f>'08_A Spotreba PHM_E (cesty)'!L25</f>
        <v>928.65264626359942</v>
      </c>
      <c r="M42" s="233">
        <f>'08_A Spotreba PHM_E (cesty)'!M25</f>
        <v>896.75240622634124</v>
      </c>
      <c r="N42" s="233">
        <f>'08_A Spotreba PHM_E (cesty)'!N25</f>
        <v>872.22694311735643</v>
      </c>
      <c r="O42" s="233">
        <f>'08_A Spotreba PHM_E (cesty)'!O25</f>
        <v>847.20260586175266</v>
      </c>
      <c r="P42" s="233">
        <f>'08_A Spotreba PHM_E (cesty)'!P25</f>
        <v>821.89754659711207</v>
      </c>
      <c r="Q42" s="233">
        <f>'08_A Spotreba PHM_E (cesty)'!Q25</f>
        <v>796.08355923749548</v>
      </c>
      <c r="R42" s="233">
        <f>'08_A Spotreba PHM_E (cesty)'!R25</f>
        <v>769.98183942300795</v>
      </c>
      <c r="S42" s="233">
        <f>'08_A Spotreba PHM_E (cesty)'!S25</f>
        <v>735.97901755087344</v>
      </c>
      <c r="T42" s="233">
        <f>'08_A Spotreba PHM_E (cesty)'!T25</f>
        <v>702.28653652870321</v>
      </c>
      <c r="U42" s="233">
        <f>'08_A Spotreba PHM_E (cesty)'!U25</f>
        <v>668.67667258748781</v>
      </c>
      <c r="V42" s="233">
        <f>'08_A Spotreba PHM_E (cesty)'!V25</f>
        <v>635.37472250312874</v>
      </c>
      <c r="W42" s="233">
        <f>'08_A Spotreba PHM_E (cesty)'!W25</f>
        <v>602.15432850294098</v>
      </c>
      <c r="X42" s="233">
        <f>'08_A Spotreba PHM_E (cesty)'!X25</f>
        <v>569.23943930795451</v>
      </c>
      <c r="Y42" s="233">
        <f>'08_A Spotreba PHM_E (cesty)'!Y25</f>
        <v>536.40505494791989</v>
      </c>
      <c r="Z42" s="233">
        <f>'08_A Spotreba PHM_E (cesty)'!Z25</f>
        <v>503.87378415501962</v>
      </c>
      <c r="AA42" s="233">
        <f>'08_A Spotreba PHM_E (cesty)'!AA25</f>
        <v>471.42197661670195</v>
      </c>
      <c r="AB42" s="233">
        <f>'08_A Spotreba PHM_E (cesty)'!AB25</f>
        <v>439.27090909406309</v>
      </c>
      <c r="AC42" s="233">
        <f>'08_A Spotreba PHM_E (cesty)'!AC25</f>
        <v>407.30850517877053</v>
      </c>
      <c r="AD42" s="233">
        <f>'08_A Spotreba PHM_E (cesty)'!AD25</f>
        <v>375.42402060341226</v>
      </c>
      <c r="AE42" s="233">
        <f>'08_A Spotreba PHM_E (cesty)'!AE25</f>
        <v>343.83674909939901</v>
      </c>
      <c r="AF42" s="233">
        <f>'08_A Spotreba PHM_E (cesty)'!AF25</f>
        <v>312.32637918360626</v>
      </c>
      <c r="AG42" s="233">
        <f>'08_A Spotreba PHM_E (cesty)'!AG25</f>
        <v>281.11089245151067</v>
      </c>
      <c r="AH42" s="233">
        <f>'08_A Spotreba PHM_E (cesty)'!AH25</f>
        <v>249.9712989539355</v>
      </c>
      <c r="AI42" s="233">
        <f>'08_A Spotreba PHM_E (cesty)'!AI25</f>
        <v>219.12427600152787</v>
      </c>
      <c r="AJ42" s="233">
        <f>'08_A Spotreba PHM_E (cesty)'!AJ25</f>
        <v>188.35214725187654</v>
      </c>
      <c r="AK42" s="233">
        <f>'08_A Spotreba PHM_E (cesty)'!AK25</f>
        <v>157.87029353492693</v>
      </c>
      <c r="AL42" s="233">
        <f>'08_A Spotreba PHM_E (cesty)'!AL25</f>
        <v>127.46234423540194</v>
      </c>
      <c r="AM42" s="233">
        <f>'08_A Spotreba PHM_E (cesty)'!AM25</f>
        <v>97.342391459977364</v>
      </c>
      <c r="AN42" s="233">
        <f>'08_A Spotreba PHM_E (cesty)'!AN25</f>
        <v>67.295362488145102</v>
      </c>
      <c r="AO42" s="233">
        <f>'08_A Spotreba PHM_E (cesty)'!AO25</f>
        <v>37.53406841432686</v>
      </c>
    </row>
    <row r="43" spans="2:41" x14ac:dyDescent="0.2">
      <c r="B43" s="227" t="s">
        <v>387</v>
      </c>
      <c r="C43" s="232">
        <f>SUM(D43:AO43)</f>
        <v>15346.62323569149</v>
      </c>
      <c r="D43" s="233">
        <f>'08_A Spotreba PHM_E (cesty)'!D31</f>
        <v>0</v>
      </c>
      <c r="E43" s="233">
        <f>'08_A Spotreba PHM_E (cesty)'!E31</f>
        <v>0</v>
      </c>
      <c r="F43" s="233">
        <f>'08_A Spotreba PHM_E (cesty)'!F31</f>
        <v>746.75263538318609</v>
      </c>
      <c r="G43" s="233">
        <f>'08_A Spotreba PHM_E (cesty)'!G31</f>
        <v>744.10329438464566</v>
      </c>
      <c r="H43" s="233">
        <f>'08_A Spotreba PHM_E (cesty)'!H31</f>
        <v>741.6182241043623</v>
      </c>
      <c r="I43" s="233">
        <f>'08_A Spotreba PHM_E (cesty)'!I31</f>
        <v>734.82864977459406</v>
      </c>
      <c r="J43" s="233">
        <f>'08_A Spotreba PHM_E (cesty)'!J31</f>
        <v>724.36868343576975</v>
      </c>
      <c r="K43" s="233">
        <f>'08_A Spotreba PHM_E (cesty)'!K31</f>
        <v>710.16249929817718</v>
      </c>
      <c r="L43" s="233">
        <f>'08_A Spotreba PHM_E (cesty)'!L31</f>
        <v>693.19351951482122</v>
      </c>
      <c r="M43" s="233">
        <f>'08_A Spotreba PHM_E (cesty)'!M31</f>
        <v>669.38155951689771</v>
      </c>
      <c r="N43" s="233">
        <f>'08_A Spotreba PHM_E (cesty)'!N31</f>
        <v>651.07450772670404</v>
      </c>
      <c r="O43" s="233">
        <f>'08_A Spotreba PHM_E (cesty)'!O31</f>
        <v>632.3950709259459</v>
      </c>
      <c r="P43" s="233">
        <f>'08_A Spotreba PHM_E (cesty)'!P31</f>
        <v>613.50608895430753</v>
      </c>
      <c r="Q43" s="233">
        <f>'08_A Spotreba PHM_E (cesty)'!Q31</f>
        <v>594.23721719421508</v>
      </c>
      <c r="R43" s="233">
        <f>'08_A Spotreba PHM_E (cesty)'!R31</f>
        <v>574.753567310275</v>
      </c>
      <c r="S43" s="233">
        <f>'08_A Spotreba PHM_E (cesty)'!S31</f>
        <v>549.37213339974278</v>
      </c>
      <c r="T43" s="233">
        <f>'08_A Spotreba PHM_E (cesty)'!T31</f>
        <v>524.22235366787618</v>
      </c>
      <c r="U43" s="233">
        <f>'08_A Spotreba PHM_E (cesty)'!U31</f>
        <v>499.13424352296408</v>
      </c>
      <c r="V43" s="233">
        <f>'08_A Spotreba PHM_E (cesty)'!V31</f>
        <v>474.27597592574767</v>
      </c>
      <c r="W43" s="233">
        <f>'08_A Spotreba PHM_E (cesty)'!W31</f>
        <v>449.47858593357751</v>
      </c>
      <c r="X43" s="233">
        <f>'08_A Spotreba PHM_E (cesty)'!X31</f>
        <v>424.90924025054528</v>
      </c>
      <c r="Y43" s="233">
        <f>'08_A Spotreba PHM_E (cesty)'!Y31</f>
        <v>400.39998746672865</v>
      </c>
      <c r="Z43" s="233">
        <f>'08_A Spotreba PHM_E (cesty)'!Z31</f>
        <v>376.11699405045914</v>
      </c>
      <c r="AA43" s="233">
        <f>'08_A Spotreba PHM_E (cesty)'!AA31</f>
        <v>351.89331604489553</v>
      </c>
      <c r="AB43" s="233">
        <f>'08_A Spotreba PHM_E (cesty)'!AB31</f>
        <v>327.8941256674737</v>
      </c>
      <c r="AC43" s="233">
        <f>'08_A Spotreba PHM_E (cesty)'!AC31</f>
        <v>304.03576339247201</v>
      </c>
      <c r="AD43" s="233">
        <f>'08_A Spotreba PHM_E (cesty)'!AD31</f>
        <v>280.23556407183725</v>
      </c>
      <c r="AE43" s="233">
        <f>'08_A Spotreba PHM_E (cesty)'!AE31</f>
        <v>256.65721968889136</v>
      </c>
      <c r="AF43" s="233">
        <f>'08_A Spotreba PHM_E (cesty)'!AF31</f>
        <v>233.13627855872176</v>
      </c>
      <c r="AG43" s="233">
        <f>'08_A Spotreba PHM_E (cesty)'!AG31</f>
        <v>209.83545321972039</v>
      </c>
      <c r="AH43" s="233">
        <f>'08_A Spotreba PHM_E (cesty)'!AH31</f>
        <v>186.59127844705966</v>
      </c>
      <c r="AI43" s="233">
        <f>'08_A Spotreba PHM_E (cesty)'!AI31</f>
        <v>163.56549319466473</v>
      </c>
      <c r="AJ43" s="233">
        <f>'08_A Spotreba PHM_E (cesty)'!AJ31</f>
        <v>140.59561278054147</v>
      </c>
      <c r="AK43" s="233">
        <f>'08_A Spotreba PHM_E (cesty)'!AK31</f>
        <v>117.8424083995457</v>
      </c>
      <c r="AL43" s="233">
        <f>'08_A Spotreba PHM_E (cesty)'!AL31</f>
        <v>95.144370030759561</v>
      </c>
      <c r="AM43" s="233">
        <f>'08_A Spotreba PHM_E (cesty)'!AM31</f>
        <v>72.661306900511107</v>
      </c>
      <c r="AN43" s="233">
        <f>'08_A Spotreba PHM_E (cesty)'!AN31</f>
        <v>50.232677802483394</v>
      </c>
      <c r="AO43" s="233">
        <f>'08_A Spotreba PHM_E (cesty)'!AO31</f>
        <v>28.017335750370506</v>
      </c>
    </row>
    <row r="44" spans="2:41" x14ac:dyDescent="0.2">
      <c r="B44" s="227" t="s">
        <v>388</v>
      </c>
      <c r="C44" s="232">
        <f>SUM(D44:AO44)</f>
        <v>67524.683351079133</v>
      </c>
      <c r="D44" s="233">
        <f>'08_A Spotreba PHM_E (cesty)'!D37</f>
        <v>0</v>
      </c>
      <c r="E44" s="233">
        <f>'08_A Spotreba PHM_E (cesty)'!E37</f>
        <v>0</v>
      </c>
      <c r="F44" s="233">
        <f>'08_A Spotreba PHM_E (cesty)'!F37</f>
        <v>169.30286928195306</v>
      </c>
      <c r="G44" s="233">
        <f>'08_A Spotreba PHM_E (cesty)'!G37</f>
        <v>208.12330710797011</v>
      </c>
      <c r="H44" s="233">
        <f>'08_A Spotreba PHM_E (cesty)'!H37</f>
        <v>246.34197227399966</v>
      </c>
      <c r="I44" s="233">
        <f>'08_A Spotreba PHM_E (cesty)'!I37</f>
        <v>305.31245055989871</v>
      </c>
      <c r="J44" s="233">
        <f>'08_A Spotreba PHM_E (cesty)'!J37</f>
        <v>382.00617485941871</v>
      </c>
      <c r="K44" s="233">
        <f>'08_A Spotreba PHM_E (cesty)'!K37</f>
        <v>476.78674917383449</v>
      </c>
      <c r="L44" s="233">
        <f>'08_A Spotreba PHM_E (cesty)'!L37</f>
        <v>584.9565818859536</v>
      </c>
      <c r="M44" s="233">
        <f>'08_A Spotreba PHM_E (cesty)'!M37</f>
        <v>726.01256777111087</v>
      </c>
      <c r="N44" s="233">
        <f>'08_A Spotreba PHM_E (cesty)'!N37</f>
        <v>840.95644725753618</v>
      </c>
      <c r="O44" s="233">
        <f>'08_A Spotreba PHM_E (cesty)'!O37</f>
        <v>957.87191904545682</v>
      </c>
      <c r="P44" s="233">
        <f>'08_A Spotreba PHM_E (cesty)'!P37</f>
        <v>1075.9822622997553</v>
      </c>
      <c r="Q44" s="233">
        <f>'08_A Spotreba PHM_E (cesty)'!Q37</f>
        <v>1196.1027580762266</v>
      </c>
      <c r="R44" s="233">
        <f>'08_A Spotreba PHM_E (cesty)'!R37</f>
        <v>1317.4458494179853</v>
      </c>
      <c r="S44" s="233">
        <f>'08_A Spotreba PHM_E (cesty)'!S37</f>
        <v>1426.5301219288478</v>
      </c>
      <c r="T44" s="233">
        <f>'08_A Spotreba PHM_E (cesty)'!T37</f>
        <v>1534.5440980994235</v>
      </c>
      <c r="U44" s="233">
        <f>'08_A Spotreba PHM_E (cesty)'!U37</f>
        <v>1642.2998735333772</v>
      </c>
      <c r="V44" s="233">
        <f>'08_A Spotreba PHM_E (cesty)'!V37</f>
        <v>1748.9937896920196</v>
      </c>
      <c r="W44" s="233">
        <f>'08_A Spotreba PHM_E (cesty)'!W37</f>
        <v>1855.4330708394964</v>
      </c>
      <c r="X44" s="233">
        <f>'08_A Spotreba PHM_E (cesty)'!X37</f>
        <v>1960.8188670988864</v>
      </c>
      <c r="Y44" s="233">
        <f>'08_A Spotreba PHM_E (cesty)'!Y37</f>
        <v>2065.9535606154054</v>
      </c>
      <c r="Z44" s="233">
        <f>'08_A Spotreba PHM_E (cesty)'!Z37</f>
        <v>2170.0430814014967</v>
      </c>
      <c r="AA44" s="233">
        <f>'08_A Spotreba PHM_E (cesty)'!AA37</f>
        <v>2273.8849985287516</v>
      </c>
      <c r="AB44" s="233">
        <f>'08_A Spotreba PHM_E (cesty)'!AB37</f>
        <v>2376.689993298728</v>
      </c>
      <c r="AC44" s="233">
        <f>'08_A Spotreba PHM_E (cesty)'!AC37</f>
        <v>2478.8576931350972</v>
      </c>
      <c r="AD44" s="233">
        <f>'08_A Spotreba PHM_E (cesty)'!AD37</f>
        <v>2580.7829745355561</v>
      </c>
      <c r="AE44" s="233">
        <f>'08_A Spotreba PHM_E (cesty)'!AE37</f>
        <v>2681.6835924892466</v>
      </c>
      <c r="AF44" s="233">
        <f>'08_A Spotreba PHM_E (cesty)'!AF37</f>
        <v>2782.3452093214528</v>
      </c>
      <c r="AG44" s="233">
        <f>'08_A Spotreba PHM_E (cesty)'!AG37</f>
        <v>2881.9902605562238</v>
      </c>
      <c r="AH44" s="233">
        <f>'08_A Spotreba PHM_E (cesty)'!AH37</f>
        <v>2981.3996957385807</v>
      </c>
      <c r="AI44" s="233">
        <f>'08_A Spotreba PHM_E (cesty)'!AI37</f>
        <v>3079.8006029217045</v>
      </c>
      <c r="AJ44" s="233">
        <f>'08_A Spotreba PHM_E (cesty)'!AJ37</f>
        <v>3177.9692471398344</v>
      </c>
      <c r="AK44" s="233">
        <f>'08_A Spotreba PHM_E (cesty)'!AK37</f>
        <v>3275.1373411370896</v>
      </c>
      <c r="AL44" s="233">
        <f>'08_A Spotreba PHM_E (cesty)'!AL37</f>
        <v>3372.0764935368256</v>
      </c>
      <c r="AM44" s="233">
        <f>'08_A Spotreba PHM_E (cesty)'!AM37</f>
        <v>3468.023014102474</v>
      </c>
      <c r="AN44" s="233">
        <f>'08_A Spotreba PHM_E (cesty)'!AN37</f>
        <v>3563.7438829778544</v>
      </c>
      <c r="AO44" s="233">
        <f>'08_A Spotreba PHM_E (cesty)'!AO37</f>
        <v>3658.4799794396513</v>
      </c>
    </row>
    <row r="45" spans="2:41" x14ac:dyDescent="0.2">
      <c r="B45" s="227" t="s">
        <v>137</v>
      </c>
      <c r="C45" s="232">
        <f>SUM(D45:AO45)</f>
        <v>0</v>
      </c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</row>
    <row r="48" spans="2:41" x14ac:dyDescent="0.2">
      <c r="B48" s="227"/>
      <c r="C48" s="227"/>
      <c r="D48" s="227" t="s">
        <v>10</v>
      </c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</row>
    <row r="49" spans="2:41" x14ac:dyDescent="0.2">
      <c r="B49" s="229" t="s">
        <v>433</v>
      </c>
      <c r="C49" s="229"/>
      <c r="D49" s="234">
        <v>1</v>
      </c>
      <c r="E49" s="234">
        <v>2</v>
      </c>
      <c r="F49" s="234">
        <v>3</v>
      </c>
      <c r="G49" s="234">
        <v>4</v>
      </c>
      <c r="H49" s="234">
        <v>5</v>
      </c>
      <c r="I49" s="234">
        <v>6</v>
      </c>
      <c r="J49" s="234">
        <v>7</v>
      </c>
      <c r="K49" s="234">
        <v>8</v>
      </c>
      <c r="L49" s="234">
        <v>9</v>
      </c>
      <c r="M49" s="234">
        <v>10</v>
      </c>
      <c r="N49" s="234">
        <v>11</v>
      </c>
      <c r="O49" s="234">
        <v>12</v>
      </c>
      <c r="P49" s="234">
        <v>13</v>
      </c>
      <c r="Q49" s="234">
        <v>14</v>
      </c>
      <c r="R49" s="234">
        <v>15</v>
      </c>
      <c r="S49" s="234">
        <v>16</v>
      </c>
      <c r="T49" s="234">
        <v>17</v>
      </c>
      <c r="U49" s="234">
        <v>18</v>
      </c>
      <c r="V49" s="234">
        <v>19</v>
      </c>
      <c r="W49" s="234">
        <v>20</v>
      </c>
      <c r="X49" s="234">
        <v>21</v>
      </c>
      <c r="Y49" s="234">
        <v>22</v>
      </c>
      <c r="Z49" s="234">
        <v>23</v>
      </c>
      <c r="AA49" s="234">
        <v>24</v>
      </c>
      <c r="AB49" s="234">
        <v>25</v>
      </c>
      <c r="AC49" s="234">
        <v>26</v>
      </c>
      <c r="AD49" s="234">
        <v>27</v>
      </c>
      <c r="AE49" s="234">
        <v>28</v>
      </c>
      <c r="AF49" s="234">
        <v>29</v>
      </c>
      <c r="AG49" s="234">
        <v>30</v>
      </c>
      <c r="AH49" s="234">
        <v>31</v>
      </c>
      <c r="AI49" s="234">
        <v>32</v>
      </c>
      <c r="AJ49" s="234">
        <v>33</v>
      </c>
      <c r="AK49" s="234">
        <v>34</v>
      </c>
      <c r="AL49" s="234">
        <v>35</v>
      </c>
      <c r="AM49" s="234">
        <v>36</v>
      </c>
      <c r="AN49" s="234">
        <v>37</v>
      </c>
      <c r="AO49" s="234">
        <v>38</v>
      </c>
    </row>
    <row r="50" spans="2:41" x14ac:dyDescent="0.2">
      <c r="B50" s="230" t="s">
        <v>34</v>
      </c>
      <c r="C50" s="231" t="s">
        <v>9</v>
      </c>
      <c r="D50" s="235">
        <f t="shared" ref="D50:AN50" si="22">D4</f>
        <v>2026</v>
      </c>
      <c r="E50" s="235">
        <f t="shared" si="22"/>
        <v>2027</v>
      </c>
      <c r="F50" s="235">
        <f t="shared" si="22"/>
        <v>2028</v>
      </c>
      <c r="G50" s="235">
        <f t="shared" si="22"/>
        <v>2029</v>
      </c>
      <c r="H50" s="235">
        <f t="shared" si="22"/>
        <v>2030</v>
      </c>
      <c r="I50" s="235">
        <f t="shared" si="22"/>
        <v>2031</v>
      </c>
      <c r="J50" s="235">
        <f t="shared" si="22"/>
        <v>2032</v>
      </c>
      <c r="K50" s="235">
        <f t="shared" si="22"/>
        <v>2033</v>
      </c>
      <c r="L50" s="235">
        <f t="shared" si="22"/>
        <v>2034</v>
      </c>
      <c r="M50" s="235">
        <f t="shared" si="22"/>
        <v>2035</v>
      </c>
      <c r="N50" s="235">
        <f t="shared" si="22"/>
        <v>2036</v>
      </c>
      <c r="O50" s="235">
        <f t="shared" si="22"/>
        <v>2037</v>
      </c>
      <c r="P50" s="235">
        <f t="shared" si="22"/>
        <v>2038</v>
      </c>
      <c r="Q50" s="235">
        <f t="shared" si="22"/>
        <v>2039</v>
      </c>
      <c r="R50" s="235">
        <f t="shared" si="22"/>
        <v>2040</v>
      </c>
      <c r="S50" s="235">
        <f t="shared" si="22"/>
        <v>2041</v>
      </c>
      <c r="T50" s="235">
        <f t="shared" si="22"/>
        <v>2042</v>
      </c>
      <c r="U50" s="235">
        <f t="shared" si="22"/>
        <v>2043</v>
      </c>
      <c r="V50" s="235">
        <f t="shared" si="22"/>
        <v>2044</v>
      </c>
      <c r="W50" s="235">
        <f t="shared" si="22"/>
        <v>2045</v>
      </c>
      <c r="X50" s="235">
        <f t="shared" si="22"/>
        <v>2046</v>
      </c>
      <c r="Y50" s="235">
        <f t="shared" si="22"/>
        <v>2047</v>
      </c>
      <c r="Z50" s="235">
        <f t="shared" si="22"/>
        <v>2048</v>
      </c>
      <c r="AA50" s="235">
        <f t="shared" si="22"/>
        <v>2049</v>
      </c>
      <c r="AB50" s="235">
        <f t="shared" si="22"/>
        <v>2050</v>
      </c>
      <c r="AC50" s="235">
        <f t="shared" si="22"/>
        <v>2051</v>
      </c>
      <c r="AD50" s="235">
        <f t="shared" si="22"/>
        <v>2052</v>
      </c>
      <c r="AE50" s="235">
        <f t="shared" si="22"/>
        <v>2053</v>
      </c>
      <c r="AF50" s="235">
        <f t="shared" si="22"/>
        <v>2054</v>
      </c>
      <c r="AG50" s="235">
        <f t="shared" si="22"/>
        <v>2055</v>
      </c>
      <c r="AH50" s="235">
        <f t="shared" si="22"/>
        <v>2056</v>
      </c>
      <c r="AI50" s="235">
        <f t="shared" si="22"/>
        <v>2057</v>
      </c>
      <c r="AJ50" s="235">
        <f t="shared" si="22"/>
        <v>2058</v>
      </c>
      <c r="AK50" s="235">
        <f t="shared" si="22"/>
        <v>2059</v>
      </c>
      <c r="AL50" s="235">
        <f t="shared" si="22"/>
        <v>2060</v>
      </c>
      <c r="AM50" s="235">
        <f t="shared" si="22"/>
        <v>2061</v>
      </c>
      <c r="AN50" s="235">
        <f t="shared" si="22"/>
        <v>2062</v>
      </c>
      <c r="AO50" s="235">
        <f t="shared" ref="AO50" si="23">AO4</f>
        <v>2063</v>
      </c>
    </row>
    <row r="51" spans="2:41" x14ac:dyDescent="0.2">
      <c r="B51" s="227" t="s">
        <v>386</v>
      </c>
      <c r="C51" s="232">
        <f>SUM(D51:AO51)</f>
        <v>0</v>
      </c>
      <c r="D51" s="233">
        <v>0</v>
      </c>
      <c r="E51" s="233">
        <v>0</v>
      </c>
      <c r="F51" s="233">
        <v>0</v>
      </c>
      <c r="G51" s="233">
        <v>0</v>
      </c>
      <c r="H51" s="233">
        <v>0</v>
      </c>
      <c r="I51" s="233">
        <v>0</v>
      </c>
      <c r="J51" s="233">
        <v>0</v>
      </c>
      <c r="K51" s="233">
        <v>0</v>
      </c>
      <c r="L51" s="233">
        <v>0</v>
      </c>
      <c r="M51" s="233">
        <v>0</v>
      </c>
      <c r="N51" s="233">
        <v>0</v>
      </c>
      <c r="O51" s="233">
        <v>0</v>
      </c>
      <c r="P51" s="233">
        <v>0</v>
      </c>
      <c r="Q51" s="233">
        <v>0</v>
      </c>
      <c r="R51" s="233">
        <v>0</v>
      </c>
      <c r="S51" s="233">
        <v>0</v>
      </c>
      <c r="T51" s="233">
        <v>0</v>
      </c>
      <c r="U51" s="233">
        <v>0</v>
      </c>
      <c r="V51" s="233">
        <v>0</v>
      </c>
      <c r="W51" s="233">
        <v>0</v>
      </c>
      <c r="X51" s="233">
        <v>0</v>
      </c>
      <c r="Y51" s="233">
        <v>0</v>
      </c>
      <c r="Z51" s="233">
        <v>0</v>
      </c>
      <c r="AA51" s="233">
        <v>0</v>
      </c>
      <c r="AB51" s="233">
        <v>0</v>
      </c>
      <c r="AC51" s="233">
        <v>0</v>
      </c>
      <c r="AD51" s="233">
        <v>0</v>
      </c>
      <c r="AE51" s="233">
        <v>0</v>
      </c>
      <c r="AF51" s="233">
        <v>0</v>
      </c>
      <c r="AG51" s="233">
        <v>0</v>
      </c>
      <c r="AH51" s="233">
        <v>0</v>
      </c>
      <c r="AI51" s="233">
        <v>0</v>
      </c>
      <c r="AJ51" s="233">
        <v>0</v>
      </c>
      <c r="AK51" s="233">
        <v>0</v>
      </c>
      <c r="AL51" s="233">
        <v>0</v>
      </c>
      <c r="AM51" s="233">
        <v>0</v>
      </c>
      <c r="AN51" s="233">
        <v>0</v>
      </c>
      <c r="AO51" s="233">
        <v>0</v>
      </c>
    </row>
    <row r="52" spans="2:41" x14ac:dyDescent="0.2">
      <c r="B52" s="227" t="s">
        <v>387</v>
      </c>
      <c r="C52" s="232">
        <f>SUM(D52:AO52)</f>
        <v>0</v>
      </c>
      <c r="D52" s="233">
        <v>0</v>
      </c>
      <c r="E52" s="233">
        <v>0</v>
      </c>
      <c r="F52" s="233">
        <v>0</v>
      </c>
      <c r="G52" s="233">
        <v>0</v>
      </c>
      <c r="H52" s="233">
        <v>0</v>
      </c>
      <c r="I52" s="233">
        <v>0</v>
      </c>
      <c r="J52" s="233">
        <v>0</v>
      </c>
      <c r="K52" s="233">
        <v>0</v>
      </c>
      <c r="L52" s="233">
        <v>0</v>
      </c>
      <c r="M52" s="233">
        <v>0</v>
      </c>
      <c r="N52" s="233">
        <v>0</v>
      </c>
      <c r="O52" s="233">
        <v>0</v>
      </c>
      <c r="P52" s="233">
        <v>0</v>
      </c>
      <c r="Q52" s="233">
        <v>0</v>
      </c>
      <c r="R52" s="233">
        <v>0</v>
      </c>
      <c r="S52" s="233">
        <v>0</v>
      </c>
      <c r="T52" s="233">
        <v>0</v>
      </c>
      <c r="U52" s="233">
        <v>0</v>
      </c>
      <c r="V52" s="233">
        <v>0</v>
      </c>
      <c r="W52" s="233">
        <v>0</v>
      </c>
      <c r="X52" s="233">
        <v>0</v>
      </c>
      <c r="Y52" s="233">
        <v>0</v>
      </c>
      <c r="Z52" s="233">
        <v>0</v>
      </c>
      <c r="AA52" s="233">
        <v>0</v>
      </c>
      <c r="AB52" s="233">
        <v>0</v>
      </c>
      <c r="AC52" s="233">
        <v>0</v>
      </c>
      <c r="AD52" s="233">
        <v>0</v>
      </c>
      <c r="AE52" s="233">
        <v>0</v>
      </c>
      <c r="AF52" s="233">
        <v>0</v>
      </c>
      <c r="AG52" s="233">
        <v>0</v>
      </c>
      <c r="AH52" s="233">
        <v>0</v>
      </c>
      <c r="AI52" s="233">
        <v>0</v>
      </c>
      <c r="AJ52" s="233">
        <v>0</v>
      </c>
      <c r="AK52" s="233">
        <v>0</v>
      </c>
      <c r="AL52" s="233">
        <v>0</v>
      </c>
      <c r="AM52" s="233">
        <v>0</v>
      </c>
      <c r="AN52" s="233">
        <v>0</v>
      </c>
      <c r="AO52" s="233">
        <v>0</v>
      </c>
    </row>
    <row r="53" spans="2:41" x14ac:dyDescent="0.2">
      <c r="B53" s="227" t="s">
        <v>388</v>
      </c>
      <c r="C53" s="232">
        <f>SUM(D53:AO53)</f>
        <v>0</v>
      </c>
      <c r="D53" s="233">
        <v>0</v>
      </c>
      <c r="E53" s="233">
        <v>0</v>
      </c>
      <c r="F53" s="233">
        <v>0</v>
      </c>
      <c r="G53" s="233">
        <v>0</v>
      </c>
      <c r="H53" s="233">
        <v>0</v>
      </c>
      <c r="I53" s="233">
        <v>0</v>
      </c>
      <c r="J53" s="233">
        <v>0</v>
      </c>
      <c r="K53" s="233">
        <v>0</v>
      </c>
      <c r="L53" s="233">
        <v>0</v>
      </c>
      <c r="M53" s="233">
        <v>0</v>
      </c>
      <c r="N53" s="233">
        <v>0</v>
      </c>
      <c r="O53" s="233">
        <v>0</v>
      </c>
      <c r="P53" s="233">
        <v>0</v>
      </c>
      <c r="Q53" s="233">
        <v>0</v>
      </c>
      <c r="R53" s="233">
        <v>0</v>
      </c>
      <c r="S53" s="233">
        <v>0</v>
      </c>
      <c r="T53" s="233">
        <v>0</v>
      </c>
      <c r="U53" s="233">
        <v>0</v>
      </c>
      <c r="V53" s="233">
        <v>0</v>
      </c>
      <c r="W53" s="233">
        <v>0</v>
      </c>
      <c r="X53" s="233">
        <v>0</v>
      </c>
      <c r="Y53" s="233">
        <v>0</v>
      </c>
      <c r="Z53" s="233">
        <v>0</v>
      </c>
      <c r="AA53" s="233">
        <v>0</v>
      </c>
      <c r="AB53" s="233">
        <v>0</v>
      </c>
      <c r="AC53" s="233">
        <v>0</v>
      </c>
      <c r="AD53" s="233">
        <v>0</v>
      </c>
      <c r="AE53" s="233">
        <v>0</v>
      </c>
      <c r="AF53" s="233">
        <v>0</v>
      </c>
      <c r="AG53" s="233">
        <v>0</v>
      </c>
      <c r="AH53" s="233">
        <v>0</v>
      </c>
      <c r="AI53" s="233">
        <v>0</v>
      </c>
      <c r="AJ53" s="233">
        <v>0</v>
      </c>
      <c r="AK53" s="233">
        <v>0</v>
      </c>
      <c r="AL53" s="233">
        <v>0</v>
      </c>
      <c r="AM53" s="233">
        <v>0</v>
      </c>
      <c r="AN53" s="233">
        <v>0</v>
      </c>
      <c r="AO53" s="233">
        <v>0</v>
      </c>
    </row>
    <row r="54" spans="2:41" x14ac:dyDescent="0.2">
      <c r="B54" s="227" t="s">
        <v>137</v>
      </c>
      <c r="C54" s="232">
        <f>SUM(D54:AO54)</f>
        <v>0</v>
      </c>
      <c r="D54" s="233">
        <v>0</v>
      </c>
      <c r="E54" s="233">
        <v>0</v>
      </c>
      <c r="F54" s="233">
        <v>0</v>
      </c>
      <c r="G54" s="233">
        <v>0</v>
      </c>
      <c r="H54" s="233">
        <v>0</v>
      </c>
      <c r="I54" s="233">
        <v>0</v>
      </c>
      <c r="J54" s="233">
        <v>0</v>
      </c>
      <c r="K54" s="233">
        <v>0</v>
      </c>
      <c r="L54" s="233">
        <v>0</v>
      </c>
      <c r="M54" s="233">
        <v>0</v>
      </c>
      <c r="N54" s="233">
        <v>0</v>
      </c>
      <c r="O54" s="233">
        <v>0</v>
      </c>
      <c r="P54" s="233">
        <v>0</v>
      </c>
      <c r="Q54" s="233">
        <v>0</v>
      </c>
      <c r="R54" s="233">
        <v>0</v>
      </c>
      <c r="S54" s="233">
        <v>0</v>
      </c>
      <c r="T54" s="233">
        <v>0</v>
      </c>
      <c r="U54" s="233">
        <v>0</v>
      </c>
      <c r="V54" s="233">
        <v>0</v>
      </c>
      <c r="W54" s="233">
        <v>0</v>
      </c>
      <c r="X54" s="233">
        <v>0</v>
      </c>
      <c r="Y54" s="233">
        <v>0</v>
      </c>
      <c r="Z54" s="233">
        <v>0</v>
      </c>
      <c r="AA54" s="233">
        <v>0</v>
      </c>
      <c r="AB54" s="233">
        <v>0</v>
      </c>
      <c r="AC54" s="233">
        <v>0</v>
      </c>
      <c r="AD54" s="233">
        <v>0</v>
      </c>
      <c r="AE54" s="233">
        <v>0</v>
      </c>
      <c r="AF54" s="233">
        <v>0</v>
      </c>
      <c r="AG54" s="233">
        <v>0</v>
      </c>
      <c r="AH54" s="233">
        <v>0</v>
      </c>
      <c r="AI54" s="233">
        <v>0</v>
      </c>
      <c r="AJ54" s="233">
        <v>0</v>
      </c>
      <c r="AK54" s="233">
        <v>0</v>
      </c>
      <c r="AL54" s="233">
        <v>0</v>
      </c>
      <c r="AM54" s="233">
        <v>0</v>
      </c>
      <c r="AN54" s="233">
        <v>0</v>
      </c>
      <c r="AO54" s="233">
        <v>0</v>
      </c>
    </row>
    <row r="57" spans="2:41" x14ac:dyDescent="0.2">
      <c r="B57" s="227"/>
      <c r="C57" s="227"/>
      <c r="D57" s="227" t="s">
        <v>10</v>
      </c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</row>
    <row r="58" spans="2:41" x14ac:dyDescent="0.2">
      <c r="B58" s="229" t="s">
        <v>434</v>
      </c>
      <c r="C58" s="229"/>
      <c r="D58" s="227">
        <v>1</v>
      </c>
      <c r="E58" s="227">
        <v>2</v>
      </c>
      <c r="F58" s="227">
        <v>3</v>
      </c>
      <c r="G58" s="227">
        <v>4</v>
      </c>
      <c r="H58" s="227">
        <v>5</v>
      </c>
      <c r="I58" s="227">
        <v>6</v>
      </c>
      <c r="J58" s="227">
        <v>7</v>
      </c>
      <c r="K58" s="227">
        <v>8</v>
      </c>
      <c r="L58" s="227">
        <v>9</v>
      </c>
      <c r="M58" s="227">
        <v>10</v>
      </c>
      <c r="N58" s="227">
        <v>11</v>
      </c>
      <c r="O58" s="227">
        <v>12</v>
      </c>
      <c r="P58" s="227">
        <v>13</v>
      </c>
      <c r="Q58" s="227">
        <v>14</v>
      </c>
      <c r="R58" s="227">
        <v>15</v>
      </c>
      <c r="S58" s="227">
        <v>16</v>
      </c>
      <c r="T58" s="227">
        <v>17</v>
      </c>
      <c r="U58" s="227">
        <v>18</v>
      </c>
      <c r="V58" s="227">
        <v>19</v>
      </c>
      <c r="W58" s="227">
        <v>20</v>
      </c>
      <c r="X58" s="227">
        <v>21</v>
      </c>
      <c r="Y58" s="227">
        <v>22</v>
      </c>
      <c r="Z58" s="227">
        <v>23</v>
      </c>
      <c r="AA58" s="227">
        <v>24</v>
      </c>
      <c r="AB58" s="227">
        <v>25</v>
      </c>
      <c r="AC58" s="227">
        <v>26</v>
      </c>
      <c r="AD58" s="227">
        <v>27</v>
      </c>
      <c r="AE58" s="227">
        <v>28</v>
      </c>
      <c r="AF58" s="227">
        <v>29</v>
      </c>
      <c r="AG58" s="227">
        <v>30</v>
      </c>
      <c r="AH58" s="227">
        <v>31</v>
      </c>
      <c r="AI58" s="227">
        <v>32</v>
      </c>
      <c r="AJ58" s="227">
        <v>33</v>
      </c>
      <c r="AK58" s="227">
        <v>34</v>
      </c>
      <c r="AL58" s="227">
        <v>35</v>
      </c>
      <c r="AM58" s="227">
        <v>36</v>
      </c>
      <c r="AN58" s="227">
        <v>37</v>
      </c>
      <c r="AO58" s="227">
        <v>38</v>
      </c>
    </row>
    <row r="59" spans="2:41" x14ac:dyDescent="0.2">
      <c r="B59" s="230" t="s">
        <v>62</v>
      </c>
      <c r="C59" s="231" t="s">
        <v>9</v>
      </c>
      <c r="D59" s="293">
        <f t="shared" ref="D59:AN59" si="24">D4</f>
        <v>2026</v>
      </c>
      <c r="E59" s="293">
        <f t="shared" si="24"/>
        <v>2027</v>
      </c>
      <c r="F59" s="293">
        <f t="shared" si="24"/>
        <v>2028</v>
      </c>
      <c r="G59" s="293">
        <f t="shared" si="24"/>
        <v>2029</v>
      </c>
      <c r="H59" s="293">
        <f t="shared" si="24"/>
        <v>2030</v>
      </c>
      <c r="I59" s="293">
        <f t="shared" si="24"/>
        <v>2031</v>
      </c>
      <c r="J59" s="293">
        <f t="shared" si="24"/>
        <v>2032</v>
      </c>
      <c r="K59" s="293">
        <f t="shared" si="24"/>
        <v>2033</v>
      </c>
      <c r="L59" s="293">
        <f t="shared" si="24"/>
        <v>2034</v>
      </c>
      <c r="M59" s="293">
        <f t="shared" si="24"/>
        <v>2035</v>
      </c>
      <c r="N59" s="293">
        <f t="shared" si="24"/>
        <v>2036</v>
      </c>
      <c r="O59" s="293">
        <f t="shared" si="24"/>
        <v>2037</v>
      </c>
      <c r="P59" s="293">
        <f t="shared" si="24"/>
        <v>2038</v>
      </c>
      <c r="Q59" s="293">
        <f t="shared" si="24"/>
        <v>2039</v>
      </c>
      <c r="R59" s="293">
        <f t="shared" si="24"/>
        <v>2040</v>
      </c>
      <c r="S59" s="293">
        <f t="shared" si="24"/>
        <v>2041</v>
      </c>
      <c r="T59" s="293">
        <f t="shared" si="24"/>
        <v>2042</v>
      </c>
      <c r="U59" s="293">
        <f t="shared" si="24"/>
        <v>2043</v>
      </c>
      <c r="V59" s="293">
        <f t="shared" si="24"/>
        <v>2044</v>
      </c>
      <c r="W59" s="293">
        <f t="shared" si="24"/>
        <v>2045</v>
      </c>
      <c r="X59" s="293">
        <f t="shared" si="24"/>
        <v>2046</v>
      </c>
      <c r="Y59" s="293">
        <f t="shared" si="24"/>
        <v>2047</v>
      </c>
      <c r="Z59" s="293">
        <f t="shared" si="24"/>
        <v>2048</v>
      </c>
      <c r="AA59" s="293">
        <f t="shared" si="24"/>
        <v>2049</v>
      </c>
      <c r="AB59" s="293">
        <f t="shared" si="24"/>
        <v>2050</v>
      </c>
      <c r="AC59" s="293">
        <f t="shared" si="24"/>
        <v>2051</v>
      </c>
      <c r="AD59" s="293">
        <f t="shared" si="24"/>
        <v>2052</v>
      </c>
      <c r="AE59" s="293">
        <f t="shared" si="24"/>
        <v>2053</v>
      </c>
      <c r="AF59" s="293">
        <f t="shared" si="24"/>
        <v>2054</v>
      </c>
      <c r="AG59" s="293">
        <f t="shared" si="24"/>
        <v>2055</v>
      </c>
      <c r="AH59" s="293">
        <f t="shared" si="24"/>
        <v>2056</v>
      </c>
      <c r="AI59" s="293">
        <f t="shared" si="24"/>
        <v>2057</v>
      </c>
      <c r="AJ59" s="293">
        <f t="shared" si="24"/>
        <v>2058</v>
      </c>
      <c r="AK59" s="293">
        <f t="shared" si="24"/>
        <v>2059</v>
      </c>
      <c r="AL59" s="293">
        <f t="shared" si="24"/>
        <v>2060</v>
      </c>
      <c r="AM59" s="293">
        <f t="shared" si="24"/>
        <v>2061</v>
      </c>
      <c r="AN59" s="293">
        <f t="shared" si="24"/>
        <v>2062</v>
      </c>
      <c r="AO59" s="293">
        <f t="shared" ref="AO59" si="25">AO4</f>
        <v>2063</v>
      </c>
    </row>
    <row r="60" spans="2:41" x14ac:dyDescent="0.2">
      <c r="B60" s="227" t="s">
        <v>386</v>
      </c>
      <c r="C60" s="232">
        <f t="shared" ref="C60:C66" si="26">SUM(D60:AO60)</f>
        <v>20559.456887321103</v>
      </c>
      <c r="D60" s="232">
        <f>D42-D51</f>
        <v>0</v>
      </c>
      <c r="E60" s="232">
        <f t="shared" ref="E60:AN63" si="27">E42-E51</f>
        <v>0</v>
      </c>
      <c r="F60" s="232">
        <f t="shared" si="27"/>
        <v>1000.4043480358666</v>
      </c>
      <c r="G60" s="232">
        <f t="shared" si="27"/>
        <v>996.85509741553312</v>
      </c>
      <c r="H60" s="232">
        <f t="shared" si="27"/>
        <v>993.52591584218055</v>
      </c>
      <c r="I60" s="232">
        <f t="shared" si="27"/>
        <v>984.43010638805333</v>
      </c>
      <c r="J60" s="232">
        <f t="shared" si="27"/>
        <v>970.41717183670869</v>
      </c>
      <c r="K60" s="232">
        <f t="shared" si="27"/>
        <v>951.38553042448507</v>
      </c>
      <c r="L60" s="232">
        <f t="shared" si="27"/>
        <v>928.65264626359942</v>
      </c>
      <c r="M60" s="232">
        <f t="shared" si="27"/>
        <v>896.75240622634124</v>
      </c>
      <c r="N60" s="232">
        <f t="shared" si="27"/>
        <v>872.22694311735643</v>
      </c>
      <c r="O60" s="232">
        <f t="shared" si="27"/>
        <v>847.20260586175266</v>
      </c>
      <c r="P60" s="232">
        <f t="shared" si="27"/>
        <v>821.89754659711207</v>
      </c>
      <c r="Q60" s="232">
        <f t="shared" si="27"/>
        <v>796.08355923749548</v>
      </c>
      <c r="R60" s="232">
        <f t="shared" si="27"/>
        <v>769.98183942300795</v>
      </c>
      <c r="S60" s="232">
        <f t="shared" si="27"/>
        <v>735.97901755087344</v>
      </c>
      <c r="T60" s="232">
        <f t="shared" si="27"/>
        <v>702.28653652870321</v>
      </c>
      <c r="U60" s="232">
        <f t="shared" si="27"/>
        <v>668.67667258748781</v>
      </c>
      <c r="V60" s="232">
        <f t="shared" si="27"/>
        <v>635.37472250312874</v>
      </c>
      <c r="W60" s="232">
        <f t="shared" si="27"/>
        <v>602.15432850294098</v>
      </c>
      <c r="X60" s="232">
        <f t="shared" si="27"/>
        <v>569.23943930795451</v>
      </c>
      <c r="Y60" s="232">
        <f t="shared" si="27"/>
        <v>536.40505494791989</v>
      </c>
      <c r="Z60" s="232">
        <f t="shared" si="27"/>
        <v>503.87378415501962</v>
      </c>
      <c r="AA60" s="232">
        <f t="shared" si="27"/>
        <v>471.42197661670195</v>
      </c>
      <c r="AB60" s="232">
        <f t="shared" si="27"/>
        <v>439.27090909406309</v>
      </c>
      <c r="AC60" s="232">
        <f t="shared" si="27"/>
        <v>407.30850517877053</v>
      </c>
      <c r="AD60" s="232">
        <f t="shared" si="27"/>
        <v>375.42402060341226</v>
      </c>
      <c r="AE60" s="232">
        <f t="shared" si="27"/>
        <v>343.83674909939901</v>
      </c>
      <c r="AF60" s="232">
        <f t="shared" si="27"/>
        <v>312.32637918360626</v>
      </c>
      <c r="AG60" s="232">
        <f t="shared" si="27"/>
        <v>281.11089245151067</v>
      </c>
      <c r="AH60" s="232">
        <f t="shared" si="27"/>
        <v>249.9712989539355</v>
      </c>
      <c r="AI60" s="232">
        <f t="shared" si="27"/>
        <v>219.12427600152787</v>
      </c>
      <c r="AJ60" s="232">
        <f t="shared" si="27"/>
        <v>188.35214725187654</v>
      </c>
      <c r="AK60" s="232">
        <f t="shared" si="27"/>
        <v>157.87029353492693</v>
      </c>
      <c r="AL60" s="232">
        <f t="shared" si="27"/>
        <v>127.46234423540194</v>
      </c>
      <c r="AM60" s="232">
        <f t="shared" si="27"/>
        <v>97.342391459977364</v>
      </c>
      <c r="AN60" s="232">
        <f t="shared" si="27"/>
        <v>67.295362488145102</v>
      </c>
      <c r="AO60" s="232">
        <f t="shared" ref="AO60" si="28">AO42-AO51</f>
        <v>37.53406841432686</v>
      </c>
    </row>
    <row r="61" spans="2:41" x14ac:dyDescent="0.2">
      <c r="B61" s="227" t="s">
        <v>387</v>
      </c>
      <c r="C61" s="232">
        <f t="shared" si="26"/>
        <v>15346.62323569149</v>
      </c>
      <c r="D61" s="232">
        <f t="shared" ref="D61:AG62" si="29">D43-D52</f>
        <v>0</v>
      </c>
      <c r="E61" s="232">
        <f t="shared" si="29"/>
        <v>0</v>
      </c>
      <c r="F61" s="232">
        <f t="shared" si="29"/>
        <v>746.75263538318609</v>
      </c>
      <c r="G61" s="232">
        <f t="shared" si="29"/>
        <v>744.10329438464566</v>
      </c>
      <c r="H61" s="232">
        <f t="shared" si="29"/>
        <v>741.6182241043623</v>
      </c>
      <c r="I61" s="232">
        <f t="shared" si="29"/>
        <v>734.82864977459406</v>
      </c>
      <c r="J61" s="232">
        <f t="shared" si="29"/>
        <v>724.36868343576975</v>
      </c>
      <c r="K61" s="232">
        <f t="shared" si="29"/>
        <v>710.16249929817718</v>
      </c>
      <c r="L61" s="232">
        <f t="shared" si="29"/>
        <v>693.19351951482122</v>
      </c>
      <c r="M61" s="232">
        <f t="shared" si="29"/>
        <v>669.38155951689771</v>
      </c>
      <c r="N61" s="232">
        <f t="shared" si="29"/>
        <v>651.07450772670404</v>
      </c>
      <c r="O61" s="232">
        <f t="shared" si="29"/>
        <v>632.3950709259459</v>
      </c>
      <c r="P61" s="232">
        <f t="shared" si="29"/>
        <v>613.50608895430753</v>
      </c>
      <c r="Q61" s="232">
        <f t="shared" si="29"/>
        <v>594.23721719421508</v>
      </c>
      <c r="R61" s="232">
        <f t="shared" si="29"/>
        <v>574.753567310275</v>
      </c>
      <c r="S61" s="232">
        <f t="shared" si="29"/>
        <v>549.37213339974278</v>
      </c>
      <c r="T61" s="232">
        <f t="shared" si="29"/>
        <v>524.22235366787618</v>
      </c>
      <c r="U61" s="232">
        <f t="shared" si="29"/>
        <v>499.13424352296408</v>
      </c>
      <c r="V61" s="232">
        <f t="shared" si="29"/>
        <v>474.27597592574767</v>
      </c>
      <c r="W61" s="232">
        <f t="shared" si="29"/>
        <v>449.47858593357751</v>
      </c>
      <c r="X61" s="232">
        <f t="shared" si="29"/>
        <v>424.90924025054528</v>
      </c>
      <c r="Y61" s="232">
        <f t="shared" si="29"/>
        <v>400.39998746672865</v>
      </c>
      <c r="Z61" s="232">
        <f t="shared" si="29"/>
        <v>376.11699405045914</v>
      </c>
      <c r="AA61" s="232">
        <f t="shared" si="29"/>
        <v>351.89331604489553</v>
      </c>
      <c r="AB61" s="232">
        <f t="shared" si="29"/>
        <v>327.8941256674737</v>
      </c>
      <c r="AC61" s="232">
        <f t="shared" si="29"/>
        <v>304.03576339247201</v>
      </c>
      <c r="AD61" s="232">
        <f t="shared" si="29"/>
        <v>280.23556407183725</v>
      </c>
      <c r="AE61" s="232">
        <f t="shared" si="29"/>
        <v>256.65721968889136</v>
      </c>
      <c r="AF61" s="232">
        <f t="shared" si="29"/>
        <v>233.13627855872176</v>
      </c>
      <c r="AG61" s="232">
        <f t="shared" si="29"/>
        <v>209.83545321972039</v>
      </c>
      <c r="AH61" s="232">
        <f t="shared" si="27"/>
        <v>186.59127844705966</v>
      </c>
      <c r="AI61" s="232">
        <f t="shared" si="27"/>
        <v>163.56549319466473</v>
      </c>
      <c r="AJ61" s="232">
        <f t="shared" si="27"/>
        <v>140.59561278054147</v>
      </c>
      <c r="AK61" s="232">
        <f t="shared" si="27"/>
        <v>117.8424083995457</v>
      </c>
      <c r="AL61" s="232">
        <f t="shared" si="27"/>
        <v>95.144370030759561</v>
      </c>
      <c r="AM61" s="232">
        <f t="shared" si="27"/>
        <v>72.661306900511107</v>
      </c>
      <c r="AN61" s="232">
        <f t="shared" si="27"/>
        <v>50.232677802483394</v>
      </c>
      <c r="AO61" s="232">
        <f t="shared" ref="AO61" si="30">AO43-AO52</f>
        <v>28.017335750370506</v>
      </c>
    </row>
    <row r="62" spans="2:41" x14ac:dyDescent="0.2">
      <c r="B62" s="227" t="s">
        <v>388</v>
      </c>
      <c r="C62" s="232">
        <f t="shared" si="26"/>
        <v>67524.683351079133</v>
      </c>
      <c r="D62" s="232">
        <f>D44-D53</f>
        <v>0</v>
      </c>
      <c r="E62" s="232">
        <f t="shared" si="29"/>
        <v>0</v>
      </c>
      <c r="F62" s="232">
        <f t="shared" si="29"/>
        <v>169.30286928195306</v>
      </c>
      <c r="G62" s="232">
        <f t="shared" si="29"/>
        <v>208.12330710797011</v>
      </c>
      <c r="H62" s="232">
        <f t="shared" si="29"/>
        <v>246.34197227399966</v>
      </c>
      <c r="I62" s="232">
        <f t="shared" si="29"/>
        <v>305.31245055989871</v>
      </c>
      <c r="J62" s="232">
        <f t="shared" si="29"/>
        <v>382.00617485941871</v>
      </c>
      <c r="K62" s="232">
        <f t="shared" si="29"/>
        <v>476.78674917383449</v>
      </c>
      <c r="L62" s="232">
        <f t="shared" si="29"/>
        <v>584.9565818859536</v>
      </c>
      <c r="M62" s="232">
        <f t="shared" si="29"/>
        <v>726.01256777111087</v>
      </c>
      <c r="N62" s="232">
        <f t="shared" si="29"/>
        <v>840.95644725753618</v>
      </c>
      <c r="O62" s="232">
        <f t="shared" si="29"/>
        <v>957.87191904545682</v>
      </c>
      <c r="P62" s="232">
        <f t="shared" si="29"/>
        <v>1075.9822622997553</v>
      </c>
      <c r="Q62" s="232">
        <f t="shared" si="29"/>
        <v>1196.1027580762266</v>
      </c>
      <c r="R62" s="232">
        <f t="shared" si="29"/>
        <v>1317.4458494179853</v>
      </c>
      <c r="S62" s="232">
        <f t="shared" si="29"/>
        <v>1426.5301219288478</v>
      </c>
      <c r="T62" s="232">
        <f t="shared" si="29"/>
        <v>1534.5440980994235</v>
      </c>
      <c r="U62" s="232">
        <f t="shared" si="29"/>
        <v>1642.2998735333772</v>
      </c>
      <c r="V62" s="232">
        <f t="shared" si="29"/>
        <v>1748.9937896920196</v>
      </c>
      <c r="W62" s="232">
        <f t="shared" si="29"/>
        <v>1855.4330708394964</v>
      </c>
      <c r="X62" s="232">
        <f t="shared" si="29"/>
        <v>1960.8188670988864</v>
      </c>
      <c r="Y62" s="232">
        <f t="shared" si="29"/>
        <v>2065.9535606154054</v>
      </c>
      <c r="Z62" s="232">
        <f t="shared" si="29"/>
        <v>2170.0430814014967</v>
      </c>
      <c r="AA62" s="232">
        <f t="shared" si="29"/>
        <v>2273.8849985287516</v>
      </c>
      <c r="AB62" s="232">
        <f t="shared" si="29"/>
        <v>2376.689993298728</v>
      </c>
      <c r="AC62" s="232">
        <f t="shared" si="29"/>
        <v>2478.8576931350972</v>
      </c>
      <c r="AD62" s="232">
        <f t="shared" si="29"/>
        <v>2580.7829745355561</v>
      </c>
      <c r="AE62" s="232">
        <f t="shared" si="29"/>
        <v>2681.6835924892466</v>
      </c>
      <c r="AF62" s="232">
        <f t="shared" si="29"/>
        <v>2782.3452093214528</v>
      </c>
      <c r="AG62" s="232">
        <f t="shared" si="29"/>
        <v>2881.9902605562238</v>
      </c>
      <c r="AH62" s="232">
        <f t="shared" si="27"/>
        <v>2981.3996957385807</v>
      </c>
      <c r="AI62" s="232">
        <f t="shared" si="27"/>
        <v>3079.8006029217045</v>
      </c>
      <c r="AJ62" s="232">
        <f t="shared" si="27"/>
        <v>3177.9692471398344</v>
      </c>
      <c r="AK62" s="232">
        <f t="shared" si="27"/>
        <v>3275.1373411370896</v>
      </c>
      <c r="AL62" s="232">
        <f t="shared" si="27"/>
        <v>3372.0764935368256</v>
      </c>
      <c r="AM62" s="232">
        <f t="shared" si="27"/>
        <v>3468.023014102474</v>
      </c>
      <c r="AN62" s="232">
        <f t="shared" si="27"/>
        <v>3563.7438829778544</v>
      </c>
      <c r="AO62" s="232">
        <f t="shared" ref="AO62" si="31">AO44-AO53</f>
        <v>3658.4799794396513</v>
      </c>
    </row>
    <row r="63" spans="2:41" ht="10.8" thickBot="1" x14ac:dyDescent="0.25">
      <c r="B63" s="236" t="s">
        <v>137</v>
      </c>
      <c r="C63" s="232">
        <f t="shared" si="26"/>
        <v>0</v>
      </c>
      <c r="D63" s="237">
        <f t="shared" ref="D63:AG63" si="32">D45-D54</f>
        <v>0</v>
      </c>
      <c r="E63" s="237">
        <f t="shared" si="32"/>
        <v>0</v>
      </c>
      <c r="F63" s="237">
        <f t="shared" si="32"/>
        <v>0</v>
      </c>
      <c r="G63" s="237">
        <f t="shared" si="32"/>
        <v>0</v>
      </c>
      <c r="H63" s="237">
        <f t="shared" si="32"/>
        <v>0</v>
      </c>
      <c r="I63" s="237">
        <f t="shared" si="32"/>
        <v>0</v>
      </c>
      <c r="J63" s="237">
        <f t="shared" si="32"/>
        <v>0</v>
      </c>
      <c r="K63" s="237">
        <f t="shared" si="32"/>
        <v>0</v>
      </c>
      <c r="L63" s="237">
        <f t="shared" si="32"/>
        <v>0</v>
      </c>
      <c r="M63" s="237">
        <f t="shared" si="32"/>
        <v>0</v>
      </c>
      <c r="N63" s="237">
        <f t="shared" si="32"/>
        <v>0</v>
      </c>
      <c r="O63" s="237">
        <f t="shared" si="32"/>
        <v>0</v>
      </c>
      <c r="P63" s="237">
        <f t="shared" si="32"/>
        <v>0</v>
      </c>
      <c r="Q63" s="237">
        <f t="shared" si="32"/>
        <v>0</v>
      </c>
      <c r="R63" s="237">
        <f t="shared" si="32"/>
        <v>0</v>
      </c>
      <c r="S63" s="237">
        <f t="shared" si="32"/>
        <v>0</v>
      </c>
      <c r="T63" s="237">
        <f t="shared" si="32"/>
        <v>0</v>
      </c>
      <c r="U63" s="237">
        <f t="shared" si="32"/>
        <v>0</v>
      </c>
      <c r="V63" s="237">
        <f t="shared" si="32"/>
        <v>0</v>
      </c>
      <c r="W63" s="237">
        <f t="shared" si="32"/>
        <v>0</v>
      </c>
      <c r="X63" s="237">
        <f t="shared" si="32"/>
        <v>0</v>
      </c>
      <c r="Y63" s="237">
        <f t="shared" si="32"/>
        <v>0</v>
      </c>
      <c r="Z63" s="237">
        <f t="shared" si="32"/>
        <v>0</v>
      </c>
      <c r="AA63" s="237">
        <f t="shared" si="32"/>
        <v>0</v>
      </c>
      <c r="AB63" s="237">
        <f t="shared" si="32"/>
        <v>0</v>
      </c>
      <c r="AC63" s="237">
        <f t="shared" si="32"/>
        <v>0</v>
      </c>
      <c r="AD63" s="237">
        <f t="shared" si="32"/>
        <v>0</v>
      </c>
      <c r="AE63" s="237">
        <f t="shared" si="32"/>
        <v>0</v>
      </c>
      <c r="AF63" s="237">
        <f t="shared" si="32"/>
        <v>0</v>
      </c>
      <c r="AG63" s="237">
        <f t="shared" si="32"/>
        <v>0</v>
      </c>
      <c r="AH63" s="237">
        <f t="shared" si="27"/>
        <v>0</v>
      </c>
      <c r="AI63" s="237">
        <f t="shared" si="27"/>
        <v>0</v>
      </c>
      <c r="AJ63" s="237">
        <f t="shared" si="27"/>
        <v>0</v>
      </c>
      <c r="AK63" s="237">
        <f t="shared" si="27"/>
        <v>0</v>
      </c>
      <c r="AL63" s="237">
        <f t="shared" si="27"/>
        <v>0</v>
      </c>
      <c r="AM63" s="237">
        <f t="shared" si="27"/>
        <v>0</v>
      </c>
      <c r="AN63" s="237">
        <f t="shared" si="27"/>
        <v>0</v>
      </c>
      <c r="AO63" s="237">
        <f t="shared" ref="AO63" si="33">AO45-AO54</f>
        <v>0</v>
      </c>
    </row>
    <row r="64" spans="2:41" ht="10.8" thickTop="1" x14ac:dyDescent="0.2">
      <c r="B64" s="238" t="s">
        <v>389</v>
      </c>
      <c r="C64" s="232">
        <f t="shared" si="26"/>
        <v>20559.456887321103</v>
      </c>
      <c r="D64" s="239">
        <f t="shared" ref="D64:AN64" si="34">D60</f>
        <v>0</v>
      </c>
      <c r="E64" s="239">
        <f t="shared" si="34"/>
        <v>0</v>
      </c>
      <c r="F64" s="239">
        <f t="shared" si="34"/>
        <v>1000.4043480358666</v>
      </c>
      <c r="G64" s="239">
        <f t="shared" si="34"/>
        <v>996.85509741553312</v>
      </c>
      <c r="H64" s="239">
        <f t="shared" si="34"/>
        <v>993.52591584218055</v>
      </c>
      <c r="I64" s="239">
        <f t="shared" si="34"/>
        <v>984.43010638805333</v>
      </c>
      <c r="J64" s="239">
        <f t="shared" si="34"/>
        <v>970.41717183670869</v>
      </c>
      <c r="K64" s="239">
        <f t="shared" si="34"/>
        <v>951.38553042448507</v>
      </c>
      <c r="L64" s="239">
        <f t="shared" si="34"/>
        <v>928.65264626359942</v>
      </c>
      <c r="M64" s="239">
        <f t="shared" si="34"/>
        <v>896.75240622634124</v>
      </c>
      <c r="N64" s="239">
        <f t="shared" si="34"/>
        <v>872.22694311735643</v>
      </c>
      <c r="O64" s="239">
        <f t="shared" si="34"/>
        <v>847.20260586175266</v>
      </c>
      <c r="P64" s="239">
        <f t="shared" si="34"/>
        <v>821.89754659711207</v>
      </c>
      <c r="Q64" s="239">
        <f t="shared" si="34"/>
        <v>796.08355923749548</v>
      </c>
      <c r="R64" s="239">
        <f t="shared" si="34"/>
        <v>769.98183942300795</v>
      </c>
      <c r="S64" s="239">
        <f t="shared" si="34"/>
        <v>735.97901755087344</v>
      </c>
      <c r="T64" s="239">
        <f t="shared" si="34"/>
        <v>702.28653652870321</v>
      </c>
      <c r="U64" s="239">
        <f t="shared" si="34"/>
        <v>668.67667258748781</v>
      </c>
      <c r="V64" s="239">
        <f t="shared" si="34"/>
        <v>635.37472250312874</v>
      </c>
      <c r="W64" s="239">
        <f t="shared" si="34"/>
        <v>602.15432850294098</v>
      </c>
      <c r="X64" s="239">
        <f t="shared" si="34"/>
        <v>569.23943930795451</v>
      </c>
      <c r="Y64" s="239">
        <f t="shared" si="34"/>
        <v>536.40505494791989</v>
      </c>
      <c r="Z64" s="239">
        <f t="shared" si="34"/>
        <v>503.87378415501962</v>
      </c>
      <c r="AA64" s="239">
        <f t="shared" si="34"/>
        <v>471.42197661670195</v>
      </c>
      <c r="AB64" s="239">
        <f t="shared" si="34"/>
        <v>439.27090909406309</v>
      </c>
      <c r="AC64" s="239">
        <f t="shared" si="34"/>
        <v>407.30850517877053</v>
      </c>
      <c r="AD64" s="239">
        <f t="shared" si="34"/>
        <v>375.42402060341226</v>
      </c>
      <c r="AE64" s="239">
        <f t="shared" si="34"/>
        <v>343.83674909939901</v>
      </c>
      <c r="AF64" s="239">
        <f t="shared" si="34"/>
        <v>312.32637918360626</v>
      </c>
      <c r="AG64" s="239">
        <f t="shared" si="34"/>
        <v>281.11089245151067</v>
      </c>
      <c r="AH64" s="239">
        <f t="shared" si="34"/>
        <v>249.9712989539355</v>
      </c>
      <c r="AI64" s="239">
        <f t="shared" si="34"/>
        <v>219.12427600152787</v>
      </c>
      <c r="AJ64" s="239">
        <f t="shared" si="34"/>
        <v>188.35214725187654</v>
      </c>
      <c r="AK64" s="239">
        <f t="shared" si="34"/>
        <v>157.87029353492693</v>
      </c>
      <c r="AL64" s="239">
        <f t="shared" si="34"/>
        <v>127.46234423540194</v>
      </c>
      <c r="AM64" s="239">
        <f t="shared" si="34"/>
        <v>97.342391459977364</v>
      </c>
      <c r="AN64" s="239">
        <f t="shared" si="34"/>
        <v>67.295362488145102</v>
      </c>
      <c r="AO64" s="239">
        <f t="shared" ref="AO64" si="35">AO60</f>
        <v>37.53406841432686</v>
      </c>
    </row>
    <row r="65" spans="2:41" x14ac:dyDescent="0.2">
      <c r="B65" s="227" t="s">
        <v>390</v>
      </c>
      <c r="C65" s="232">
        <f t="shared" si="26"/>
        <v>15346.62323569149</v>
      </c>
      <c r="D65" s="232">
        <f>D61+D63</f>
        <v>0</v>
      </c>
      <c r="E65" s="232">
        <f t="shared" ref="E65:AN65" si="36">E61+E63</f>
        <v>0</v>
      </c>
      <c r="F65" s="232">
        <f t="shared" si="36"/>
        <v>746.75263538318609</v>
      </c>
      <c r="G65" s="232">
        <f t="shared" si="36"/>
        <v>744.10329438464566</v>
      </c>
      <c r="H65" s="232">
        <f t="shared" si="36"/>
        <v>741.6182241043623</v>
      </c>
      <c r="I65" s="232">
        <f t="shared" si="36"/>
        <v>734.82864977459406</v>
      </c>
      <c r="J65" s="232">
        <f t="shared" si="36"/>
        <v>724.36868343576975</v>
      </c>
      <c r="K65" s="232">
        <f t="shared" si="36"/>
        <v>710.16249929817718</v>
      </c>
      <c r="L65" s="232">
        <f t="shared" si="36"/>
        <v>693.19351951482122</v>
      </c>
      <c r="M65" s="232">
        <f t="shared" si="36"/>
        <v>669.38155951689771</v>
      </c>
      <c r="N65" s="232">
        <f t="shared" si="36"/>
        <v>651.07450772670404</v>
      </c>
      <c r="O65" s="232">
        <f t="shared" si="36"/>
        <v>632.3950709259459</v>
      </c>
      <c r="P65" s="232">
        <f t="shared" si="36"/>
        <v>613.50608895430753</v>
      </c>
      <c r="Q65" s="232">
        <f t="shared" si="36"/>
        <v>594.23721719421508</v>
      </c>
      <c r="R65" s="232">
        <f t="shared" si="36"/>
        <v>574.753567310275</v>
      </c>
      <c r="S65" s="232">
        <f t="shared" si="36"/>
        <v>549.37213339974278</v>
      </c>
      <c r="T65" s="232">
        <f t="shared" si="36"/>
        <v>524.22235366787618</v>
      </c>
      <c r="U65" s="232">
        <f t="shared" si="36"/>
        <v>499.13424352296408</v>
      </c>
      <c r="V65" s="232">
        <f t="shared" si="36"/>
        <v>474.27597592574767</v>
      </c>
      <c r="W65" s="232">
        <f t="shared" si="36"/>
        <v>449.47858593357751</v>
      </c>
      <c r="X65" s="232">
        <f t="shared" si="36"/>
        <v>424.90924025054528</v>
      </c>
      <c r="Y65" s="232">
        <f t="shared" si="36"/>
        <v>400.39998746672865</v>
      </c>
      <c r="Z65" s="232">
        <f t="shared" si="36"/>
        <v>376.11699405045914</v>
      </c>
      <c r="AA65" s="232">
        <f t="shared" si="36"/>
        <v>351.89331604489553</v>
      </c>
      <c r="AB65" s="232">
        <f t="shared" si="36"/>
        <v>327.8941256674737</v>
      </c>
      <c r="AC65" s="232">
        <f t="shared" si="36"/>
        <v>304.03576339247201</v>
      </c>
      <c r="AD65" s="232">
        <f t="shared" si="36"/>
        <v>280.23556407183725</v>
      </c>
      <c r="AE65" s="232">
        <f t="shared" si="36"/>
        <v>256.65721968889136</v>
      </c>
      <c r="AF65" s="232">
        <f t="shared" si="36"/>
        <v>233.13627855872176</v>
      </c>
      <c r="AG65" s="232">
        <f t="shared" si="36"/>
        <v>209.83545321972039</v>
      </c>
      <c r="AH65" s="232">
        <f t="shared" si="36"/>
        <v>186.59127844705966</v>
      </c>
      <c r="AI65" s="232">
        <f t="shared" si="36"/>
        <v>163.56549319466473</v>
      </c>
      <c r="AJ65" s="232">
        <f t="shared" si="36"/>
        <v>140.59561278054147</v>
      </c>
      <c r="AK65" s="232">
        <f t="shared" si="36"/>
        <v>117.8424083995457</v>
      </c>
      <c r="AL65" s="232">
        <f t="shared" si="36"/>
        <v>95.144370030759561</v>
      </c>
      <c r="AM65" s="232">
        <f t="shared" si="36"/>
        <v>72.661306900511107</v>
      </c>
      <c r="AN65" s="232">
        <f t="shared" si="36"/>
        <v>50.232677802483394</v>
      </c>
      <c r="AO65" s="232">
        <f t="shared" ref="AO65" si="37">AO61+AO63</f>
        <v>28.017335750370506</v>
      </c>
    </row>
    <row r="66" spans="2:41" x14ac:dyDescent="0.2">
      <c r="B66" s="227" t="s">
        <v>391</v>
      </c>
      <c r="C66" s="232">
        <f t="shared" si="26"/>
        <v>67524.683351079133</v>
      </c>
      <c r="D66" s="232">
        <f t="shared" ref="D66:AN66" si="38">D62</f>
        <v>0</v>
      </c>
      <c r="E66" s="232">
        <f t="shared" si="38"/>
        <v>0</v>
      </c>
      <c r="F66" s="232">
        <f t="shared" si="38"/>
        <v>169.30286928195306</v>
      </c>
      <c r="G66" s="232">
        <f t="shared" si="38"/>
        <v>208.12330710797011</v>
      </c>
      <c r="H66" s="232">
        <f t="shared" si="38"/>
        <v>246.34197227399966</v>
      </c>
      <c r="I66" s="232">
        <f t="shared" si="38"/>
        <v>305.31245055989871</v>
      </c>
      <c r="J66" s="232">
        <f t="shared" si="38"/>
        <v>382.00617485941871</v>
      </c>
      <c r="K66" s="232">
        <f t="shared" si="38"/>
        <v>476.78674917383449</v>
      </c>
      <c r="L66" s="232">
        <f t="shared" si="38"/>
        <v>584.9565818859536</v>
      </c>
      <c r="M66" s="232">
        <f t="shared" si="38"/>
        <v>726.01256777111087</v>
      </c>
      <c r="N66" s="232">
        <f t="shared" si="38"/>
        <v>840.95644725753618</v>
      </c>
      <c r="O66" s="232">
        <f t="shared" si="38"/>
        <v>957.87191904545682</v>
      </c>
      <c r="P66" s="232">
        <f t="shared" si="38"/>
        <v>1075.9822622997553</v>
      </c>
      <c r="Q66" s="232">
        <f t="shared" si="38"/>
        <v>1196.1027580762266</v>
      </c>
      <c r="R66" s="232">
        <f t="shared" si="38"/>
        <v>1317.4458494179853</v>
      </c>
      <c r="S66" s="232">
        <f t="shared" si="38"/>
        <v>1426.5301219288478</v>
      </c>
      <c r="T66" s="232">
        <f t="shared" si="38"/>
        <v>1534.5440980994235</v>
      </c>
      <c r="U66" s="232">
        <f t="shared" si="38"/>
        <v>1642.2998735333772</v>
      </c>
      <c r="V66" s="232">
        <f t="shared" si="38"/>
        <v>1748.9937896920196</v>
      </c>
      <c r="W66" s="232">
        <f t="shared" si="38"/>
        <v>1855.4330708394964</v>
      </c>
      <c r="X66" s="232">
        <f t="shared" si="38"/>
        <v>1960.8188670988864</v>
      </c>
      <c r="Y66" s="232">
        <f t="shared" si="38"/>
        <v>2065.9535606154054</v>
      </c>
      <c r="Z66" s="232">
        <f t="shared" si="38"/>
        <v>2170.0430814014967</v>
      </c>
      <c r="AA66" s="232">
        <f t="shared" si="38"/>
        <v>2273.8849985287516</v>
      </c>
      <c r="AB66" s="232">
        <f t="shared" si="38"/>
        <v>2376.689993298728</v>
      </c>
      <c r="AC66" s="232">
        <f t="shared" si="38"/>
        <v>2478.8576931350972</v>
      </c>
      <c r="AD66" s="232">
        <f t="shared" si="38"/>
        <v>2580.7829745355561</v>
      </c>
      <c r="AE66" s="232">
        <f t="shared" si="38"/>
        <v>2681.6835924892466</v>
      </c>
      <c r="AF66" s="232">
        <f t="shared" si="38"/>
        <v>2782.3452093214528</v>
      </c>
      <c r="AG66" s="232">
        <f t="shared" si="38"/>
        <v>2881.9902605562238</v>
      </c>
      <c r="AH66" s="232">
        <f t="shared" si="38"/>
        <v>2981.3996957385807</v>
      </c>
      <c r="AI66" s="232">
        <f t="shared" si="38"/>
        <v>3079.8006029217045</v>
      </c>
      <c r="AJ66" s="232">
        <f t="shared" si="38"/>
        <v>3177.9692471398344</v>
      </c>
      <c r="AK66" s="232">
        <f t="shared" si="38"/>
        <v>3275.1373411370896</v>
      </c>
      <c r="AL66" s="232">
        <f t="shared" si="38"/>
        <v>3372.0764935368256</v>
      </c>
      <c r="AM66" s="232">
        <f t="shared" si="38"/>
        <v>3468.023014102474</v>
      </c>
      <c r="AN66" s="232">
        <f t="shared" si="38"/>
        <v>3563.7438829778544</v>
      </c>
      <c r="AO66" s="232">
        <f t="shared" ref="AO66" si="39">AO62</f>
        <v>3658.4799794396513</v>
      </c>
    </row>
    <row r="67" spans="2:41" x14ac:dyDescent="0.2"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</row>
    <row r="69" spans="2:41" x14ac:dyDescent="0.2">
      <c r="B69" s="229" t="s">
        <v>435</v>
      </c>
      <c r="C69" s="245" t="s">
        <v>9</v>
      </c>
    </row>
    <row r="70" spans="2:41" x14ac:dyDescent="0.2">
      <c r="B70" s="241" t="s">
        <v>108</v>
      </c>
      <c r="C70" s="232">
        <f>SUM(D70:AO70)</f>
        <v>12397.352503054628</v>
      </c>
      <c r="D70" s="232">
        <f>D64*[1]Parametre!$C$180</f>
        <v>0</v>
      </c>
      <c r="E70" s="232">
        <f>E64*[1]Parametre!$C$180</f>
        <v>0</v>
      </c>
      <c r="F70" s="232">
        <f>F64*[1]Parametre!$C$180</f>
        <v>603.24382186562752</v>
      </c>
      <c r="G70" s="232">
        <f>G64*[1]Parametre!$C$180</f>
        <v>601.10362374156648</v>
      </c>
      <c r="H70" s="232">
        <f>H64*[1]Parametre!$C$180</f>
        <v>599.09612725283489</v>
      </c>
      <c r="I70" s="232">
        <f>I64*[1]Parametre!$C$180</f>
        <v>593.61135415199612</v>
      </c>
      <c r="J70" s="232">
        <f>J64*[1]Parametre!$C$180</f>
        <v>585.16155461753533</v>
      </c>
      <c r="K70" s="232">
        <f>K64*[1]Parametre!$C$180</f>
        <v>573.68547484596445</v>
      </c>
      <c r="L70" s="232">
        <f>L64*[1]Parametre!$C$180</f>
        <v>559.97754569695041</v>
      </c>
      <c r="M70" s="232">
        <f>M64*[1]Parametre!$C$180</f>
        <v>540.7417009544838</v>
      </c>
      <c r="N70" s="232">
        <f>N64*[1]Parametre!$C$180</f>
        <v>525.95284669976593</v>
      </c>
      <c r="O70" s="232">
        <f>O64*[1]Parametre!$C$180</f>
        <v>510.86317133463683</v>
      </c>
      <c r="P70" s="232">
        <f>P64*[1]Parametre!$C$180</f>
        <v>495.60422059805859</v>
      </c>
      <c r="Q70" s="232">
        <f>Q64*[1]Parametre!$C$180</f>
        <v>480.03838622020976</v>
      </c>
      <c r="R70" s="232">
        <f>R64*[1]Parametre!$C$180</f>
        <v>464.29904917207381</v>
      </c>
      <c r="S70" s="232">
        <f>S64*[1]Parametre!$C$180</f>
        <v>443.79534758317669</v>
      </c>
      <c r="T70" s="232">
        <f>T64*[1]Parametre!$C$180</f>
        <v>423.47878152680801</v>
      </c>
      <c r="U70" s="232">
        <f>U64*[1]Parametre!$C$180</f>
        <v>403.21203357025513</v>
      </c>
      <c r="V70" s="232">
        <f>V64*[1]Parametre!$C$180</f>
        <v>383.13095766938659</v>
      </c>
      <c r="W70" s="232">
        <f>W64*[1]Parametre!$C$180</f>
        <v>363.09906008727341</v>
      </c>
      <c r="X70" s="232">
        <f>X64*[1]Parametre!$C$180</f>
        <v>343.25138190269655</v>
      </c>
      <c r="Y70" s="232">
        <f>Y64*[1]Parametre!$C$180</f>
        <v>323.45224813359567</v>
      </c>
      <c r="Z70" s="232">
        <f>Z64*[1]Parametre!$C$180</f>
        <v>303.83589184547679</v>
      </c>
      <c r="AA70" s="232">
        <f>AA64*[1]Parametre!$C$180</f>
        <v>284.26745189987128</v>
      </c>
      <c r="AB70" s="232">
        <f>AB64*[1]Parametre!$C$180</f>
        <v>264.88035818372003</v>
      </c>
      <c r="AC70" s="232">
        <f>AC64*[1]Parametre!$C$180</f>
        <v>245.60702862279862</v>
      </c>
      <c r="AD70" s="232">
        <f>AD64*[1]Parametre!$C$180</f>
        <v>226.38068442385759</v>
      </c>
      <c r="AE70" s="232">
        <f>AE64*[1]Parametre!$C$180</f>
        <v>207.33355970693759</v>
      </c>
      <c r="AF70" s="232">
        <f>AF64*[1]Parametre!$C$180</f>
        <v>188.33280664771456</v>
      </c>
      <c r="AG70" s="232">
        <f>AG64*[1]Parametre!$C$180</f>
        <v>169.50986814826092</v>
      </c>
      <c r="AH70" s="232">
        <f>AH64*[1]Parametre!$C$180</f>
        <v>150.73269326922309</v>
      </c>
      <c r="AI70" s="232">
        <f>AI64*[1]Parametre!$C$180</f>
        <v>132.1319384289213</v>
      </c>
      <c r="AJ70" s="232">
        <f>AJ64*[1]Parametre!$C$180</f>
        <v>113.57634479288156</v>
      </c>
      <c r="AK70" s="232">
        <f>AK64*[1]Parametre!$C$180</f>
        <v>95.19578700156093</v>
      </c>
      <c r="AL70" s="232">
        <f>AL64*[1]Parametre!$C$180</f>
        <v>76.859793573947371</v>
      </c>
      <c r="AM70" s="232">
        <f>AM64*[1]Parametre!$C$180</f>
        <v>58.697462050366347</v>
      </c>
      <c r="AN70" s="232">
        <f>AN64*[1]Parametre!$C$180</f>
        <v>40.579103580351493</v>
      </c>
      <c r="AO70" s="232">
        <f>AO64*[1]Parametre!$C$180</f>
        <v>22.633043253839094</v>
      </c>
    </row>
    <row r="71" spans="2:41" x14ac:dyDescent="0.2">
      <c r="B71" s="241" t="s">
        <v>109</v>
      </c>
      <c r="C71" s="232">
        <f>SUM(D71:AO71)</f>
        <v>10021.344972906543</v>
      </c>
      <c r="D71" s="232">
        <f>D65*[1]Parametre!$C$181</f>
        <v>0</v>
      </c>
      <c r="E71" s="232">
        <f>E65*[1]Parametre!$C$181</f>
        <v>0</v>
      </c>
      <c r="F71" s="232">
        <f>F65*[1]Parametre!$C$181</f>
        <v>487.62947090522056</v>
      </c>
      <c r="G71" s="232">
        <f>G65*[1]Parametre!$C$181</f>
        <v>485.89945123317364</v>
      </c>
      <c r="H71" s="232">
        <f>H65*[1]Parametre!$C$181</f>
        <v>484.27670034014858</v>
      </c>
      <c r="I71" s="232">
        <f>I65*[1]Parametre!$C$181</f>
        <v>479.84310830280992</v>
      </c>
      <c r="J71" s="232">
        <f>J65*[1]Parametre!$C$181</f>
        <v>473.01275028355769</v>
      </c>
      <c r="K71" s="232">
        <f>K65*[1]Parametre!$C$181</f>
        <v>463.7361120417097</v>
      </c>
      <c r="L71" s="232">
        <f>L65*[1]Parametre!$C$181</f>
        <v>452.65536824317826</v>
      </c>
      <c r="M71" s="232">
        <f>M65*[1]Parametre!$C$181</f>
        <v>437.10615836453422</v>
      </c>
      <c r="N71" s="232">
        <f>N65*[1]Parametre!$C$181</f>
        <v>425.15165354553778</v>
      </c>
      <c r="O71" s="232">
        <f>O65*[1]Parametre!$C$181</f>
        <v>412.9539813146427</v>
      </c>
      <c r="P71" s="232">
        <f>P65*[1]Parametre!$C$181</f>
        <v>400.61947608716281</v>
      </c>
      <c r="Q71" s="232">
        <f>Q65*[1]Parametre!$C$181</f>
        <v>388.03690282782247</v>
      </c>
      <c r="R71" s="232">
        <f>R65*[1]Parametre!$C$181</f>
        <v>375.31407945360957</v>
      </c>
      <c r="S71" s="232">
        <f>S65*[1]Parametre!$C$181</f>
        <v>358.74000311003203</v>
      </c>
      <c r="T71" s="232">
        <f>T65*[1]Parametre!$C$181</f>
        <v>342.31719694512316</v>
      </c>
      <c r="U71" s="232">
        <f>U65*[1]Parametre!$C$181</f>
        <v>325.93466102049558</v>
      </c>
      <c r="V71" s="232">
        <f>V65*[1]Parametre!$C$181</f>
        <v>309.70221227951322</v>
      </c>
      <c r="W71" s="232">
        <f>W65*[1]Parametre!$C$181</f>
        <v>293.50951661462614</v>
      </c>
      <c r="X71" s="232">
        <f>X65*[1]Parametre!$C$181</f>
        <v>277.46573388360611</v>
      </c>
      <c r="Y71" s="232">
        <f>Y65*[1]Parametre!$C$181</f>
        <v>261.46119181577382</v>
      </c>
      <c r="Z71" s="232">
        <f>Z65*[1]Parametre!$C$181</f>
        <v>245.60439711494982</v>
      </c>
      <c r="AA71" s="232">
        <f>AA65*[1]Parametre!$C$181</f>
        <v>229.78633537731679</v>
      </c>
      <c r="AB71" s="232">
        <f>AB65*[1]Parametre!$C$181</f>
        <v>214.11486406086033</v>
      </c>
      <c r="AC71" s="232">
        <f>AC65*[1]Parametre!$C$181</f>
        <v>198.53535349528423</v>
      </c>
      <c r="AD71" s="232">
        <f>AD65*[1]Parametre!$C$181</f>
        <v>182.99382333890972</v>
      </c>
      <c r="AE71" s="232">
        <f>AE65*[1]Parametre!$C$181</f>
        <v>167.59716445684606</v>
      </c>
      <c r="AF71" s="232">
        <f>AF65*[1]Parametre!$C$181</f>
        <v>152.23798989884531</v>
      </c>
      <c r="AG71" s="232">
        <f>AG65*[1]Parametre!$C$181</f>
        <v>137.02255095247742</v>
      </c>
      <c r="AH71" s="232">
        <f>AH65*[1]Parametre!$C$181</f>
        <v>121.84410482592996</v>
      </c>
      <c r="AI71" s="232">
        <f>AI65*[1]Parametre!$C$181</f>
        <v>106.80826705611607</v>
      </c>
      <c r="AJ71" s="232">
        <f>AJ65*[1]Parametre!$C$181</f>
        <v>91.808935145693582</v>
      </c>
      <c r="AK71" s="232">
        <f>AK65*[1]Parametre!$C$181</f>
        <v>76.951092684903344</v>
      </c>
      <c r="AL71" s="232">
        <f>AL65*[1]Parametre!$C$181</f>
        <v>62.129273630085997</v>
      </c>
      <c r="AM71" s="232">
        <f>AM65*[1]Parametre!$C$181</f>
        <v>47.447833406033752</v>
      </c>
      <c r="AN71" s="232">
        <f>AN65*[1]Parametre!$C$181</f>
        <v>32.801938605021661</v>
      </c>
      <c r="AO71" s="232">
        <f>AO65*[1]Parametre!$C$181</f>
        <v>18.295320244991942</v>
      </c>
    </row>
    <row r="72" spans="2:41" x14ac:dyDescent="0.2">
      <c r="B72" s="227" t="s">
        <v>308</v>
      </c>
      <c r="C72" s="232">
        <f>SUM(D72:AO72)</f>
        <v>13639.986036917986</v>
      </c>
      <c r="D72" s="292">
        <f>D66*[1]Parametre!$C$182</f>
        <v>0</v>
      </c>
      <c r="E72" s="292">
        <f>E66*[1]Parametre!$C$182</f>
        <v>0</v>
      </c>
      <c r="F72" s="292">
        <f>F66*[1]Parametre!$C$182</f>
        <v>34.199179594954522</v>
      </c>
      <c r="G72" s="292">
        <f>G66*[1]Parametre!$C$182</f>
        <v>42.040908035809963</v>
      </c>
      <c r="H72" s="292">
        <f>H66*[1]Parametre!$C$182</f>
        <v>49.761078399347937</v>
      </c>
      <c r="I72" s="292">
        <f>I66*[1]Parametre!$C$182</f>
        <v>61.67311501309954</v>
      </c>
      <c r="J72" s="292">
        <f>J66*[1]Parametre!$C$182</f>
        <v>77.165247321602578</v>
      </c>
      <c r="K72" s="292">
        <f>K66*[1]Parametre!$C$182</f>
        <v>96.310923333114573</v>
      </c>
      <c r="L72" s="292">
        <f>L66*[1]Parametre!$C$182</f>
        <v>118.16122954096264</v>
      </c>
      <c r="M72" s="292">
        <f>M66*[1]Parametre!$C$182</f>
        <v>146.65453868976439</v>
      </c>
      <c r="N72" s="292">
        <f>N66*[1]Parametre!$C$182</f>
        <v>169.87320234602231</v>
      </c>
      <c r="O72" s="292">
        <f>O66*[1]Parametre!$C$182</f>
        <v>193.49012764718228</v>
      </c>
      <c r="P72" s="292">
        <f>P66*[1]Parametre!$C$182</f>
        <v>217.3484169845506</v>
      </c>
      <c r="Q72" s="292">
        <f>Q66*[1]Parametre!$C$182</f>
        <v>241.61275713139779</v>
      </c>
      <c r="R72" s="292">
        <f>R66*[1]Parametre!$C$182</f>
        <v>266.12406158243306</v>
      </c>
      <c r="S72" s="292">
        <f>S66*[1]Parametre!$C$182</f>
        <v>288.15908462962727</v>
      </c>
      <c r="T72" s="292">
        <f>T66*[1]Parametre!$C$182</f>
        <v>309.97790781608359</v>
      </c>
      <c r="U72" s="292">
        <f>U66*[1]Parametre!$C$182</f>
        <v>331.74457445374219</v>
      </c>
      <c r="V72" s="292">
        <f>V66*[1]Parametre!$C$182</f>
        <v>353.296745517788</v>
      </c>
      <c r="W72" s="292">
        <f>W66*[1]Parametre!$C$182</f>
        <v>374.7974803095783</v>
      </c>
      <c r="X72" s="292">
        <f>X66*[1]Parametre!$C$182</f>
        <v>396.08541115397509</v>
      </c>
      <c r="Y72" s="292">
        <f>Y66*[1]Parametre!$C$182</f>
        <v>417.32261924431191</v>
      </c>
      <c r="Z72" s="292">
        <f>Z66*[1]Parametre!$C$182</f>
        <v>438.34870244310235</v>
      </c>
      <c r="AA72" s="292">
        <f>AA66*[1]Parametre!$C$182</f>
        <v>459.32476970280783</v>
      </c>
      <c r="AB72" s="292">
        <f>AB66*[1]Parametre!$C$182</f>
        <v>480.09137864634312</v>
      </c>
      <c r="AC72" s="292">
        <f>AC66*[1]Parametre!$C$182</f>
        <v>500.72925401328968</v>
      </c>
      <c r="AD72" s="292">
        <f>AD66*[1]Parametre!$C$182</f>
        <v>521.31816085618243</v>
      </c>
      <c r="AE72" s="292">
        <f>AE66*[1]Parametre!$C$182</f>
        <v>541.70008568282788</v>
      </c>
      <c r="AF72" s="292">
        <f>AF66*[1]Parametre!$C$182</f>
        <v>562.03373228293344</v>
      </c>
      <c r="AG72" s="292">
        <f>AG66*[1]Parametre!$C$182</f>
        <v>582.1620326323573</v>
      </c>
      <c r="AH72" s="292">
        <f>AH66*[1]Parametre!$C$182</f>
        <v>602.2427385391934</v>
      </c>
      <c r="AI72" s="292">
        <f>AI66*[1]Parametre!$C$182</f>
        <v>622.11972179018437</v>
      </c>
      <c r="AJ72" s="292">
        <f>AJ66*[1]Parametre!$C$182</f>
        <v>641.94978792224663</v>
      </c>
      <c r="AK72" s="292">
        <f>AK66*[1]Parametre!$C$182</f>
        <v>661.57774290969212</v>
      </c>
      <c r="AL72" s="292">
        <f>AL66*[1]Parametre!$C$182</f>
        <v>681.15945169443887</v>
      </c>
      <c r="AM72" s="292">
        <f>AM66*[1]Parametre!$C$182</f>
        <v>700.54064884869979</v>
      </c>
      <c r="AN72" s="292">
        <f>AN66*[1]Parametre!$C$182</f>
        <v>719.87626436152664</v>
      </c>
      <c r="AO72" s="292">
        <f>AO66*[1]Parametre!$C$182</f>
        <v>739.01295584680963</v>
      </c>
    </row>
    <row r="73" spans="2:41" x14ac:dyDescent="0.2">
      <c r="B73" s="242" t="s">
        <v>9</v>
      </c>
      <c r="C73" s="244">
        <f>SUM(D73:AO73)</f>
        <v>36058.68351287915</v>
      </c>
      <c r="D73" s="244">
        <f>SUM(D70:D72)</f>
        <v>0</v>
      </c>
      <c r="E73" s="244">
        <f t="shared" ref="E73:AN73" si="40">SUM(E70:E72)</f>
        <v>0</v>
      </c>
      <c r="F73" s="244">
        <f t="shared" si="40"/>
        <v>1125.0724723658027</v>
      </c>
      <c r="G73" s="244">
        <f t="shared" si="40"/>
        <v>1129.0439830105502</v>
      </c>
      <c r="H73" s="244">
        <f t="shared" si="40"/>
        <v>1133.1339059923314</v>
      </c>
      <c r="I73" s="244">
        <f t="shared" si="40"/>
        <v>1135.1275774679057</v>
      </c>
      <c r="J73" s="244">
        <f t="shared" si="40"/>
        <v>1135.3395522226956</v>
      </c>
      <c r="K73" s="244">
        <f t="shared" si="40"/>
        <v>1133.7325102207885</v>
      </c>
      <c r="L73" s="244">
        <f t="shared" si="40"/>
        <v>1130.7941434810914</v>
      </c>
      <c r="M73" s="244">
        <f t="shared" si="40"/>
        <v>1124.5023980087824</v>
      </c>
      <c r="N73" s="244">
        <f t="shared" si="40"/>
        <v>1120.9777025913261</v>
      </c>
      <c r="O73" s="244">
        <f t="shared" si="40"/>
        <v>1117.3072802964618</v>
      </c>
      <c r="P73" s="244">
        <f t="shared" si="40"/>
        <v>1113.5721136697721</v>
      </c>
      <c r="Q73" s="244">
        <f t="shared" si="40"/>
        <v>1109.6880461794301</v>
      </c>
      <c r="R73" s="244">
        <f t="shared" si="40"/>
        <v>1105.7371902081165</v>
      </c>
      <c r="S73" s="244">
        <f t="shared" si="40"/>
        <v>1090.6944353228359</v>
      </c>
      <c r="T73" s="244">
        <f t="shared" si="40"/>
        <v>1075.7738862880149</v>
      </c>
      <c r="U73" s="244">
        <f t="shared" si="40"/>
        <v>1060.8912690444929</v>
      </c>
      <c r="V73" s="244">
        <f t="shared" si="40"/>
        <v>1046.1299154666879</v>
      </c>
      <c r="W73" s="244">
        <f t="shared" si="40"/>
        <v>1031.406057011478</v>
      </c>
      <c r="X73" s="244">
        <f t="shared" si="40"/>
        <v>1016.8025269402777</v>
      </c>
      <c r="Y73" s="244">
        <f t="shared" si="40"/>
        <v>1002.2360591936814</v>
      </c>
      <c r="Z73" s="244">
        <f t="shared" si="40"/>
        <v>987.78899140352905</v>
      </c>
      <c r="AA73" s="244">
        <f t="shared" si="40"/>
        <v>973.37855697999589</v>
      </c>
      <c r="AB73" s="244">
        <f t="shared" si="40"/>
        <v>959.08660089092348</v>
      </c>
      <c r="AC73" s="244">
        <f t="shared" si="40"/>
        <v>944.8716361313725</v>
      </c>
      <c r="AD73" s="244">
        <f t="shared" si="40"/>
        <v>930.69266861894971</v>
      </c>
      <c r="AE73" s="244">
        <f t="shared" si="40"/>
        <v>916.63080984661156</v>
      </c>
      <c r="AF73" s="244">
        <f t="shared" si="40"/>
        <v>902.60452882949335</v>
      </c>
      <c r="AG73" s="244">
        <f t="shared" si="40"/>
        <v>888.69445173309566</v>
      </c>
      <c r="AH73" s="244">
        <f t="shared" si="40"/>
        <v>874.81953663434638</v>
      </c>
      <c r="AI73" s="244">
        <f t="shared" si="40"/>
        <v>861.05992727522175</v>
      </c>
      <c r="AJ73" s="244">
        <f t="shared" si="40"/>
        <v>847.33506786082171</v>
      </c>
      <c r="AK73" s="244">
        <f t="shared" si="40"/>
        <v>833.72462259615645</v>
      </c>
      <c r="AL73" s="244">
        <f t="shared" si="40"/>
        <v>820.14851889847228</v>
      </c>
      <c r="AM73" s="244">
        <f t="shared" si="40"/>
        <v>806.68594430509984</v>
      </c>
      <c r="AN73" s="244">
        <f t="shared" si="40"/>
        <v>793.25730654689983</v>
      </c>
      <c r="AO73" s="244">
        <f t="shared" ref="AO73" si="41">SUM(AO70:AO72)</f>
        <v>779.94131934564064</v>
      </c>
    </row>
    <row r="76" spans="2:41" x14ac:dyDescent="0.2">
      <c r="B76" s="229" t="s">
        <v>436</v>
      </c>
      <c r="C76" s="245" t="s">
        <v>9</v>
      </c>
    </row>
    <row r="77" spans="2:41" x14ac:dyDescent="0.2">
      <c r="B77" s="241" t="s">
        <v>108</v>
      </c>
      <c r="C77" s="232">
        <f>SUM(D77:AO77)</f>
        <v>990599.41301804979</v>
      </c>
      <c r="D77" s="232">
        <f t="shared" ref="D77:AN79" si="42">D33+D70</f>
        <v>0</v>
      </c>
      <c r="E77" s="232">
        <f t="shared" si="42"/>
        <v>0</v>
      </c>
      <c r="F77" s="232">
        <f t="shared" si="42"/>
        <v>48201.660451263087</v>
      </c>
      <c r="G77" s="232">
        <f t="shared" si="42"/>
        <v>48030.649825815861</v>
      </c>
      <c r="H77" s="232">
        <f>H33+H70</f>
        <v>47870.242606380627</v>
      </c>
      <c r="I77" s="232">
        <f t="shared" si="42"/>
        <v>47431.986695460182</v>
      </c>
      <c r="J77" s="232">
        <f t="shared" si="42"/>
        <v>46756.812987453202</v>
      </c>
      <c r="K77" s="232">
        <f t="shared" si="42"/>
        <v>45839.827051733024</v>
      </c>
      <c r="L77" s="232">
        <f t="shared" si="42"/>
        <v>44744.507178771404</v>
      </c>
      <c r="M77" s="232">
        <f t="shared" si="42"/>
        <v>43207.484132431549</v>
      </c>
      <c r="N77" s="232">
        <f t="shared" si="42"/>
        <v>42025.793901366225</v>
      </c>
      <c r="O77" s="232">
        <f t="shared" si="42"/>
        <v>40820.066827327901</v>
      </c>
      <c r="P77" s="232">
        <f t="shared" si="42"/>
        <v>39600.813955458565</v>
      </c>
      <c r="Q77" s="232">
        <f t="shared" si="42"/>
        <v>38357.039819486075</v>
      </c>
      <c r="R77" s="232">
        <f t="shared" si="42"/>
        <v>37099.402107132948</v>
      </c>
      <c r="S77" s="232">
        <f t="shared" si="42"/>
        <v>35461.072088392728</v>
      </c>
      <c r="T77" s="232">
        <f t="shared" si="42"/>
        <v>33837.69496775166</v>
      </c>
      <c r="U77" s="232">
        <f t="shared" si="42"/>
        <v>32218.298518017778</v>
      </c>
      <c r="V77" s="232">
        <f t="shared" si="42"/>
        <v>30613.73802856894</v>
      </c>
      <c r="W77" s="232">
        <f t="shared" si="42"/>
        <v>29013.107088891309</v>
      </c>
      <c r="X77" s="232">
        <f t="shared" si="42"/>
        <v>27427.196036142872</v>
      </c>
      <c r="Y77" s="232">
        <f t="shared" si="42"/>
        <v>25845.163881688542</v>
      </c>
      <c r="Z77" s="232">
        <f t="shared" si="42"/>
        <v>24277.736399105019</v>
      </c>
      <c r="AA77" s="232">
        <f t="shared" si="42"/>
        <v>22714.137629204783</v>
      </c>
      <c r="AB77" s="232">
        <f t="shared" si="42"/>
        <v>21165.029168296423</v>
      </c>
      <c r="AC77" s="232">
        <f t="shared" si="42"/>
        <v>19625.010930914857</v>
      </c>
      <c r="AD77" s="232">
        <f t="shared" si="42"/>
        <v>18088.747017046047</v>
      </c>
      <c r="AE77" s="232">
        <f t="shared" si="42"/>
        <v>16566.803476309135</v>
      </c>
      <c r="AF77" s="232">
        <f t="shared" si="42"/>
        <v>15048.565221590672</v>
      </c>
      <c r="AG77" s="232">
        <f t="shared" si="42"/>
        <v>13544.535080942547</v>
      </c>
      <c r="AH77" s="232">
        <f t="shared" si="42"/>
        <v>12044.161641635319</v>
      </c>
      <c r="AI77" s="232">
        <f t="shared" si="42"/>
        <v>10557.884888436958</v>
      </c>
      <c r="AJ77" s="232">
        <f t="shared" si="42"/>
        <v>9075.2167010531266</v>
      </c>
      <c r="AK77" s="232">
        <f t="shared" si="42"/>
        <v>7606.5345969877399</v>
      </c>
      <c r="AL77" s="232">
        <f t="shared" si="42"/>
        <v>6141.4133687237663</v>
      </c>
      <c r="AM77" s="232">
        <f t="shared" si="42"/>
        <v>4690.1684402710525</v>
      </c>
      <c r="AN77" s="232">
        <f t="shared" si="42"/>
        <v>3242.4371395094549</v>
      </c>
      <c r="AO77" s="232">
        <f t="shared" ref="AO77" si="43">AO33+AO70</f>
        <v>1808.4731684882663</v>
      </c>
    </row>
    <row r="78" spans="2:41" x14ac:dyDescent="0.2">
      <c r="B78" s="241" t="s">
        <v>109</v>
      </c>
      <c r="C78" s="232">
        <f>SUM(D78:AO78)</f>
        <v>818951.53377689433</v>
      </c>
      <c r="D78" s="232">
        <f t="shared" si="42"/>
        <v>0</v>
      </c>
      <c r="E78" s="232">
        <f t="shared" si="42"/>
        <v>0</v>
      </c>
      <c r="F78" s="232">
        <f t="shared" si="42"/>
        <v>39849.431807038352</v>
      </c>
      <c r="G78" s="232">
        <f t="shared" si="42"/>
        <v>39708.053352577648</v>
      </c>
      <c r="H78" s="232">
        <f t="shared" si="42"/>
        <v>39575.440980049447</v>
      </c>
      <c r="I78" s="232">
        <f t="shared" si="42"/>
        <v>39213.124643376483</v>
      </c>
      <c r="J78" s="232">
        <f t="shared" si="42"/>
        <v>38654.942863262637</v>
      </c>
      <c r="K78" s="232">
        <f t="shared" si="42"/>
        <v>37896.849300273418</v>
      </c>
      <c r="L78" s="232">
        <f t="shared" si="42"/>
        <v>36991.32293093577</v>
      </c>
      <c r="M78" s="232">
        <f t="shared" si="42"/>
        <v>35720.630293015231</v>
      </c>
      <c r="N78" s="232">
        <f t="shared" si="42"/>
        <v>34743.699543347502</v>
      </c>
      <c r="O78" s="232">
        <f t="shared" si="42"/>
        <v>33746.89697752364</v>
      </c>
      <c r="P78" s="232">
        <f t="shared" si="42"/>
        <v>32738.912320600492</v>
      </c>
      <c r="Q78" s="232">
        <f t="shared" si="42"/>
        <v>31710.655365325925</v>
      </c>
      <c r="R78" s="232">
        <f t="shared" si="42"/>
        <v>30670.937069582815</v>
      </c>
      <c r="S78" s="232">
        <f t="shared" si="42"/>
        <v>29316.491605505416</v>
      </c>
      <c r="T78" s="232">
        <f t="shared" si="42"/>
        <v>27974.40804945237</v>
      </c>
      <c r="U78" s="232">
        <f t="shared" si="42"/>
        <v>26635.615406458695</v>
      </c>
      <c r="V78" s="232">
        <f t="shared" si="42"/>
        <v>25309.08799628347</v>
      </c>
      <c r="W78" s="232">
        <f t="shared" si="42"/>
        <v>23985.809236137604</v>
      </c>
      <c r="X78" s="232">
        <f t="shared" si="42"/>
        <v>22674.699748271996</v>
      </c>
      <c r="Y78" s="232">
        <f t="shared" si="42"/>
        <v>21366.797035683645</v>
      </c>
      <c r="Z78" s="232">
        <f t="shared" si="42"/>
        <v>20070.968344411802</v>
      </c>
      <c r="AA78" s="232">
        <f t="shared" si="42"/>
        <v>18778.304938807574</v>
      </c>
      <c r="AB78" s="232">
        <f t="shared" si="42"/>
        <v>17497.621008072649</v>
      </c>
      <c r="AC78" s="232">
        <f t="shared" si="42"/>
        <v>16224.452176177689</v>
      </c>
      <c r="AD78" s="232">
        <f t="shared" si="42"/>
        <v>14954.387130695948</v>
      </c>
      <c r="AE78" s="232">
        <f t="shared" si="42"/>
        <v>13696.161070162621</v>
      </c>
      <c r="AF78" s="232">
        <f t="shared" si="42"/>
        <v>12440.998255607441</v>
      </c>
      <c r="AG78" s="232">
        <f t="shared" si="42"/>
        <v>11197.581618828133</v>
      </c>
      <c r="AH78" s="232">
        <f t="shared" si="42"/>
        <v>9957.1880619460444</v>
      </c>
      <c r="AI78" s="232">
        <f t="shared" si="42"/>
        <v>8728.4485627570193</v>
      </c>
      <c r="AJ78" s="232">
        <f t="shared" si="42"/>
        <v>7502.6923487079857</v>
      </c>
      <c r="AK78" s="232">
        <f t="shared" si="42"/>
        <v>6288.4987544572832</v>
      </c>
      <c r="AL78" s="232">
        <f t="shared" si="42"/>
        <v>5077.2490189054961</v>
      </c>
      <c r="AM78" s="232">
        <f t="shared" si="42"/>
        <v>3877.4711425777678</v>
      </c>
      <c r="AN78" s="232">
        <f t="shared" si="42"/>
        <v>2680.598063839203</v>
      </c>
      <c r="AO78" s="232">
        <f t="shared" ref="AO78" si="44">AO34+AO71</f>
        <v>1495.1067562371347</v>
      </c>
    </row>
    <row r="79" spans="2:41" x14ac:dyDescent="0.2">
      <c r="B79" s="291" t="s">
        <v>308</v>
      </c>
      <c r="C79" s="232">
        <f>SUM(D79:AO79)</f>
        <v>1676864.830900613</v>
      </c>
      <c r="D79" s="232">
        <f t="shared" si="42"/>
        <v>0</v>
      </c>
      <c r="E79" s="232">
        <f t="shared" si="42"/>
        <v>0</v>
      </c>
      <c r="F79" s="232">
        <f t="shared" si="42"/>
        <v>4204.3592532438552</v>
      </c>
      <c r="G79" s="232">
        <f t="shared" si="42"/>
        <v>5168.4011958347892</v>
      </c>
      <c r="H79" s="232">
        <f t="shared" si="42"/>
        <v>6117.4991007841945</v>
      </c>
      <c r="I79" s="232">
        <f t="shared" si="42"/>
        <v>7581.9342701411497</v>
      </c>
      <c r="J79" s="232">
        <f t="shared" si="42"/>
        <v>9486.4972039649274</v>
      </c>
      <c r="K79" s="232">
        <f t="shared" si="42"/>
        <v>11840.217411641634</v>
      </c>
      <c r="L79" s="232">
        <f t="shared" si="42"/>
        <v>14526.437905209586</v>
      </c>
      <c r="M79" s="232">
        <f t="shared" si="42"/>
        <v>18029.332108934177</v>
      </c>
      <c r="N79" s="232">
        <f t="shared" si="42"/>
        <v>20883.774950760326</v>
      </c>
      <c r="O79" s="232">
        <f t="shared" si="42"/>
        <v>23787.179055745051</v>
      </c>
      <c r="P79" s="232">
        <f t="shared" si="42"/>
        <v>26720.255835076106</v>
      </c>
      <c r="Q79" s="232">
        <f t="shared" si="42"/>
        <v>29703.25145744198</v>
      </c>
      <c r="R79" s="232">
        <f t="shared" si="42"/>
        <v>32716.608236707845</v>
      </c>
      <c r="S79" s="232">
        <f t="shared" si="42"/>
        <v>35425.537343813703</v>
      </c>
      <c r="T79" s="232">
        <f t="shared" si="42"/>
        <v>38107.887395637837</v>
      </c>
      <c r="U79" s="232">
        <f t="shared" si="42"/>
        <v>40783.825455386374</v>
      </c>
      <c r="V79" s="232">
        <f t="shared" si="42"/>
        <v>43433.393980532623</v>
      </c>
      <c r="W79" s="232">
        <f t="shared" si="42"/>
        <v>46076.63906255037</v>
      </c>
      <c r="X79" s="232">
        <f t="shared" si="42"/>
        <v>48693.722574146072</v>
      </c>
      <c r="Y79" s="232">
        <f t="shared" si="42"/>
        <v>51304.570360706595</v>
      </c>
      <c r="Z79" s="232">
        <f t="shared" si="42"/>
        <v>53889.462995655987</v>
      </c>
      <c r="AA79" s="232">
        <f t="shared" si="42"/>
        <v>56468.206799586864</v>
      </c>
      <c r="AB79" s="232">
        <f t="shared" si="42"/>
        <v>59021.20033640055</v>
      </c>
      <c r="AC79" s="232">
        <f t="shared" si="42"/>
        <v>61558.367698132133</v>
      </c>
      <c r="AD79" s="232">
        <f t="shared" si="42"/>
        <v>64089.514995357415</v>
      </c>
      <c r="AE79" s="232">
        <f t="shared" si="42"/>
        <v>66595.216455414367</v>
      </c>
      <c r="AF79" s="232">
        <f t="shared" si="42"/>
        <v>69094.982714367477</v>
      </c>
      <c r="AG79" s="232">
        <f t="shared" si="42"/>
        <v>71569.5042329672</v>
      </c>
      <c r="AH79" s="232">
        <f t="shared" si="42"/>
        <v>74038.174613104929</v>
      </c>
      <c r="AI79" s="232">
        <f t="shared" si="42"/>
        <v>76481.799853466131</v>
      </c>
      <c r="AJ79" s="232">
        <f t="shared" si="42"/>
        <v>78919.657223795381</v>
      </c>
      <c r="AK79" s="232">
        <f t="shared" si="42"/>
        <v>81332.667569397221</v>
      </c>
      <c r="AL79" s="232">
        <f t="shared" si="42"/>
        <v>83739.992525684269</v>
      </c>
      <c r="AM79" s="232">
        <f t="shared" si="42"/>
        <v>86122.66709740067</v>
      </c>
      <c r="AN79" s="232">
        <f t="shared" si="42"/>
        <v>88499.737979256315</v>
      </c>
      <c r="AO79" s="232">
        <f t="shared" ref="AO79" si="45">AO35+AO72</f>
        <v>90852.353652367165</v>
      </c>
    </row>
    <row r="80" spans="2:41" x14ac:dyDescent="0.2">
      <c r="B80" s="246" t="s">
        <v>9</v>
      </c>
      <c r="C80" s="248">
        <f>SUM(D80:AO80)</f>
        <v>1809550.9467949443</v>
      </c>
      <c r="D80" s="248">
        <f t="shared" ref="D80:AN80" si="46">SUM(D77:D78)</f>
        <v>0</v>
      </c>
      <c r="E80" s="247">
        <f t="shared" si="46"/>
        <v>0</v>
      </c>
      <c r="F80" s="247">
        <f t="shared" si="46"/>
        <v>88051.092258301447</v>
      </c>
      <c r="G80" s="247">
        <f t="shared" si="46"/>
        <v>87738.703178393509</v>
      </c>
      <c r="H80" s="247">
        <f t="shared" si="46"/>
        <v>87445.683586430066</v>
      </c>
      <c r="I80" s="247">
        <f t="shared" si="46"/>
        <v>86645.111338836665</v>
      </c>
      <c r="J80" s="247">
        <f t="shared" si="46"/>
        <v>85411.755850715839</v>
      </c>
      <c r="K80" s="247">
        <f t="shared" si="46"/>
        <v>83736.676352006441</v>
      </c>
      <c r="L80" s="247">
        <f t="shared" si="46"/>
        <v>81735.830109707167</v>
      </c>
      <c r="M80" s="247">
        <f t="shared" si="46"/>
        <v>78928.11442544678</v>
      </c>
      <c r="N80" s="247">
        <f t="shared" si="46"/>
        <v>76769.493444713735</v>
      </c>
      <c r="O80" s="247">
        <f t="shared" si="46"/>
        <v>74566.963804851548</v>
      </c>
      <c r="P80" s="247">
        <f t="shared" si="46"/>
        <v>72339.726276059053</v>
      </c>
      <c r="Q80" s="247">
        <f t="shared" si="46"/>
        <v>70067.695184812008</v>
      </c>
      <c r="R80" s="247">
        <f t="shared" si="46"/>
        <v>67770.339176715759</v>
      </c>
      <c r="S80" s="247">
        <f t="shared" si="46"/>
        <v>64777.563693898148</v>
      </c>
      <c r="T80" s="247">
        <f t="shared" si="46"/>
        <v>61812.103017204034</v>
      </c>
      <c r="U80" s="247">
        <f t="shared" si="46"/>
        <v>58853.913924476474</v>
      </c>
      <c r="V80" s="247">
        <f t="shared" si="46"/>
        <v>55922.826024852409</v>
      </c>
      <c r="W80" s="247">
        <f t="shared" si="46"/>
        <v>52998.916325028913</v>
      </c>
      <c r="X80" s="247">
        <f t="shared" si="46"/>
        <v>50101.895784414868</v>
      </c>
      <c r="Y80" s="247">
        <f t="shared" si="46"/>
        <v>47211.960917372184</v>
      </c>
      <c r="Z80" s="247">
        <f t="shared" si="46"/>
        <v>44348.704743516821</v>
      </c>
      <c r="AA80" s="247">
        <f t="shared" si="46"/>
        <v>41492.442568012353</v>
      </c>
      <c r="AB80" s="247">
        <f t="shared" si="46"/>
        <v>38662.650176369076</v>
      </c>
      <c r="AC80" s="247">
        <f t="shared" si="46"/>
        <v>35849.463107092546</v>
      </c>
      <c r="AD80" s="247">
        <f t="shared" si="46"/>
        <v>33043.134147741992</v>
      </c>
      <c r="AE80" s="247">
        <f t="shared" si="46"/>
        <v>30262.964546471754</v>
      </c>
      <c r="AF80" s="247">
        <f t="shared" si="46"/>
        <v>27489.563477198113</v>
      </c>
      <c r="AG80" s="247">
        <f t="shared" si="46"/>
        <v>24742.116699770682</v>
      </c>
      <c r="AH80" s="247">
        <f t="shared" si="46"/>
        <v>22001.349703581363</v>
      </c>
      <c r="AI80" s="247">
        <f t="shared" si="46"/>
        <v>19286.333451193976</v>
      </c>
      <c r="AJ80" s="247">
        <f t="shared" si="46"/>
        <v>16577.909049761111</v>
      </c>
      <c r="AK80" s="247">
        <f t="shared" si="46"/>
        <v>13895.033351445023</v>
      </c>
      <c r="AL80" s="247">
        <f t="shared" si="46"/>
        <v>11218.662387629262</v>
      </c>
      <c r="AM80" s="247">
        <f t="shared" si="46"/>
        <v>8567.6395828488203</v>
      </c>
      <c r="AN80" s="247">
        <f t="shared" si="46"/>
        <v>5923.0352033486579</v>
      </c>
      <c r="AO80" s="247">
        <f t="shared" ref="AO80" si="47">SUM(AO77:AO78)</f>
        <v>3303.5799247254008</v>
      </c>
    </row>
    <row r="83" spans="2:41" x14ac:dyDescent="0.2">
      <c r="B83" s="229" t="s">
        <v>437</v>
      </c>
      <c r="C83" s="245" t="s">
        <v>9</v>
      </c>
    </row>
    <row r="84" spans="2:41" x14ac:dyDescent="0.2">
      <c r="B84" s="227" t="s">
        <v>386</v>
      </c>
      <c r="C84" s="232">
        <f>SUM(D84:AO84)</f>
        <v>1182805.2692752834</v>
      </c>
      <c r="D84" s="232">
        <f>(D23+D60)*[1]Parametre!$C$98</f>
        <v>0</v>
      </c>
      <c r="E84" s="232">
        <f>(E23+E60)*[1]Parametre!$C$98</f>
        <v>0</v>
      </c>
      <c r="F84" s="232">
        <f>(F23+F60)*[1]Parametre!$C$98</f>
        <v>57554.221434343992</v>
      </c>
      <c r="G84" s="232">
        <f>(G23+G60)*[1]Parametre!$C$98</f>
        <v>57350.029642765207</v>
      </c>
      <c r="H84" s="232">
        <f>(H23+H60)*[1]Parametre!$C$98</f>
        <v>57158.498634484335</v>
      </c>
      <c r="I84" s="232">
        <f>(I23+I60)*[1]Parametre!$C$98</f>
        <v>56635.207994579323</v>
      </c>
      <c r="J84" s="232">
        <f>(J23+J60)*[1]Parametre!$C$98</f>
        <v>55829.030432779939</v>
      </c>
      <c r="K84" s="232">
        <f>(K23+K60)*[1]Parametre!$C$98</f>
        <v>54734.121852815544</v>
      </c>
      <c r="L84" s="232">
        <f>(L23+L60)*[1]Parametre!$C$98</f>
        <v>53426.277228383762</v>
      </c>
      <c r="M84" s="232">
        <f>(M23+M60)*[1]Parametre!$C$98</f>
        <v>51591.025829769016</v>
      </c>
      <c r="N84" s="232">
        <f>(N23+N60)*[1]Parametre!$C$98</f>
        <v>50180.05241954176</v>
      </c>
      <c r="O84" s="232">
        <f>(O23+O60)*[1]Parametre!$C$98</f>
        <v>48740.378301287041</v>
      </c>
      <c r="P84" s="232">
        <f>(P23+P60)*[1]Parametre!$C$98</f>
        <v>47284.553976666954</v>
      </c>
      <c r="Q84" s="232">
        <f>(Q23+Q60)*[1]Parametre!$C$98</f>
        <v>45799.450530729642</v>
      </c>
      <c r="R84" s="232">
        <f>(R23+R60)*[1]Parametre!$C$98</f>
        <v>44297.793560755767</v>
      </c>
      <c r="S84" s="232">
        <f>(S23+S60)*[1]Parametre!$C$98</f>
        <v>42341.578613006248</v>
      </c>
      <c r="T84" s="232">
        <f>(T23+T60)*[1]Parametre!$C$98</f>
        <v>40403.217871942281</v>
      </c>
      <c r="U84" s="232">
        <f>(U23+U60)*[1]Parametre!$C$98</f>
        <v>38469.610170767497</v>
      </c>
      <c r="V84" s="232">
        <f>(V23+V60)*[1]Parametre!$C$98</f>
        <v>36553.717049037536</v>
      </c>
      <c r="W84" s="232">
        <f>(W23+W60)*[1]Parametre!$C$98</f>
        <v>34642.515927034401</v>
      </c>
      <c r="X84" s="232">
        <f>(X23+X60)*[1]Parametre!$C$98</f>
        <v>32748.89078942432</v>
      </c>
      <c r="Y84" s="232">
        <f>(Y23+Y60)*[1]Parametre!$C$98</f>
        <v>30859.897172165423</v>
      </c>
      <c r="Z84" s="232">
        <f>(Z23+Z60)*[1]Parametre!$C$98</f>
        <v>28988.341969080619</v>
      </c>
      <c r="AA84" s="232">
        <f>(AA23+AA60)*[1]Parametre!$C$98</f>
        <v>27121.358363229589</v>
      </c>
      <c r="AB84" s="232">
        <f>(AB23+AB60)*[1]Parametre!$C$98</f>
        <v>25271.676618861398</v>
      </c>
      <c r="AC84" s="232">
        <f>(AC23+AC60)*[1]Parametre!$C$98</f>
        <v>23432.848872734157</v>
      </c>
      <c r="AD84" s="232">
        <f>(AD23+AD60)*[1]Parametre!$C$98</f>
        <v>21598.503900950502</v>
      </c>
      <c r="AE84" s="232">
        <f>(AE23+AE60)*[1]Parametre!$C$98</f>
        <v>19781.257882160164</v>
      </c>
      <c r="AF84" s="232">
        <f>(AF23+AF60)*[1]Parametre!$C$98</f>
        <v>17968.4360854814</v>
      </c>
      <c r="AG84" s="232">
        <f>(AG23+AG60)*[1]Parametre!$C$98</f>
        <v>16172.579201125429</v>
      </c>
      <c r="AH84" s="232">
        <f>(AH23+AH60)*[1]Parametre!$C$98</f>
        <v>14381.088527325755</v>
      </c>
      <c r="AI84" s="232">
        <f>(AI23+AI60)*[1]Parametre!$C$98</f>
        <v>12606.429717536665</v>
      </c>
      <c r="AJ84" s="232">
        <f>(AJ23+AJ60)*[1]Parametre!$C$98</f>
        <v>10836.079643048508</v>
      </c>
      <c r="AK84" s="232">
        <f>(AK23+AK60)*[1]Parametre!$C$98</f>
        <v>9082.4293695376</v>
      </c>
      <c r="AL84" s="232">
        <f>(AL23+AL60)*[1]Parametre!$C$98</f>
        <v>7333.0308880283783</v>
      </c>
      <c r="AM84" s="232">
        <f>(AM23+AM60)*[1]Parametre!$C$98</f>
        <v>5600.2011227117046</v>
      </c>
      <c r="AN84" s="232">
        <f>(AN23+AN60)*[1]Parametre!$C$98</f>
        <v>3871.5667337426326</v>
      </c>
      <c r="AO84" s="232">
        <f>(AO23+AO60)*[1]Parametre!$C$98</f>
        <v>2159.3709474486764</v>
      </c>
    </row>
    <row r="85" spans="2:41" x14ac:dyDescent="0.2">
      <c r="B85" s="227" t="s">
        <v>387</v>
      </c>
      <c r="C85" s="232">
        <f>SUM(D85:AO85)</f>
        <v>1028392.4313890559</v>
      </c>
      <c r="D85" s="232">
        <f>(D24+D61)*[1]Parametre!$C$99</f>
        <v>0</v>
      </c>
      <c r="E85" s="232">
        <f>(E24+E61)*[1]Parametre!$C$99</f>
        <v>0</v>
      </c>
      <c r="F85" s="232">
        <f>(F24+F61)*[1]Parametre!$C$99</f>
        <v>50040.634122161471</v>
      </c>
      <c r="G85" s="232">
        <f>(G24+G61)*[1]Parametre!$C$99</f>
        <v>49863.099156376222</v>
      </c>
      <c r="H85" s="232">
        <f>(H24+H61)*[1]Parametre!$C$99</f>
        <v>49696.572134212169</v>
      </c>
      <c r="I85" s="232">
        <f>(I24+I61)*[1]Parametre!$C$99</f>
        <v>49241.596029967404</v>
      </c>
      <c r="J85" s="232">
        <f>(J24+J61)*[1]Parametre!$C$99</f>
        <v>48540.663319870386</v>
      </c>
      <c r="K85" s="232">
        <f>(K24+K61)*[1]Parametre!$C$99</f>
        <v>47588.692842609795</v>
      </c>
      <c r="L85" s="232">
        <f>(L24+L61)*[1]Parametre!$C$99</f>
        <v>46451.584691221025</v>
      </c>
      <c r="M85" s="232">
        <f>(M24+M61)*[1]Parametre!$C$99</f>
        <v>44855.921654322337</v>
      </c>
      <c r="N85" s="232">
        <f>(N24+N61)*[1]Parametre!$C$99</f>
        <v>43629.147971738057</v>
      </c>
      <c r="O85" s="232">
        <f>(O24+O61)*[1]Parametre!$C$99</f>
        <v>42377.420400565665</v>
      </c>
      <c r="P85" s="232">
        <f>(P24+P61)*[1]Parametre!$C$99</f>
        <v>41111.650999835227</v>
      </c>
      <c r="Q85" s="232">
        <f>(Q24+Q61)*[1]Parametre!$C$99</f>
        <v>39820.424807913099</v>
      </c>
      <c r="R85" s="232">
        <f>(R24+R61)*[1]Parametre!$C$99</f>
        <v>38514.806121068774</v>
      </c>
      <c r="S85" s="232">
        <f>(S24+S61)*[1]Parametre!$C$99</f>
        <v>36813.971081951669</v>
      </c>
      <c r="T85" s="232">
        <f>(T24+T61)*[1]Parametre!$C$99</f>
        <v>35128.659418914154</v>
      </c>
      <c r="U85" s="232">
        <f>(U24+U61)*[1]Parametre!$C$99</f>
        <v>33447.480296012451</v>
      </c>
      <c r="V85" s="232">
        <f>(V24+V61)*[1]Parametre!$C$99</f>
        <v>31781.703150003741</v>
      </c>
      <c r="W85" s="232">
        <f>(W24+W61)*[1]Parametre!$C$99</f>
        <v>30120.005472638331</v>
      </c>
      <c r="X85" s="232">
        <f>(X24+X61)*[1]Parametre!$C$99</f>
        <v>28473.589270418124</v>
      </c>
      <c r="Y85" s="232">
        <f>(Y24+Y61)*[1]Parametre!$C$99</f>
        <v>26831.199952925857</v>
      </c>
      <c r="Z85" s="232">
        <f>(Z24+Z61)*[1]Parametre!$C$99</f>
        <v>25203.972499873933</v>
      </c>
      <c r="AA85" s="232">
        <f>(AA24+AA61)*[1]Parametre!$C$99</f>
        <v>23580.71983127444</v>
      </c>
      <c r="AB85" s="232">
        <f>(AB24+AB61)*[1]Parametre!$C$99</f>
        <v>21972.510301101949</v>
      </c>
      <c r="AC85" s="232">
        <f>(AC24+AC61)*[1]Parametre!$C$99</f>
        <v>20373.737801632011</v>
      </c>
      <c r="AD85" s="232">
        <f>(AD24+AD61)*[1]Parametre!$C$99</f>
        <v>18778.862859373166</v>
      </c>
      <c r="AE85" s="232">
        <f>(AE24+AE61)*[1]Parametre!$C$99</f>
        <v>17198.854636345099</v>
      </c>
      <c r="AF85" s="232">
        <f>(AF24+AF61)*[1]Parametre!$C$99</f>
        <v>15622.693062171669</v>
      </c>
      <c r="AG85" s="232">
        <f>(AG24+AG61)*[1]Parametre!$C$99</f>
        <v>14061.281665297196</v>
      </c>
      <c r="AH85" s="232">
        <f>(AH24+AH61)*[1]Parametre!$C$99</f>
        <v>12503.666479013407</v>
      </c>
      <c r="AI85" s="232">
        <f>(AI24+AI61)*[1]Parametre!$C$99</f>
        <v>10960.685790904678</v>
      </c>
      <c r="AJ85" s="232">
        <f>(AJ24+AJ61)*[1]Parametre!$C$99</f>
        <v>9421.4513414097219</v>
      </c>
      <c r="AK85" s="232">
        <f>(AK24+AK61)*[1]Parametre!$C$99</f>
        <v>7896.7365676186382</v>
      </c>
      <c r="AL85" s="232">
        <f>(AL24+AL61)*[1]Parametre!$C$99</f>
        <v>6375.7185229747429</v>
      </c>
      <c r="AM85" s="232">
        <f>(AM24+AM61)*[1]Parametre!$C$99</f>
        <v>4869.1061821037811</v>
      </c>
      <c r="AN85" s="232">
        <f>(AN24+AN61)*[1]Parametre!$C$99</f>
        <v>3366.1415196755684</v>
      </c>
      <c r="AO85" s="232">
        <f>(AO24+AO61)*[1]Parametre!$C$99</f>
        <v>1877.4694335596482</v>
      </c>
    </row>
    <row r="86" spans="2:41" x14ac:dyDescent="0.2">
      <c r="B86" s="227" t="s">
        <v>388</v>
      </c>
      <c r="C86" s="232">
        <f>SUM(D86:AO86)</f>
        <v>8301311.0440624412</v>
      </c>
      <c r="D86" s="232">
        <f>(D25+D62)</f>
        <v>0</v>
      </c>
      <c r="E86" s="232">
        <f t="shared" ref="E86:AN86" si="48">(E25+E62)</f>
        <v>0</v>
      </c>
      <c r="F86" s="232">
        <f t="shared" si="48"/>
        <v>20813.659669524037</v>
      </c>
      <c r="G86" s="232">
        <f t="shared" si="48"/>
        <v>25586.144533835584</v>
      </c>
      <c r="H86" s="232">
        <f t="shared" si="48"/>
        <v>30284.649013783142</v>
      </c>
      <c r="I86" s="232">
        <f t="shared" si="48"/>
        <v>37534.328070005686</v>
      </c>
      <c r="J86" s="232">
        <f t="shared" si="48"/>
        <v>46962.85744537093</v>
      </c>
      <c r="K86" s="232">
        <f t="shared" si="48"/>
        <v>58614.937681394229</v>
      </c>
      <c r="L86" s="232">
        <f t="shared" si="48"/>
        <v>71913.058936681118</v>
      </c>
      <c r="M86" s="232">
        <f t="shared" si="48"/>
        <v>89254.119351159286</v>
      </c>
      <c r="N86" s="232">
        <f t="shared" si="48"/>
        <v>103385.02450871447</v>
      </c>
      <c r="O86" s="232">
        <f t="shared" si="48"/>
        <v>117758.3121571537</v>
      </c>
      <c r="P86" s="232">
        <f t="shared" si="48"/>
        <v>132278.49423305001</v>
      </c>
      <c r="Q86" s="232">
        <f t="shared" si="48"/>
        <v>147045.7992942672</v>
      </c>
      <c r="R86" s="232">
        <f t="shared" si="48"/>
        <v>161963.40711241507</v>
      </c>
      <c r="S86" s="232">
        <f t="shared" si="48"/>
        <v>175373.94724660247</v>
      </c>
      <c r="T86" s="232">
        <f t="shared" si="48"/>
        <v>188652.90789919719</v>
      </c>
      <c r="U86" s="232">
        <f t="shared" si="48"/>
        <v>201900.1260167642</v>
      </c>
      <c r="V86" s="232">
        <f t="shared" si="48"/>
        <v>215016.80188382487</v>
      </c>
      <c r="W86" s="232">
        <f t="shared" si="48"/>
        <v>228102.17357698202</v>
      </c>
      <c r="X86" s="232">
        <f t="shared" si="48"/>
        <v>241058.03254527756</v>
      </c>
      <c r="Y86" s="232">
        <f t="shared" si="48"/>
        <v>253983.0215876564</v>
      </c>
      <c r="Z86" s="232">
        <f t="shared" si="48"/>
        <v>266779.51978047518</v>
      </c>
      <c r="AA86" s="232">
        <f t="shared" si="48"/>
        <v>279545.57821577654</v>
      </c>
      <c r="AB86" s="232">
        <f t="shared" si="48"/>
        <v>292184.16008119081</v>
      </c>
      <c r="AC86" s="232">
        <f t="shared" si="48"/>
        <v>304744.39454520855</v>
      </c>
      <c r="AD86" s="232">
        <f t="shared" si="48"/>
        <v>317274.82670969015</v>
      </c>
      <c r="AE86" s="232">
        <f t="shared" si="48"/>
        <v>329679.2893832394</v>
      </c>
      <c r="AF86" s="232">
        <f t="shared" si="48"/>
        <v>342054.36987310636</v>
      </c>
      <c r="AG86" s="232">
        <f t="shared" si="48"/>
        <v>354304.4764008277</v>
      </c>
      <c r="AH86" s="232">
        <f t="shared" si="48"/>
        <v>366525.61689655902</v>
      </c>
      <c r="AI86" s="232">
        <f t="shared" si="48"/>
        <v>378622.77155181253</v>
      </c>
      <c r="AJ86" s="232">
        <f t="shared" si="48"/>
        <v>390691.37239502661</v>
      </c>
      <c r="AK86" s="232">
        <f t="shared" si="48"/>
        <v>402636.96816533274</v>
      </c>
      <c r="AL86" s="232">
        <f t="shared" si="48"/>
        <v>414554.41844398144</v>
      </c>
      <c r="AM86" s="232">
        <f t="shared" si="48"/>
        <v>426349.83711584483</v>
      </c>
      <c r="AN86" s="232">
        <f t="shared" si="48"/>
        <v>438117.51474879362</v>
      </c>
      <c r="AO86" s="232">
        <f t="shared" ref="AO86" si="49">(AO25+AO62)</f>
        <v>449764.12699191662</v>
      </c>
    </row>
    <row r="87" spans="2:41" x14ac:dyDescent="0.2">
      <c r="B87" s="227" t="s">
        <v>137</v>
      </c>
      <c r="C87" s="232">
        <f>SUM(D87:AO87)</f>
        <v>0</v>
      </c>
      <c r="D87" s="232">
        <f>(D26+D63)*[1]Parametre!$C$99</f>
        <v>0</v>
      </c>
      <c r="E87" s="232">
        <f>(E26+E63)*[1]Parametre!$C$99</f>
        <v>0</v>
      </c>
      <c r="F87" s="232">
        <f>(F26+F63)*[1]Parametre!$C$99</f>
        <v>0</v>
      </c>
      <c r="G87" s="232">
        <f>(G26+G63)*[1]Parametre!$C$99</f>
        <v>0</v>
      </c>
      <c r="H87" s="232">
        <f>(H26+H63)*[1]Parametre!$C$99</f>
        <v>0</v>
      </c>
      <c r="I87" s="232">
        <f>(I26+I63)*[1]Parametre!$C$99</f>
        <v>0</v>
      </c>
      <c r="J87" s="232">
        <f>(J26+J63)*[1]Parametre!$C$99</f>
        <v>0</v>
      </c>
      <c r="K87" s="232">
        <f>(K26+K63)*[1]Parametre!$C$99</f>
        <v>0</v>
      </c>
      <c r="L87" s="232">
        <f>(L26+L63)*[1]Parametre!$C$99</f>
        <v>0</v>
      </c>
      <c r="M87" s="232">
        <f>(M26+M63)*[1]Parametre!$C$99</f>
        <v>0</v>
      </c>
      <c r="N87" s="232">
        <f>(N26+N63)*[1]Parametre!$C$99</f>
        <v>0</v>
      </c>
      <c r="O87" s="232">
        <f>(O26+O63)*[1]Parametre!$C$99</f>
        <v>0</v>
      </c>
      <c r="P87" s="232">
        <f>(P26+P63)*[1]Parametre!$C$99</f>
        <v>0</v>
      </c>
      <c r="Q87" s="232">
        <f>(Q26+Q63)*[1]Parametre!$C$99</f>
        <v>0</v>
      </c>
      <c r="R87" s="232">
        <f>(R26+R63)*[1]Parametre!$C$99</f>
        <v>0</v>
      </c>
      <c r="S87" s="232">
        <f>(S26+S63)*[1]Parametre!$C$99</f>
        <v>0</v>
      </c>
      <c r="T87" s="232">
        <f>(T26+T63)*[1]Parametre!$C$99</f>
        <v>0</v>
      </c>
      <c r="U87" s="232">
        <f>(U26+U63)*[1]Parametre!$C$99</f>
        <v>0</v>
      </c>
      <c r="V87" s="232">
        <f>(V26+V63)*[1]Parametre!$C$99</f>
        <v>0</v>
      </c>
      <c r="W87" s="232">
        <f>(W26+W63)*[1]Parametre!$C$99</f>
        <v>0</v>
      </c>
      <c r="X87" s="232">
        <f>(X26+X63)*[1]Parametre!$C$99</f>
        <v>0</v>
      </c>
      <c r="Y87" s="232">
        <f>(Y26+Y63)*[1]Parametre!$C$99</f>
        <v>0</v>
      </c>
      <c r="Z87" s="232">
        <f>(Z26+Z63)*[1]Parametre!$C$99</f>
        <v>0</v>
      </c>
      <c r="AA87" s="232">
        <f>(AA26+AA63)*[1]Parametre!$C$99</f>
        <v>0</v>
      </c>
      <c r="AB87" s="232">
        <f>(AB26+AB63)*[1]Parametre!$C$99</f>
        <v>0</v>
      </c>
      <c r="AC87" s="232">
        <f>(AC26+AC63)*[1]Parametre!$C$99</f>
        <v>0</v>
      </c>
      <c r="AD87" s="232">
        <f>(AD26+AD63)*[1]Parametre!$C$99</f>
        <v>0</v>
      </c>
      <c r="AE87" s="232">
        <f>(AE26+AE63)*[1]Parametre!$C$99</f>
        <v>0</v>
      </c>
      <c r="AF87" s="232">
        <f>(AF26+AF63)*[1]Parametre!$C$99</f>
        <v>0</v>
      </c>
      <c r="AG87" s="232">
        <f>(AG26+AG63)*[1]Parametre!$C$99</f>
        <v>0</v>
      </c>
      <c r="AH87" s="232">
        <f>(AH26+AH63)*[1]Parametre!$C$99</f>
        <v>0</v>
      </c>
      <c r="AI87" s="232">
        <f>(AI26+AI63)*[1]Parametre!$C$99</f>
        <v>0</v>
      </c>
      <c r="AJ87" s="232">
        <f>(AJ26+AJ63)*[1]Parametre!$C$99</f>
        <v>0</v>
      </c>
      <c r="AK87" s="232">
        <f>(AK26+AK63)*[1]Parametre!$C$99</f>
        <v>0</v>
      </c>
      <c r="AL87" s="232">
        <f>(AL26+AL63)*[1]Parametre!$C$99</f>
        <v>0</v>
      </c>
      <c r="AM87" s="232">
        <f>(AM26+AM63)*[1]Parametre!$C$99</f>
        <v>0</v>
      </c>
      <c r="AN87" s="232">
        <f>(AN26+AN63)*[1]Parametre!$C$99</f>
        <v>0</v>
      </c>
      <c r="AO87" s="232">
        <f>(AO26+AO63)*[1]Parametre!$C$99</f>
        <v>0</v>
      </c>
    </row>
    <row r="90" spans="2:41" x14ac:dyDescent="0.2">
      <c r="B90" s="249"/>
    </row>
    <row r="91" spans="2:41" x14ac:dyDescent="0.2">
      <c r="B91" s="249"/>
    </row>
  </sheetData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06424-3A7E-4D35-AB6A-82934714A049}">
  <sheetPr>
    <tabColor theme="7" tint="0.59999389629810485"/>
  </sheetPr>
  <dimension ref="B2:AO37"/>
  <sheetViews>
    <sheetView showWhiteSpace="0" zoomScaleNormal="100" workbookViewId="0">
      <selection activeCell="H43" sqref="H43"/>
    </sheetView>
  </sheetViews>
  <sheetFormatPr defaultColWidth="9.21875" defaultRowHeight="10.199999999999999" x14ac:dyDescent="0.2"/>
  <cols>
    <col min="1" max="1" width="2.77734375" style="228" customWidth="1"/>
    <col min="2" max="2" width="54.77734375" style="228" customWidth="1"/>
    <col min="3" max="3" width="11" style="228" bestFit="1" customWidth="1"/>
    <col min="4" max="4" width="9.21875" style="228" customWidth="1"/>
    <col min="5" max="7" width="7.21875" style="228" customWidth="1"/>
    <col min="8" max="8" width="8.77734375" style="228" customWidth="1"/>
    <col min="9" max="12" width="8.21875" style="228" bestFit="1" customWidth="1"/>
    <col min="13" max="41" width="9" style="228" bestFit="1" customWidth="1"/>
    <col min="42" max="16384" width="9.21875" style="228"/>
  </cols>
  <sheetData>
    <row r="2" spans="2:41" ht="17.55" customHeight="1" x14ac:dyDescent="0.2">
      <c r="B2" s="594" t="s">
        <v>576</v>
      </c>
      <c r="C2" s="594"/>
      <c r="D2" s="594"/>
      <c r="E2" s="594"/>
      <c r="F2" s="594"/>
      <c r="G2" s="594"/>
      <c r="H2" s="594"/>
      <c r="I2" s="594"/>
      <c r="J2" s="594"/>
      <c r="K2" s="594"/>
    </row>
    <row r="4" spans="2:41" x14ac:dyDescent="0.2">
      <c r="B4" s="332" t="s">
        <v>573</v>
      </c>
      <c r="C4" s="333"/>
      <c r="D4" s="252" t="s">
        <v>10</v>
      </c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</row>
    <row r="5" spans="2:41" x14ac:dyDescent="0.2">
      <c r="B5" s="334"/>
      <c r="C5" s="335"/>
      <c r="D5" s="252">
        <v>1</v>
      </c>
      <c r="E5" s="252">
        <v>2</v>
      </c>
      <c r="F5" s="252">
        <v>3</v>
      </c>
      <c r="G5" s="252">
        <v>4</v>
      </c>
      <c r="H5" s="252">
        <v>5</v>
      </c>
      <c r="I5" s="252">
        <v>6</v>
      </c>
      <c r="J5" s="252">
        <v>7</v>
      </c>
      <c r="K5" s="252">
        <v>8</v>
      </c>
      <c r="L5" s="252">
        <v>9</v>
      </c>
      <c r="M5" s="252">
        <v>10</v>
      </c>
      <c r="N5" s="252">
        <v>11</v>
      </c>
      <c r="O5" s="252">
        <v>12</v>
      </c>
      <c r="P5" s="252">
        <v>13</v>
      </c>
      <c r="Q5" s="252">
        <v>14</v>
      </c>
      <c r="R5" s="252">
        <v>15</v>
      </c>
      <c r="S5" s="252">
        <v>16</v>
      </c>
      <c r="T5" s="252">
        <v>17</v>
      </c>
      <c r="U5" s="252">
        <v>18</v>
      </c>
      <c r="V5" s="252">
        <v>19</v>
      </c>
      <c r="W5" s="252">
        <v>20</v>
      </c>
      <c r="X5" s="252">
        <v>21</v>
      </c>
      <c r="Y5" s="252">
        <v>22</v>
      </c>
      <c r="Z5" s="252">
        <v>23</v>
      </c>
      <c r="AA5" s="252">
        <v>24</v>
      </c>
      <c r="AB5" s="252">
        <v>25</v>
      </c>
      <c r="AC5" s="252">
        <v>26</v>
      </c>
      <c r="AD5" s="252">
        <v>27</v>
      </c>
      <c r="AE5" s="252">
        <v>28</v>
      </c>
      <c r="AF5" s="252">
        <v>29</v>
      </c>
      <c r="AG5" s="252">
        <v>30</v>
      </c>
      <c r="AH5" s="252">
        <v>31</v>
      </c>
      <c r="AI5" s="252">
        <v>32</v>
      </c>
      <c r="AJ5" s="252">
        <v>33</v>
      </c>
      <c r="AK5" s="252">
        <v>34</v>
      </c>
      <c r="AL5" s="252">
        <v>35</v>
      </c>
      <c r="AM5" s="252">
        <v>36</v>
      </c>
      <c r="AN5" s="252">
        <v>37</v>
      </c>
      <c r="AO5" s="252">
        <v>38</v>
      </c>
    </row>
    <row r="6" spans="2:41" x14ac:dyDescent="0.2">
      <c r="B6" s="508" t="s">
        <v>33</v>
      </c>
      <c r="C6" s="255" t="s">
        <v>9</v>
      </c>
      <c r="D6" s="296">
        <v>2026</v>
      </c>
      <c r="E6" s="296">
        <f>$D$6+D5</f>
        <v>2027</v>
      </c>
      <c r="F6" s="296">
        <f t="shared" ref="F6:AN6" si="0">$D$6+E5</f>
        <v>2028</v>
      </c>
      <c r="G6" s="296">
        <f t="shared" si="0"/>
        <v>2029</v>
      </c>
      <c r="H6" s="296">
        <f t="shared" si="0"/>
        <v>2030</v>
      </c>
      <c r="I6" s="296">
        <f t="shared" si="0"/>
        <v>2031</v>
      </c>
      <c r="J6" s="296">
        <f t="shared" si="0"/>
        <v>2032</v>
      </c>
      <c r="K6" s="296">
        <f t="shared" si="0"/>
        <v>2033</v>
      </c>
      <c r="L6" s="296">
        <f t="shared" si="0"/>
        <v>2034</v>
      </c>
      <c r="M6" s="296">
        <f t="shared" si="0"/>
        <v>2035</v>
      </c>
      <c r="N6" s="296">
        <f t="shared" si="0"/>
        <v>2036</v>
      </c>
      <c r="O6" s="296">
        <f t="shared" si="0"/>
        <v>2037</v>
      </c>
      <c r="P6" s="296">
        <f t="shared" si="0"/>
        <v>2038</v>
      </c>
      <c r="Q6" s="296">
        <f t="shared" si="0"/>
        <v>2039</v>
      </c>
      <c r="R6" s="296">
        <f t="shared" si="0"/>
        <v>2040</v>
      </c>
      <c r="S6" s="296">
        <f t="shared" si="0"/>
        <v>2041</v>
      </c>
      <c r="T6" s="296">
        <f t="shared" si="0"/>
        <v>2042</v>
      </c>
      <c r="U6" s="296">
        <f t="shared" si="0"/>
        <v>2043</v>
      </c>
      <c r="V6" s="296">
        <f t="shared" si="0"/>
        <v>2044</v>
      </c>
      <c r="W6" s="296">
        <f t="shared" si="0"/>
        <v>2045</v>
      </c>
      <c r="X6" s="296">
        <f t="shared" si="0"/>
        <v>2046</v>
      </c>
      <c r="Y6" s="296">
        <f t="shared" si="0"/>
        <v>2047</v>
      </c>
      <c r="Z6" s="296">
        <f t="shared" si="0"/>
        <v>2048</v>
      </c>
      <c r="AA6" s="296">
        <f t="shared" si="0"/>
        <v>2049</v>
      </c>
      <c r="AB6" s="296">
        <f t="shared" si="0"/>
        <v>2050</v>
      </c>
      <c r="AC6" s="296">
        <f t="shared" si="0"/>
        <v>2051</v>
      </c>
      <c r="AD6" s="296">
        <f t="shared" si="0"/>
        <v>2052</v>
      </c>
      <c r="AE6" s="296">
        <f t="shared" si="0"/>
        <v>2053</v>
      </c>
      <c r="AF6" s="296">
        <f t="shared" si="0"/>
        <v>2054</v>
      </c>
      <c r="AG6" s="296">
        <f t="shared" si="0"/>
        <v>2055</v>
      </c>
      <c r="AH6" s="296">
        <f t="shared" si="0"/>
        <v>2056</v>
      </c>
      <c r="AI6" s="296">
        <f t="shared" si="0"/>
        <v>2057</v>
      </c>
      <c r="AJ6" s="296">
        <f t="shared" si="0"/>
        <v>2058</v>
      </c>
      <c r="AK6" s="296">
        <f t="shared" si="0"/>
        <v>2059</v>
      </c>
      <c r="AL6" s="296">
        <f t="shared" si="0"/>
        <v>2060</v>
      </c>
      <c r="AM6" s="296">
        <f t="shared" si="0"/>
        <v>2061</v>
      </c>
      <c r="AN6" s="296">
        <f t="shared" si="0"/>
        <v>2062</v>
      </c>
      <c r="AO6" s="296">
        <f t="shared" ref="AO6" si="1">$D$6+AN5</f>
        <v>2063</v>
      </c>
    </row>
    <row r="7" spans="2:41" x14ac:dyDescent="0.2">
      <c r="B7" s="509" t="s">
        <v>633</v>
      </c>
      <c r="C7" s="336">
        <f>SUM(D7:AO7)</f>
        <v>1622225.6393283498</v>
      </c>
      <c r="D7" s="232">
        <f>'04A Prevádzkové príjmy'!D83/Parametre!$C$152*Parametre!$CI$158*Parametre!E165</f>
        <v>0</v>
      </c>
      <c r="E7" s="232">
        <f>'04A Prevádzkové príjmy'!E83/Parametre!$C$152*Parametre!$CI$158*Parametre!F165</f>
        <v>0</v>
      </c>
      <c r="F7" s="232">
        <f>'04A Prevádzkové príjmy'!F83/Parametre!$C$152*Parametre!$CI$158*Parametre!G165</f>
        <v>78936.014310775237</v>
      </c>
      <c r="G7" s="232">
        <f>'04A Prevádzkové príjmy'!G83/Parametre!$C$152*Parametre!$CI$158*Parametre!H165</f>
        <v>78655.963850869477</v>
      </c>
      <c r="H7" s="232">
        <f>'04A Prevádzkové príjmy'!H83/Parametre!$C$152*Parametre!$CI$158*Parametre!I165</f>
        <v>78393.277743163839</v>
      </c>
      <c r="I7" s="232">
        <f>'04A Prevádzkové príjmy'!I83/Parametre!$C$152*Parametre!$CI$158*Parametre!J165</f>
        <v>77675.580997194338</v>
      </c>
      <c r="J7" s="232">
        <f>'04A Prevádzkové príjmy'!J83/Parametre!$C$152*Parametre!$CI$158*Parametre!K165</f>
        <v>76569.902873690982</v>
      </c>
      <c r="K7" s="232">
        <f>'04A Prevádzkové príjmy'!K83/Parametre!$C$152*Parametre!$CI$158*Parametre!L165</f>
        <v>75068.228154041557</v>
      </c>
      <c r="L7" s="232">
        <f>'04A Prevádzkové príjmy'!L83/Parametre!$C$152*Parametre!$CI$158*Parametre!M165</f>
        <v>73274.510170936075</v>
      </c>
      <c r="M7" s="232">
        <f>'04A Prevádzkové príjmy'!M83/Parametre!$C$152*Parametre!$CI$158*Parametre!N165</f>
        <v>70757.450135119521</v>
      </c>
      <c r="N7" s="232">
        <f>'04A Prevádzkové príjmy'!N83/Parametre!$C$152*Parametre!$CI$158*Parametre!O165</f>
        <v>68822.290306246199</v>
      </c>
      <c r="O7" s="232">
        <f>'04A Prevádzkové príjmy'!O83/Parametre!$C$152*Parametre!$CI$158*Parametre!P165</f>
        <v>66847.767257036918</v>
      </c>
      <c r="P7" s="232">
        <f>'04A Prevádzkové príjmy'!P83/Parametre!$C$152*Parametre!$CI$158*Parametre!Q165</f>
        <v>64851.094087662539</v>
      </c>
      <c r="Q7" s="232">
        <f>'04A Prevádzkové príjmy'!Q83/Parametre!$C$152*Parametre!$CI$158*Parametre!R165</f>
        <v>62814.264400109234</v>
      </c>
      <c r="R7" s="232">
        <f>'04A Prevádzkové príjmy'!R83/Parametre!$C$152*Parametre!$CI$158*Parametre!S165</f>
        <v>60754.731439404444</v>
      </c>
      <c r="S7" s="232">
        <f>'04A Prevádzkové príjmy'!S83/Parametre!$C$152*Parametre!$CI$158*Parametre!T165</f>
        <v>58071.769056068915</v>
      </c>
      <c r="T7" s="232">
        <f>'04A Prevádzkové príjmy'!T83/Parametre!$C$152*Parametre!$CI$158*Parametre!U165</f>
        <v>55413.29384116891</v>
      </c>
      <c r="U7" s="232">
        <f>'04A Prevádzkové príjmy'!U83/Parametre!$C$152*Parametre!$CI$158*Parametre!V165</f>
        <v>52761.337453478482</v>
      </c>
      <c r="V7" s="232">
        <f>'04A Prevádzkové príjmy'!V83/Parametre!$C$152*Parametre!$CI$158*Parametre!W165</f>
        <v>50133.676734493456</v>
      </c>
      <c r="W7" s="232">
        <f>'04A Prevádzkové príjmy'!W83/Parametre!$C$152*Parametre!$CI$158*Parametre!X165</f>
        <v>47512.451125711508</v>
      </c>
      <c r="X7" s="232">
        <f>'04A Prevádzkové príjmy'!X83/Parametre!$C$152*Parametre!$CI$158*Parametre!Y165</f>
        <v>44915.331101559161</v>
      </c>
      <c r="Y7" s="232">
        <f>'04A Prevádzkové príjmy'!Y83/Parametre!$C$152*Parametre!$CI$158*Parametre!Z165</f>
        <v>42324.563239726282</v>
      </c>
      <c r="Z7" s="232">
        <f>'04A Prevádzkové príjmy'!Z83/Parametre!$C$152*Parametre!$CI$158*Parametre!AA165</f>
        <v>39757.712284012508</v>
      </c>
      <c r="AA7" s="232">
        <f>'04A Prevádzkové príjmy'!AA83/Parametre!$C$152*Parametre!$CI$158*Parametre!AB165</f>
        <v>37197.131305646617</v>
      </c>
      <c r="AB7" s="232">
        <f>'04A Prevádzkové príjmy'!AB83/Parametre!$C$152*Parametre!$CI$158*Parametre!AC165</f>
        <v>34660.279950435659</v>
      </c>
      <c r="AC7" s="232">
        <f>'04A Prevádzkové príjmy'!AC83/Parametre!$C$152*Parametre!$CI$158*Parametre!AD165</f>
        <v>32138.314929174227</v>
      </c>
      <c r="AD7" s="232">
        <f>'04A Prevádzkové príjmy'!AD83/Parametre!$C$152*Parametre!$CI$158*Parametre!AE165</f>
        <v>29622.498064050065</v>
      </c>
      <c r="AE7" s="232">
        <f>'04A Prevádzkové príjmy'!AE83/Parametre!$C$152*Parametre!$CI$158*Parametre!AF165</f>
        <v>27130.132531678606</v>
      </c>
      <c r="AF7" s="232">
        <f>'04A Prevádzkové príjmy'!AF83/Parametre!$C$152*Parametre!$CI$158*Parametre!AG165</f>
        <v>24643.83485065167</v>
      </c>
      <c r="AG7" s="232">
        <f>'04A Prevádzkové príjmy'!AG83/Parametre!$C$152*Parametre!$CI$158*Parametre!AH165</f>
        <v>22180.804664667143</v>
      </c>
      <c r="AH7" s="232">
        <f>'04A Prevádzkové príjmy'!AH83/Parametre!$C$152*Parametre!$CI$158*Parametre!AI165</f>
        <v>19723.762766776279</v>
      </c>
      <c r="AI7" s="232">
        <f>'04A Prevádzkové príjmy'!AI83/Parametre!$C$152*Parametre!$CI$158*Parametre!AJ165</f>
        <v>17289.805887243841</v>
      </c>
      <c r="AJ7" s="232">
        <f>'04A Prevádzkové príjmy'!AJ83/Parametre!$C$152*Parametre!$CI$158*Parametre!AK165</f>
        <v>14861.758468093274</v>
      </c>
      <c r="AK7" s="232">
        <f>'04A Prevádzkové príjmy'!AK83/Parametre!$C$152*Parametre!$CI$158*Parametre!AL165</f>
        <v>12456.614941933962</v>
      </c>
      <c r="AL7" s="232">
        <f>'04A Prevádzkové príjmy'!AL83/Parametre!$C$152*Parametre!$CI$158*Parametre!AM165</f>
        <v>10057.302778026235</v>
      </c>
      <c r="AM7" s="232">
        <f>'04A Prevádzkové príjmy'!AM83/Parametre!$C$152*Parametre!$CI$158*Parametre!AN165</f>
        <v>7680.7147234173908</v>
      </c>
      <c r="AN7" s="232">
        <f>'04A Prevádzkové príjmy'!AN83/Parametre!$C$152*Parametre!$CI$158*Parametre!AO165</f>
        <v>5309.8806565988452</v>
      </c>
      <c r="AO7" s="232">
        <f>'04A Prevádzkové príjmy'!AO83/Parametre!$C$152*Parametre!$CI$158*Parametre!AP165</f>
        <v>2961.5922474866125</v>
      </c>
    </row>
    <row r="9" spans="2:41" x14ac:dyDescent="0.2">
      <c r="B9" s="297"/>
      <c r="C9" s="297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</row>
    <row r="10" spans="2:41" x14ac:dyDescent="0.2">
      <c r="B10" s="332" t="s">
        <v>574</v>
      </c>
      <c r="C10" s="333"/>
      <c r="D10" s="252" t="s">
        <v>10</v>
      </c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</row>
    <row r="11" spans="2:41" x14ac:dyDescent="0.2">
      <c r="B11" s="334"/>
      <c r="C11" s="335"/>
      <c r="D11" s="252">
        <v>1</v>
      </c>
      <c r="E11" s="252">
        <v>2</v>
      </c>
      <c r="F11" s="252">
        <v>3</v>
      </c>
      <c r="G11" s="252">
        <v>4</v>
      </c>
      <c r="H11" s="252">
        <v>5</v>
      </c>
      <c r="I11" s="252">
        <v>6</v>
      </c>
      <c r="J11" s="252">
        <v>7</v>
      </c>
      <c r="K11" s="252">
        <v>8</v>
      </c>
      <c r="L11" s="252">
        <v>9</v>
      </c>
      <c r="M11" s="252">
        <v>10</v>
      </c>
      <c r="N11" s="252">
        <v>11</v>
      </c>
      <c r="O11" s="252">
        <v>12</v>
      </c>
      <c r="P11" s="252">
        <v>13</v>
      </c>
      <c r="Q11" s="252">
        <v>14</v>
      </c>
      <c r="R11" s="252">
        <v>15</v>
      </c>
      <c r="S11" s="252">
        <v>16</v>
      </c>
      <c r="T11" s="252">
        <v>17</v>
      </c>
      <c r="U11" s="252">
        <v>18</v>
      </c>
      <c r="V11" s="252">
        <v>19</v>
      </c>
      <c r="W11" s="252">
        <v>20</v>
      </c>
      <c r="X11" s="252">
        <v>21</v>
      </c>
      <c r="Y11" s="252">
        <v>22</v>
      </c>
      <c r="Z11" s="252">
        <v>23</v>
      </c>
      <c r="AA11" s="252">
        <v>24</v>
      </c>
      <c r="AB11" s="252">
        <v>25</v>
      </c>
      <c r="AC11" s="252">
        <v>26</v>
      </c>
      <c r="AD11" s="252">
        <v>27</v>
      </c>
      <c r="AE11" s="252">
        <v>28</v>
      </c>
      <c r="AF11" s="252">
        <v>29</v>
      </c>
      <c r="AG11" s="252">
        <v>30</v>
      </c>
      <c r="AH11" s="252">
        <v>31</v>
      </c>
      <c r="AI11" s="252">
        <v>32</v>
      </c>
      <c r="AJ11" s="252">
        <v>33</v>
      </c>
      <c r="AK11" s="252">
        <v>34</v>
      </c>
      <c r="AL11" s="252">
        <v>35</v>
      </c>
      <c r="AM11" s="252">
        <v>36</v>
      </c>
      <c r="AN11" s="252">
        <v>37</v>
      </c>
      <c r="AO11" s="252">
        <v>38</v>
      </c>
    </row>
    <row r="12" spans="2:41" x14ac:dyDescent="0.2">
      <c r="B12" s="508" t="s">
        <v>33</v>
      </c>
      <c r="C12" s="255" t="s">
        <v>9</v>
      </c>
      <c r="D12" s="296">
        <v>2026</v>
      </c>
      <c r="E12" s="296">
        <f>$D$6+D11</f>
        <v>2027</v>
      </c>
      <c r="F12" s="296">
        <f t="shared" ref="F12:AN12" si="2">$D$6+E11</f>
        <v>2028</v>
      </c>
      <c r="G12" s="296">
        <f t="shared" si="2"/>
        <v>2029</v>
      </c>
      <c r="H12" s="296">
        <f t="shared" si="2"/>
        <v>2030</v>
      </c>
      <c r="I12" s="296">
        <f t="shared" si="2"/>
        <v>2031</v>
      </c>
      <c r="J12" s="296">
        <f t="shared" si="2"/>
        <v>2032</v>
      </c>
      <c r="K12" s="296">
        <f t="shared" si="2"/>
        <v>2033</v>
      </c>
      <c r="L12" s="296">
        <f t="shared" si="2"/>
        <v>2034</v>
      </c>
      <c r="M12" s="296">
        <f t="shared" si="2"/>
        <v>2035</v>
      </c>
      <c r="N12" s="296">
        <f t="shared" si="2"/>
        <v>2036</v>
      </c>
      <c r="O12" s="296">
        <f t="shared" si="2"/>
        <v>2037</v>
      </c>
      <c r="P12" s="296">
        <f t="shared" si="2"/>
        <v>2038</v>
      </c>
      <c r="Q12" s="296">
        <f t="shared" si="2"/>
        <v>2039</v>
      </c>
      <c r="R12" s="296">
        <f t="shared" si="2"/>
        <v>2040</v>
      </c>
      <c r="S12" s="296">
        <f t="shared" si="2"/>
        <v>2041</v>
      </c>
      <c r="T12" s="296">
        <f t="shared" si="2"/>
        <v>2042</v>
      </c>
      <c r="U12" s="296">
        <f t="shared" si="2"/>
        <v>2043</v>
      </c>
      <c r="V12" s="296">
        <f t="shared" si="2"/>
        <v>2044</v>
      </c>
      <c r="W12" s="296">
        <f t="shared" si="2"/>
        <v>2045</v>
      </c>
      <c r="X12" s="296">
        <f t="shared" si="2"/>
        <v>2046</v>
      </c>
      <c r="Y12" s="296">
        <f t="shared" si="2"/>
        <v>2047</v>
      </c>
      <c r="Z12" s="296">
        <f t="shared" si="2"/>
        <v>2048</v>
      </c>
      <c r="AA12" s="296">
        <f t="shared" si="2"/>
        <v>2049</v>
      </c>
      <c r="AB12" s="296">
        <f t="shared" si="2"/>
        <v>2050</v>
      </c>
      <c r="AC12" s="296">
        <f t="shared" si="2"/>
        <v>2051</v>
      </c>
      <c r="AD12" s="296">
        <f t="shared" si="2"/>
        <v>2052</v>
      </c>
      <c r="AE12" s="296">
        <f t="shared" si="2"/>
        <v>2053</v>
      </c>
      <c r="AF12" s="296">
        <f t="shared" si="2"/>
        <v>2054</v>
      </c>
      <c r="AG12" s="296">
        <f t="shared" si="2"/>
        <v>2055</v>
      </c>
      <c r="AH12" s="296">
        <f t="shared" si="2"/>
        <v>2056</v>
      </c>
      <c r="AI12" s="296">
        <f t="shared" si="2"/>
        <v>2057</v>
      </c>
      <c r="AJ12" s="296">
        <f t="shared" si="2"/>
        <v>2058</v>
      </c>
      <c r="AK12" s="296">
        <f t="shared" si="2"/>
        <v>2059</v>
      </c>
      <c r="AL12" s="296">
        <f t="shared" si="2"/>
        <v>2060</v>
      </c>
      <c r="AM12" s="296">
        <f t="shared" si="2"/>
        <v>2061</v>
      </c>
      <c r="AN12" s="296">
        <f t="shared" si="2"/>
        <v>2062</v>
      </c>
      <c r="AO12" s="296">
        <f t="shared" ref="AO12" si="3">$D$6+AN11</f>
        <v>2063</v>
      </c>
    </row>
    <row r="13" spans="2:41" x14ac:dyDescent="0.2">
      <c r="B13" s="509" t="s">
        <v>633</v>
      </c>
      <c r="C13" s="336">
        <f>SUM(D13:AO13)</f>
        <v>1238790.4882143761</v>
      </c>
      <c r="D13" s="232">
        <f>'04A Prevádzkové príjmy'!D83/Parametre!$C$152*Parametre!$CI$159*Parametre!E166</f>
        <v>0</v>
      </c>
      <c r="E13" s="232">
        <f>'04A Prevádzkové príjmy'!E83/Parametre!$C$152*Parametre!$CI$159*Parametre!F166</f>
        <v>0</v>
      </c>
      <c r="F13" s="232">
        <f>'04A Prevádzkové príjmy'!F83/Parametre!$C$152*Parametre!$CI$159*Parametre!G166</f>
        <v>60278.410928228368</v>
      </c>
      <c r="G13" s="232">
        <f>'04A Prevádzkové príjmy'!G83/Parametre!$C$152*Parametre!$CI$159*Parametre!H166</f>
        <v>60064.554213391239</v>
      </c>
      <c r="H13" s="232">
        <f>'04A Prevádzkové príjmy'!H83/Parametre!$C$152*Parametre!$CI$159*Parametre!I166</f>
        <v>59863.957549325118</v>
      </c>
      <c r="I13" s="232">
        <f>'04A Prevádzkové príjmy'!I83/Parametre!$C$152*Parametre!$CI$159*Parametre!J166</f>
        <v>59315.898216039313</v>
      </c>
      <c r="J13" s="232">
        <f>'04A Prevádzkové príjmy'!J83/Parametre!$C$152*Parametre!$CI$159*Parametre!K166</f>
        <v>58471.562194454942</v>
      </c>
      <c r="K13" s="232">
        <f>'04A Prevádzkové príjmy'!K83/Parametre!$C$152*Parametre!$CI$159*Parametre!L166</f>
        <v>57324.828772177192</v>
      </c>
      <c r="L13" s="232">
        <f>'04A Prevádzkové príjmy'!L83/Parametre!$C$152*Parametre!$CI$159*Parametre!M166</f>
        <v>55955.080494169364</v>
      </c>
      <c r="M13" s="232">
        <f>'04A Prevádzkové príjmy'!M83/Parametre!$C$152*Parametre!$CI$159*Parametre!N166</f>
        <v>54032.961921364004</v>
      </c>
      <c r="N13" s="232">
        <f>'04A Prevádzkové príjmy'!N83/Parametre!$C$152*Parametre!$CI$159*Parametre!O166</f>
        <v>52555.203506587997</v>
      </c>
      <c r="O13" s="232">
        <f>'04A Prevádzkové príjmy'!O83/Parametre!$C$152*Parametre!$CI$159*Parametre!P166</f>
        <v>51047.385905373652</v>
      </c>
      <c r="P13" s="232">
        <f>'04A Prevádzkové príjmy'!P83/Parametre!$C$152*Parametre!$CI$159*Parametre!Q166</f>
        <v>49522.653666942308</v>
      </c>
      <c r="Q13" s="232">
        <f>'04A Prevádzkové príjmy'!Q83/Parametre!$C$152*Parametre!$CI$159*Parametre!R166</f>
        <v>47967.2564509925</v>
      </c>
      <c r="R13" s="232">
        <f>'04A Prevádzkové príjmy'!R83/Parametre!$C$152*Parametre!$CI$159*Parametre!S166</f>
        <v>46394.522190090669</v>
      </c>
      <c r="S13" s="232">
        <f>'04A Prevádzkové príjmy'!S83/Parametre!$C$152*Parametre!$CI$159*Parametre!T166</f>
        <v>44345.714551907171</v>
      </c>
      <c r="T13" s="232">
        <f>'04A Prevádzkové príjmy'!T83/Parametre!$C$152*Parametre!$CI$159*Parametre!U166</f>
        <v>42315.606205983531</v>
      </c>
      <c r="U13" s="232">
        <f>'04A Prevádzkové príjmy'!U83/Parametre!$C$152*Parametre!$CI$159*Parametre!V166</f>
        <v>40290.475873565389</v>
      </c>
      <c r="V13" s="232">
        <f>'04A Prevádzkové príjmy'!V83/Parametre!$C$152*Parametre!$CI$159*Parametre!W166</f>
        <v>38283.89859724955</v>
      </c>
      <c r="W13" s="232">
        <f>'04A Prevádzkové príjmy'!W83/Parametre!$C$152*Parametre!$CI$159*Parametre!X166</f>
        <v>36282.235405088781</v>
      </c>
      <c r="X13" s="232">
        <f>'04A Prevádzkové príjmy'!X83/Parametre!$C$152*Parametre!$CI$159*Parametre!Y166</f>
        <v>34298.980113917896</v>
      </c>
      <c r="Y13" s="232">
        <f>'04A Prevádzkové príjmy'!Y83/Parametre!$C$152*Parametre!$CI$159*Parametre!Z166</f>
        <v>32320.575564881881</v>
      </c>
      <c r="Z13" s="232">
        <f>'04A Prevádzkové príjmy'!Z83/Parametre!$C$152*Parametre!$CI$159*Parametre!AA166</f>
        <v>30360.434835064094</v>
      </c>
      <c r="AA13" s="232">
        <f>'04A Prevádzkové príjmy'!AA83/Parametre!$C$152*Parametre!$CI$159*Parametre!AB166</f>
        <v>28405.082087948325</v>
      </c>
      <c r="AB13" s="232">
        <f>'04A Prevádzkové príjmy'!AB83/Parametre!$C$152*Parametre!$CI$159*Parametre!AC166</f>
        <v>26467.850143969052</v>
      </c>
      <c r="AC13" s="232">
        <f>'04A Prevádzkové príjmy'!AC83/Parametre!$C$152*Parametre!$CI$159*Parametre!AD166</f>
        <v>24541.985945914861</v>
      </c>
      <c r="AD13" s="232">
        <f>'04A Prevádzkové príjmy'!AD83/Parametre!$C$152*Parametre!$CI$159*Parametre!AE166</f>
        <v>22620.816703456414</v>
      </c>
      <c r="AE13" s="232">
        <f>'04A Prevádzkové príjmy'!AE83/Parametre!$C$152*Parametre!$CI$159*Parametre!AF166</f>
        <v>20717.555751463668</v>
      </c>
      <c r="AF13" s="232">
        <f>'04A Prevádzkové príjmy'!AF83/Parametre!$C$152*Parametre!$CI$159*Parametre!AG166</f>
        <v>18818.92843140673</v>
      </c>
      <c r="AG13" s="232">
        <f>'04A Prevádzkové príjmy'!AG83/Parametre!$C$152*Parametre!$CI$159*Parametre!AH166</f>
        <v>16938.06901665491</v>
      </c>
      <c r="AH13" s="232">
        <f>'04A Prevádzkové príjmy'!AH83/Parametre!$C$152*Parametre!$CI$159*Parametre!AI166</f>
        <v>15061.782476447341</v>
      </c>
      <c r="AI13" s="232">
        <f>'04A Prevádzkové príjmy'!AI83/Parametre!$C$152*Parametre!$CI$159*Parametre!AJ166</f>
        <v>13203.12449571348</v>
      </c>
      <c r="AJ13" s="232">
        <f>'04A Prevádzkové príjmy'!AJ83/Parametre!$C$152*Parametre!$CI$159*Parametre!AK166</f>
        <v>11348.97919381668</v>
      </c>
      <c r="AK13" s="232">
        <f>'04A Prevádzkové príjmy'!AK83/Parametre!$C$152*Parametre!$CI$159*Parametre!AL166</f>
        <v>9512.324137476844</v>
      </c>
      <c r="AL13" s="232">
        <f>'04A Prevádzkové príjmy'!AL83/Parametre!$C$152*Parametre!$CI$159*Parametre!AM166</f>
        <v>7680.1221214018533</v>
      </c>
      <c r="AM13" s="232">
        <f>'04A Prevádzkové príjmy'!AM83/Parametre!$C$152*Parametre!$CI$159*Parametre!AN166</f>
        <v>5865.2730615187347</v>
      </c>
      <c r="AN13" s="232">
        <f>'04A Prevádzkové príjmy'!AN83/Parametre!$C$152*Parametre!$CI$159*Parametre!AO166</f>
        <v>4054.8179559482096</v>
      </c>
      <c r="AO13" s="232">
        <f>'04A Prevádzkové príjmy'!AO83/Parametre!$C$152*Parametre!$CI$159*Parametre!AP166</f>
        <v>2261.5795344443227</v>
      </c>
    </row>
    <row r="14" spans="2:41" x14ac:dyDescent="0.2">
      <c r="B14" s="297"/>
      <c r="C14" s="297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</row>
    <row r="15" spans="2:41" x14ac:dyDescent="0.2">
      <c r="B15" s="297"/>
      <c r="C15" s="29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</row>
    <row r="16" spans="2:41" x14ac:dyDescent="0.2">
      <c r="B16" s="332" t="s">
        <v>575</v>
      </c>
      <c r="C16" s="333"/>
      <c r="D16" s="252" t="s">
        <v>10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</row>
    <row r="17" spans="2:41" x14ac:dyDescent="0.2">
      <c r="B17" s="334"/>
      <c r="C17" s="335"/>
      <c r="D17" s="252">
        <v>1</v>
      </c>
      <c r="E17" s="252">
        <v>2</v>
      </c>
      <c r="F17" s="252">
        <v>3</v>
      </c>
      <c r="G17" s="252">
        <v>4</v>
      </c>
      <c r="H17" s="252">
        <v>5</v>
      </c>
      <c r="I17" s="252">
        <v>6</v>
      </c>
      <c r="J17" s="252">
        <v>7</v>
      </c>
      <c r="K17" s="252">
        <v>8</v>
      </c>
      <c r="L17" s="252">
        <v>9</v>
      </c>
      <c r="M17" s="252">
        <v>10</v>
      </c>
      <c r="N17" s="252">
        <v>11</v>
      </c>
      <c r="O17" s="252">
        <v>12</v>
      </c>
      <c r="P17" s="252">
        <v>13</v>
      </c>
      <c r="Q17" s="252">
        <v>14</v>
      </c>
      <c r="R17" s="252">
        <v>15</v>
      </c>
      <c r="S17" s="252">
        <v>16</v>
      </c>
      <c r="T17" s="252">
        <v>17</v>
      </c>
      <c r="U17" s="252">
        <v>18</v>
      </c>
      <c r="V17" s="252">
        <v>19</v>
      </c>
      <c r="W17" s="252">
        <v>20</v>
      </c>
      <c r="X17" s="252">
        <v>21</v>
      </c>
      <c r="Y17" s="252">
        <v>22</v>
      </c>
      <c r="Z17" s="252">
        <v>23</v>
      </c>
      <c r="AA17" s="252">
        <v>24</v>
      </c>
      <c r="AB17" s="252">
        <v>25</v>
      </c>
      <c r="AC17" s="252">
        <v>26</v>
      </c>
      <c r="AD17" s="252">
        <v>27</v>
      </c>
      <c r="AE17" s="252">
        <v>28</v>
      </c>
      <c r="AF17" s="252">
        <v>29</v>
      </c>
      <c r="AG17" s="252">
        <v>30</v>
      </c>
      <c r="AH17" s="252">
        <v>31</v>
      </c>
      <c r="AI17" s="252">
        <v>32</v>
      </c>
      <c r="AJ17" s="252">
        <v>33</v>
      </c>
      <c r="AK17" s="252">
        <v>34</v>
      </c>
      <c r="AL17" s="252">
        <v>35</v>
      </c>
      <c r="AM17" s="252">
        <v>36</v>
      </c>
      <c r="AN17" s="252">
        <v>37</v>
      </c>
      <c r="AO17" s="252">
        <v>38</v>
      </c>
    </row>
    <row r="18" spans="2:41" x14ac:dyDescent="0.2">
      <c r="B18" s="508" t="s">
        <v>33</v>
      </c>
      <c r="C18" s="255" t="s">
        <v>9</v>
      </c>
      <c r="D18" s="296">
        <v>2026</v>
      </c>
      <c r="E18" s="296">
        <f>$D$6+D17</f>
        <v>2027</v>
      </c>
      <c r="F18" s="296">
        <f t="shared" ref="F18:AN18" si="4">$D$6+E17</f>
        <v>2028</v>
      </c>
      <c r="G18" s="296">
        <f t="shared" si="4"/>
        <v>2029</v>
      </c>
      <c r="H18" s="296">
        <f t="shared" si="4"/>
        <v>2030</v>
      </c>
      <c r="I18" s="296">
        <f t="shared" si="4"/>
        <v>2031</v>
      </c>
      <c r="J18" s="296">
        <f t="shared" si="4"/>
        <v>2032</v>
      </c>
      <c r="K18" s="296">
        <f t="shared" si="4"/>
        <v>2033</v>
      </c>
      <c r="L18" s="296">
        <f t="shared" si="4"/>
        <v>2034</v>
      </c>
      <c r="M18" s="296">
        <f t="shared" si="4"/>
        <v>2035</v>
      </c>
      <c r="N18" s="296">
        <f t="shared" si="4"/>
        <v>2036</v>
      </c>
      <c r="O18" s="296">
        <f t="shared" si="4"/>
        <v>2037</v>
      </c>
      <c r="P18" s="296">
        <f t="shared" si="4"/>
        <v>2038</v>
      </c>
      <c r="Q18" s="296">
        <f t="shared" si="4"/>
        <v>2039</v>
      </c>
      <c r="R18" s="296">
        <f t="shared" si="4"/>
        <v>2040</v>
      </c>
      <c r="S18" s="296">
        <f t="shared" si="4"/>
        <v>2041</v>
      </c>
      <c r="T18" s="296">
        <f t="shared" si="4"/>
        <v>2042</v>
      </c>
      <c r="U18" s="296">
        <f t="shared" si="4"/>
        <v>2043</v>
      </c>
      <c r="V18" s="296">
        <f t="shared" si="4"/>
        <v>2044</v>
      </c>
      <c r="W18" s="296">
        <f t="shared" si="4"/>
        <v>2045</v>
      </c>
      <c r="X18" s="296">
        <f t="shared" si="4"/>
        <v>2046</v>
      </c>
      <c r="Y18" s="296">
        <f t="shared" si="4"/>
        <v>2047</v>
      </c>
      <c r="Z18" s="296">
        <f t="shared" si="4"/>
        <v>2048</v>
      </c>
      <c r="AA18" s="296">
        <f t="shared" si="4"/>
        <v>2049</v>
      </c>
      <c r="AB18" s="296">
        <f t="shared" si="4"/>
        <v>2050</v>
      </c>
      <c r="AC18" s="296">
        <f t="shared" si="4"/>
        <v>2051</v>
      </c>
      <c r="AD18" s="296">
        <f t="shared" si="4"/>
        <v>2052</v>
      </c>
      <c r="AE18" s="296">
        <f t="shared" si="4"/>
        <v>2053</v>
      </c>
      <c r="AF18" s="296">
        <f t="shared" si="4"/>
        <v>2054</v>
      </c>
      <c r="AG18" s="296">
        <f t="shared" si="4"/>
        <v>2055</v>
      </c>
      <c r="AH18" s="296">
        <f t="shared" si="4"/>
        <v>2056</v>
      </c>
      <c r="AI18" s="296">
        <f t="shared" si="4"/>
        <v>2057</v>
      </c>
      <c r="AJ18" s="296">
        <f t="shared" si="4"/>
        <v>2058</v>
      </c>
      <c r="AK18" s="296">
        <f t="shared" si="4"/>
        <v>2059</v>
      </c>
      <c r="AL18" s="296">
        <f t="shared" si="4"/>
        <v>2060</v>
      </c>
      <c r="AM18" s="296">
        <f t="shared" si="4"/>
        <v>2061</v>
      </c>
      <c r="AN18" s="296">
        <f t="shared" si="4"/>
        <v>2062</v>
      </c>
      <c r="AO18" s="296">
        <f t="shared" ref="AO18" si="5">$D$6+AN17</f>
        <v>2063</v>
      </c>
    </row>
    <row r="19" spans="2:41" x14ac:dyDescent="0.2">
      <c r="B19" s="509" t="s">
        <v>633</v>
      </c>
      <c r="C19" s="336">
        <f>SUM(D19:AO19)</f>
        <v>8233786.3607113613</v>
      </c>
      <c r="D19" s="232">
        <f>'04A Prevádzkové príjmy'!D83/Parametre!$C$152*Parametre!$CI$160/100*Parametre!E167</f>
        <v>0</v>
      </c>
      <c r="E19" s="232">
        <f>'04A Prevádzkové príjmy'!E83/Parametre!$C$152*Parametre!$CI$160/100*Parametre!F167</f>
        <v>0</v>
      </c>
      <c r="F19" s="232">
        <f>'04A Prevádzkové príjmy'!F83/Parametre!$C$152*Parametre!$CI$160/100*Parametre!G167</f>
        <v>20644.356800242083</v>
      </c>
      <c r="G19" s="232">
        <f>'04A Prevádzkové príjmy'!G83/Parametre!$C$152*Parametre!$CI$160/100*Parametre!H167</f>
        <v>25378.021226727615</v>
      </c>
      <c r="H19" s="232">
        <f>'04A Prevádzkové príjmy'!H83/Parametre!$C$152*Parametre!$CI$160/100*Parametre!I167</f>
        <v>30038.307041509142</v>
      </c>
      <c r="I19" s="232">
        <f>'04A Prevádzkové príjmy'!I83/Parametre!$C$152*Parametre!$CI$160/100*Parametre!J167</f>
        <v>37229.015619445789</v>
      </c>
      <c r="J19" s="232">
        <f>'04A Prevádzkové príjmy'!J83/Parametre!$C$152*Parametre!$CI$160/100*Parametre!K167</f>
        <v>46580.851270511514</v>
      </c>
      <c r="K19" s="232">
        <f>'04A Prevádzkové príjmy'!K83/Parametre!$C$152*Parametre!$CI$160/100*Parametre!L167</f>
        <v>58138.150932220393</v>
      </c>
      <c r="L19" s="232">
        <f>'04A Prevádzkové príjmy'!L83/Parametre!$C$152*Parametre!$CI$160/100*Parametre!M167</f>
        <v>71328.102354795163</v>
      </c>
      <c r="M19" s="232">
        <f>'04A Prevádzkové príjmy'!M83/Parametre!$C$152*Parametre!$CI$160/100*Parametre!N167</f>
        <v>88528.106783388183</v>
      </c>
      <c r="N19" s="232">
        <f>'04A Prevádzkové príjmy'!N83/Parametre!$C$152*Parametre!$CI$160/100*Parametre!O167</f>
        <v>102544.06806145694</v>
      </c>
      <c r="O19" s="232">
        <f>'04A Prevádzkové príjmy'!O83/Parametre!$C$152*Parametre!$CI$160/100*Parametre!P167</f>
        <v>116800.44023810825</v>
      </c>
      <c r="P19" s="232">
        <f>'04A Prevádzkové príjmy'!P83/Parametre!$C$152*Parametre!$CI$160/100*Parametre!Q167</f>
        <v>131202.51197075026</v>
      </c>
      <c r="Q19" s="232">
        <f>'04A Prevádzkové príjmy'!Q83/Parametre!$C$152*Parametre!$CI$160/100*Parametre!R167</f>
        <v>145849.69653619098</v>
      </c>
      <c r="R19" s="232">
        <f>'04A Prevádzkové príjmy'!R83/Parametre!$C$152*Parametre!$CI$160/100*Parametre!S167</f>
        <v>160645.96126299709</v>
      </c>
      <c r="S19" s="232">
        <f>'04A Prevádzkové príjmy'!S83/Parametre!$C$152*Parametre!$CI$160/100*Parametre!T167</f>
        <v>173947.41712467364</v>
      </c>
      <c r="T19" s="232">
        <f>'04A Prevádzkové príjmy'!T83/Parametre!$C$152*Parametre!$CI$160/100*Parametre!U167</f>
        <v>187118.36380109776</v>
      </c>
      <c r="U19" s="232">
        <f>'04A Prevádzkové príjmy'!U83/Parametre!$C$152*Parametre!$CI$160/100*Parametre!V167</f>
        <v>200257.82614323084</v>
      </c>
      <c r="V19" s="232">
        <f>'04A Prevádzkové príjmy'!V83/Parametre!$C$152*Parametre!$CI$160/100*Parametre!W167</f>
        <v>213267.80809413284</v>
      </c>
      <c r="W19" s="232">
        <f>'04A Prevádzkové príjmy'!W83/Parametre!$C$152*Parametre!$CI$160/100*Parametre!X167</f>
        <v>226246.74050614252</v>
      </c>
      <c r="X19" s="232">
        <f>'04A Prevádzkové príjmy'!X83/Parametre!$C$152*Parametre!$CI$160/100*Parametre!Y167</f>
        <v>239097.21367817867</v>
      </c>
      <c r="Y19" s="232">
        <f>'04A Prevádzkové príjmy'!Y83/Parametre!$C$152*Parametre!$CI$160/100*Parametre!Z167</f>
        <v>251917.06802704101</v>
      </c>
      <c r="Z19" s="232">
        <f>'04A Prevádzkové príjmy'!Z83/Parametre!$C$152*Parametre!$CI$160/100*Parametre!AA167</f>
        <v>264609.47669907368</v>
      </c>
      <c r="AA19" s="232">
        <f>'04A Prevádzkové príjmy'!AA83/Parametre!$C$152*Parametre!$CI$160/100*Parametre!AB167</f>
        <v>277271.69321724778</v>
      </c>
      <c r="AB19" s="232">
        <f>'04A Prevádzkové príjmy'!AB83/Parametre!$C$152*Parametre!$CI$160/100*Parametre!AC167</f>
        <v>289807.47008789208</v>
      </c>
      <c r="AC19" s="232">
        <f>'04A Prevádzkové príjmy'!AC83/Parametre!$C$152*Parametre!$CI$160/100*Parametre!AD167</f>
        <v>302265.53685207345</v>
      </c>
      <c r="AD19" s="232">
        <f>'04A Prevádzkové príjmy'!AD83/Parametre!$C$152*Parametre!$CI$160/100*Parametre!AE167</f>
        <v>314694.04373515461</v>
      </c>
      <c r="AE19" s="232">
        <f>'04A Prevádzkové príjmy'!AE83/Parametre!$C$152*Parametre!$CI$160/100*Parametre!AF167</f>
        <v>326997.60579075018</v>
      </c>
      <c r="AF19" s="232">
        <f>'04A Prevádzkové príjmy'!AF83/Parametre!$C$152*Parametre!$CI$160/100*Parametre!AG167</f>
        <v>339272.02466378489</v>
      </c>
      <c r="AG19" s="232">
        <f>'04A Prevádzkové príjmy'!AG83/Parametre!$C$152*Parametre!$CI$160/100*Parametre!AH167</f>
        <v>351422.48614027147</v>
      </c>
      <c r="AH19" s="232">
        <f>'04A Prevádzkové príjmy'!AH83/Parametre!$C$152*Parametre!$CI$160/100*Parametre!AI167</f>
        <v>363544.21720082045</v>
      </c>
      <c r="AI19" s="232">
        <f>'04A Prevádzkové príjmy'!AI83/Parametre!$C$152*Parametre!$CI$160/100*Parametre!AJ167</f>
        <v>375542.97094889084</v>
      </c>
      <c r="AJ19" s="232">
        <f>'04A Prevádzkové príjmy'!AJ83/Parametre!$C$152*Parametre!$CI$160/100*Parametre!AK167</f>
        <v>387513.4031478868</v>
      </c>
      <c r="AK19" s="232">
        <f>'04A Prevádzkové príjmy'!AK83/Parametre!$C$152*Parametre!$CI$160/100*Parametre!AL167</f>
        <v>399361.83082419564</v>
      </c>
      <c r="AL19" s="232">
        <f>'04A Prevádzkové príjmy'!AL83/Parametre!$C$152*Parametre!$CI$160/100*Parametre!AM167</f>
        <v>411182.34195044462</v>
      </c>
      <c r="AM19" s="232">
        <f>'04A Prevádzkové príjmy'!AM83/Parametre!$C$152*Parametre!$CI$160/100*Parametre!AN167</f>
        <v>422881.81410174235</v>
      </c>
      <c r="AN19" s="232">
        <f>'04A Prevádzkové príjmy'!AN83/Parametre!$C$152*Parametre!$CI$160/100*Parametre!AO167</f>
        <v>434553.77086581575</v>
      </c>
      <c r="AO19" s="232">
        <f>'04A Prevádzkové príjmy'!AO83/Parametre!$C$152*Parametre!$CI$160/100*Parametre!AP167</f>
        <v>446105.64701247698</v>
      </c>
    </row>
    <row r="20" spans="2:41" x14ac:dyDescent="0.2"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</row>
    <row r="21" spans="2:41" x14ac:dyDescent="0.2"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</row>
    <row r="22" spans="2:41" x14ac:dyDescent="0.2">
      <c r="B22" s="332" t="s">
        <v>578</v>
      </c>
      <c r="C22" s="333"/>
      <c r="D22" s="252" t="s">
        <v>10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</row>
    <row r="23" spans="2:41" x14ac:dyDescent="0.2">
      <c r="B23" s="334"/>
      <c r="C23" s="335"/>
      <c r="D23" s="252">
        <v>1</v>
      </c>
      <c r="E23" s="252">
        <v>2</v>
      </c>
      <c r="F23" s="252">
        <v>3</v>
      </c>
      <c r="G23" s="252">
        <v>4</v>
      </c>
      <c r="H23" s="252">
        <v>5</v>
      </c>
      <c r="I23" s="252">
        <v>6</v>
      </c>
      <c r="J23" s="252">
        <v>7</v>
      </c>
      <c r="K23" s="252">
        <v>8</v>
      </c>
      <c r="L23" s="252">
        <v>9</v>
      </c>
      <c r="M23" s="252">
        <v>10</v>
      </c>
      <c r="N23" s="252">
        <v>11</v>
      </c>
      <c r="O23" s="252">
        <v>12</v>
      </c>
      <c r="P23" s="252">
        <v>13</v>
      </c>
      <c r="Q23" s="252">
        <v>14</v>
      </c>
      <c r="R23" s="252">
        <v>15</v>
      </c>
      <c r="S23" s="252">
        <v>16</v>
      </c>
      <c r="T23" s="252">
        <v>17</v>
      </c>
      <c r="U23" s="252">
        <v>18</v>
      </c>
      <c r="V23" s="252">
        <v>19</v>
      </c>
      <c r="W23" s="252">
        <v>20</v>
      </c>
      <c r="X23" s="252">
        <v>21</v>
      </c>
      <c r="Y23" s="252">
        <v>22</v>
      </c>
      <c r="Z23" s="252">
        <v>23</v>
      </c>
      <c r="AA23" s="252">
        <v>24</v>
      </c>
      <c r="AB23" s="252">
        <v>25</v>
      </c>
      <c r="AC23" s="252">
        <v>26</v>
      </c>
      <c r="AD23" s="252">
        <v>27</v>
      </c>
      <c r="AE23" s="252">
        <v>28</v>
      </c>
      <c r="AF23" s="252">
        <v>29</v>
      </c>
      <c r="AG23" s="252">
        <v>30</v>
      </c>
      <c r="AH23" s="252">
        <v>31</v>
      </c>
      <c r="AI23" s="252">
        <v>32</v>
      </c>
      <c r="AJ23" s="252">
        <v>33</v>
      </c>
      <c r="AK23" s="252">
        <v>34</v>
      </c>
      <c r="AL23" s="252">
        <v>35</v>
      </c>
      <c r="AM23" s="252">
        <v>36</v>
      </c>
      <c r="AN23" s="252">
        <v>37</v>
      </c>
      <c r="AO23" s="252">
        <v>38</v>
      </c>
    </row>
    <row r="24" spans="2:41" x14ac:dyDescent="0.2">
      <c r="B24" s="508" t="s">
        <v>33</v>
      </c>
      <c r="C24" s="255" t="s">
        <v>9</v>
      </c>
      <c r="D24" s="296">
        <v>2026</v>
      </c>
      <c r="E24" s="296">
        <f>$D$6+D23</f>
        <v>2027</v>
      </c>
      <c r="F24" s="296">
        <f t="shared" ref="F24:AN24" si="6">$D$6+E23</f>
        <v>2028</v>
      </c>
      <c r="G24" s="296">
        <f t="shared" si="6"/>
        <v>2029</v>
      </c>
      <c r="H24" s="296">
        <f t="shared" si="6"/>
        <v>2030</v>
      </c>
      <c r="I24" s="296">
        <f t="shared" si="6"/>
        <v>2031</v>
      </c>
      <c r="J24" s="296">
        <f t="shared" si="6"/>
        <v>2032</v>
      </c>
      <c r="K24" s="296">
        <f t="shared" si="6"/>
        <v>2033</v>
      </c>
      <c r="L24" s="296">
        <f t="shared" si="6"/>
        <v>2034</v>
      </c>
      <c r="M24" s="296">
        <f t="shared" si="6"/>
        <v>2035</v>
      </c>
      <c r="N24" s="296">
        <f t="shared" si="6"/>
        <v>2036</v>
      </c>
      <c r="O24" s="296">
        <f t="shared" si="6"/>
        <v>2037</v>
      </c>
      <c r="P24" s="296">
        <f t="shared" si="6"/>
        <v>2038</v>
      </c>
      <c r="Q24" s="296">
        <f t="shared" si="6"/>
        <v>2039</v>
      </c>
      <c r="R24" s="296">
        <f t="shared" si="6"/>
        <v>2040</v>
      </c>
      <c r="S24" s="296">
        <f t="shared" si="6"/>
        <v>2041</v>
      </c>
      <c r="T24" s="296">
        <f t="shared" si="6"/>
        <v>2042</v>
      </c>
      <c r="U24" s="296">
        <f t="shared" si="6"/>
        <v>2043</v>
      </c>
      <c r="V24" s="296">
        <f t="shared" si="6"/>
        <v>2044</v>
      </c>
      <c r="W24" s="296">
        <f t="shared" si="6"/>
        <v>2045</v>
      </c>
      <c r="X24" s="296">
        <f t="shared" si="6"/>
        <v>2046</v>
      </c>
      <c r="Y24" s="296">
        <f t="shared" si="6"/>
        <v>2047</v>
      </c>
      <c r="Z24" s="296">
        <f t="shared" si="6"/>
        <v>2048</v>
      </c>
      <c r="AA24" s="296">
        <f t="shared" si="6"/>
        <v>2049</v>
      </c>
      <c r="AB24" s="296">
        <f t="shared" si="6"/>
        <v>2050</v>
      </c>
      <c r="AC24" s="296">
        <f t="shared" si="6"/>
        <v>2051</v>
      </c>
      <c r="AD24" s="296">
        <f t="shared" si="6"/>
        <v>2052</v>
      </c>
      <c r="AE24" s="296">
        <f t="shared" si="6"/>
        <v>2053</v>
      </c>
      <c r="AF24" s="296">
        <f t="shared" si="6"/>
        <v>2054</v>
      </c>
      <c r="AG24" s="296">
        <f t="shared" si="6"/>
        <v>2055</v>
      </c>
      <c r="AH24" s="296">
        <f t="shared" si="6"/>
        <v>2056</v>
      </c>
      <c r="AI24" s="296">
        <f t="shared" si="6"/>
        <v>2057</v>
      </c>
      <c r="AJ24" s="296">
        <f t="shared" si="6"/>
        <v>2058</v>
      </c>
      <c r="AK24" s="296">
        <f t="shared" si="6"/>
        <v>2059</v>
      </c>
      <c r="AL24" s="296">
        <f t="shared" si="6"/>
        <v>2060</v>
      </c>
      <c r="AM24" s="296">
        <f t="shared" si="6"/>
        <v>2061</v>
      </c>
      <c r="AN24" s="296">
        <f t="shared" si="6"/>
        <v>2062</v>
      </c>
      <c r="AO24" s="296">
        <f t="shared" ref="AO24" si="7">$D$6+AN23</f>
        <v>2063</v>
      </c>
    </row>
    <row r="25" spans="2:41" x14ac:dyDescent="0.2">
      <c r="B25" s="509" t="s">
        <v>633</v>
      </c>
      <c r="C25" s="336">
        <f>SUM(D25:AO25)</f>
        <v>20559.456887321103</v>
      </c>
      <c r="D25" s="232">
        <f>'04A Prevádzkové príjmy'!D83/Parametre!$C$152/Vstupy!$F$25*(Parametre!$C$173+Parametre!$D$173+Parametre!$E$173+Parametre!$F$173+Parametre!$G$173+Parametre!$H$173)*Parametre!E165</f>
        <v>0</v>
      </c>
      <c r="E25" s="232">
        <f>'04A Prevádzkové príjmy'!E83/Parametre!$C$152/Vstupy!$F$25*(Parametre!$C$173+Parametre!$D$173+Parametre!$E$173+Parametre!$F$173+Parametre!$G$173+Parametre!$H$173)*Parametre!F165</f>
        <v>0</v>
      </c>
      <c r="F25" s="232">
        <f>'04A Prevádzkové príjmy'!F83/Parametre!$C$152/Vstupy!$F$25*(Parametre!$C$173+Parametre!$D$173+Parametre!$E$173+Parametre!$F$173+Parametre!$G$173+Parametre!$H$173)*Parametre!G165</f>
        <v>1000.4043480358666</v>
      </c>
      <c r="G25" s="232">
        <f>'04A Prevádzkové príjmy'!G83/Parametre!$C$152/Vstupy!$F$25*(Parametre!$C$173+Parametre!$D$173+Parametre!$E$173+Parametre!$F$173+Parametre!$G$173+Parametre!$H$173)*Parametre!H165</f>
        <v>996.85509741553312</v>
      </c>
      <c r="H25" s="232">
        <f>'04A Prevádzkové príjmy'!H83/Parametre!$C$152/Vstupy!$F$25*(Parametre!$C$173+Parametre!$D$173+Parametre!$E$173+Parametre!$F$173+Parametre!$G$173+Parametre!$H$173)*Parametre!I165</f>
        <v>993.52591584218055</v>
      </c>
      <c r="I25" s="232">
        <f>'04A Prevádzkové príjmy'!I83/Parametre!$C$152/Vstupy!$F$25*(Parametre!$C$173+Parametre!$D$173+Parametre!$E$173+Parametre!$F$173+Parametre!$G$173+Parametre!$H$173)*Parametre!J165</f>
        <v>984.43010638805333</v>
      </c>
      <c r="J25" s="232">
        <f>'04A Prevádzkové príjmy'!J83/Parametre!$C$152/Vstupy!$F$25*(Parametre!$C$173+Parametre!$D$173+Parametre!$E$173+Parametre!$F$173+Parametre!$G$173+Parametre!$H$173)*Parametre!K165</f>
        <v>970.41717183670869</v>
      </c>
      <c r="K25" s="232">
        <f>'04A Prevádzkové príjmy'!K83/Parametre!$C$152/Vstupy!$F$25*(Parametre!$C$173+Parametre!$D$173+Parametre!$E$173+Parametre!$F$173+Parametre!$G$173+Parametre!$H$173)*Parametre!L165</f>
        <v>951.38553042448507</v>
      </c>
      <c r="L25" s="232">
        <f>'04A Prevádzkové príjmy'!L83/Parametre!$C$152/Vstupy!$F$25*(Parametre!$C$173+Parametre!$D$173+Parametre!$E$173+Parametre!$F$173+Parametre!$G$173+Parametre!$H$173)*Parametre!M165</f>
        <v>928.65264626359942</v>
      </c>
      <c r="M25" s="232">
        <f>'04A Prevádzkové príjmy'!M83/Parametre!$C$152/Vstupy!$F$25*(Parametre!$C$173+Parametre!$D$173+Parametre!$E$173+Parametre!$F$173+Parametre!$G$173+Parametre!$H$173)*Parametre!N165</f>
        <v>896.75240622634124</v>
      </c>
      <c r="N25" s="232">
        <f>'04A Prevádzkové príjmy'!N83/Parametre!$C$152/Vstupy!$F$25*(Parametre!$C$173+Parametre!$D$173+Parametre!$E$173+Parametre!$F$173+Parametre!$G$173+Parametre!$H$173)*Parametre!O165</f>
        <v>872.22694311735643</v>
      </c>
      <c r="O25" s="232">
        <f>'04A Prevádzkové príjmy'!O83/Parametre!$C$152/Vstupy!$F$25*(Parametre!$C$173+Parametre!$D$173+Parametre!$E$173+Parametre!$F$173+Parametre!$G$173+Parametre!$H$173)*Parametre!P165</f>
        <v>847.20260586175266</v>
      </c>
      <c r="P25" s="232">
        <f>'04A Prevádzkové príjmy'!P83/Parametre!$C$152/Vstupy!$F$25*(Parametre!$C$173+Parametre!$D$173+Parametre!$E$173+Parametre!$F$173+Parametre!$G$173+Parametre!$H$173)*Parametre!Q165</f>
        <v>821.89754659711207</v>
      </c>
      <c r="Q25" s="232">
        <f>'04A Prevádzkové príjmy'!Q83/Parametre!$C$152/Vstupy!$F$25*(Parametre!$C$173+Parametre!$D$173+Parametre!$E$173+Parametre!$F$173+Parametre!$G$173+Parametre!$H$173)*Parametre!R165</f>
        <v>796.08355923749548</v>
      </c>
      <c r="R25" s="232">
        <f>'04A Prevádzkové príjmy'!R83/Parametre!$C$152/Vstupy!$F$25*(Parametre!$C$173+Parametre!$D$173+Parametre!$E$173+Parametre!$F$173+Parametre!$G$173+Parametre!$H$173)*Parametre!S165</f>
        <v>769.98183942300795</v>
      </c>
      <c r="S25" s="232">
        <f>'04A Prevádzkové príjmy'!S83/Parametre!$C$152/Vstupy!$F$25*(Parametre!$C$173+Parametre!$D$173+Parametre!$E$173+Parametre!$F$173+Parametre!$G$173+Parametre!$H$173)*Parametre!T165</f>
        <v>735.97901755087344</v>
      </c>
      <c r="T25" s="232">
        <f>'04A Prevádzkové príjmy'!T83/Parametre!$C$152/Vstupy!$F$25*(Parametre!$C$173+Parametre!$D$173+Parametre!$E$173+Parametre!$F$173+Parametre!$G$173+Parametre!$H$173)*Parametre!U165</f>
        <v>702.28653652870321</v>
      </c>
      <c r="U25" s="232">
        <f>'04A Prevádzkové príjmy'!U83/Parametre!$C$152/Vstupy!$F$25*(Parametre!$C$173+Parametre!$D$173+Parametre!$E$173+Parametre!$F$173+Parametre!$G$173+Parametre!$H$173)*Parametre!V165</f>
        <v>668.67667258748781</v>
      </c>
      <c r="V25" s="232">
        <f>'04A Prevádzkové príjmy'!V83/Parametre!$C$152/Vstupy!$F$25*(Parametre!$C$173+Parametre!$D$173+Parametre!$E$173+Parametre!$F$173+Parametre!$G$173+Parametre!$H$173)*Parametre!W165</f>
        <v>635.37472250312874</v>
      </c>
      <c r="W25" s="232">
        <f>'04A Prevádzkové príjmy'!W83/Parametre!$C$152/Vstupy!$F$25*(Parametre!$C$173+Parametre!$D$173+Parametre!$E$173+Parametre!$F$173+Parametre!$G$173+Parametre!$H$173)*Parametre!X165</f>
        <v>602.15432850294098</v>
      </c>
      <c r="X25" s="232">
        <f>'04A Prevádzkové príjmy'!X83/Parametre!$C$152/Vstupy!$F$25*(Parametre!$C$173+Parametre!$D$173+Parametre!$E$173+Parametre!$F$173+Parametre!$G$173+Parametre!$H$173)*Parametre!Y165</f>
        <v>569.23943930795451</v>
      </c>
      <c r="Y25" s="232">
        <f>'04A Prevádzkové príjmy'!Y83/Parametre!$C$152/Vstupy!$F$25*(Parametre!$C$173+Parametre!$D$173+Parametre!$E$173+Parametre!$F$173+Parametre!$G$173+Parametre!$H$173)*Parametre!Z165</f>
        <v>536.40505494791989</v>
      </c>
      <c r="Z25" s="232">
        <f>'04A Prevádzkové príjmy'!Z83/Parametre!$C$152/Vstupy!$F$25*(Parametre!$C$173+Parametre!$D$173+Parametre!$E$173+Parametre!$F$173+Parametre!$G$173+Parametre!$H$173)*Parametre!AA165</f>
        <v>503.87378415501962</v>
      </c>
      <c r="AA25" s="232">
        <f>'04A Prevádzkové príjmy'!AA83/Parametre!$C$152/Vstupy!$F$25*(Parametre!$C$173+Parametre!$D$173+Parametre!$E$173+Parametre!$F$173+Parametre!$G$173+Parametre!$H$173)*Parametre!AB165</f>
        <v>471.42197661670195</v>
      </c>
      <c r="AB25" s="232">
        <f>'04A Prevádzkové príjmy'!AB83/Parametre!$C$152/Vstupy!$F$25*(Parametre!$C$173+Parametre!$D$173+Parametre!$E$173+Parametre!$F$173+Parametre!$G$173+Parametre!$H$173)*Parametre!AC165</f>
        <v>439.27090909406309</v>
      </c>
      <c r="AC25" s="232">
        <f>'04A Prevádzkové príjmy'!AC83/Parametre!$C$152/Vstupy!$F$25*(Parametre!$C$173+Parametre!$D$173+Parametre!$E$173+Parametre!$F$173+Parametre!$G$173+Parametre!$H$173)*Parametre!AD165</f>
        <v>407.30850517877053</v>
      </c>
      <c r="AD25" s="232">
        <f>'04A Prevádzkové príjmy'!AD83/Parametre!$C$152/Vstupy!$F$25*(Parametre!$C$173+Parametre!$D$173+Parametre!$E$173+Parametre!$F$173+Parametre!$G$173+Parametre!$H$173)*Parametre!AE165</f>
        <v>375.42402060341226</v>
      </c>
      <c r="AE25" s="232">
        <f>'04A Prevádzkové príjmy'!AE83/Parametre!$C$152/Vstupy!$F$25*(Parametre!$C$173+Parametre!$D$173+Parametre!$E$173+Parametre!$F$173+Parametre!$G$173+Parametre!$H$173)*Parametre!AF165</f>
        <v>343.83674909939901</v>
      </c>
      <c r="AF25" s="232">
        <f>'04A Prevádzkové príjmy'!AF83/Parametre!$C$152/Vstupy!$F$25*(Parametre!$C$173+Parametre!$D$173+Parametre!$E$173+Parametre!$F$173+Parametre!$G$173+Parametre!$H$173)*Parametre!AG165</f>
        <v>312.32637918360626</v>
      </c>
      <c r="AG25" s="232">
        <f>'04A Prevádzkové príjmy'!AG83/Parametre!$C$152/Vstupy!$F$25*(Parametre!$C$173+Parametre!$D$173+Parametre!$E$173+Parametre!$F$173+Parametre!$G$173+Parametre!$H$173)*Parametre!AH165</f>
        <v>281.11089245151067</v>
      </c>
      <c r="AH25" s="232">
        <f>'04A Prevádzkové príjmy'!AH83/Parametre!$C$152/Vstupy!$F$25*(Parametre!$C$173+Parametre!$D$173+Parametre!$E$173+Parametre!$F$173+Parametre!$G$173+Parametre!$H$173)*Parametre!AI165</f>
        <v>249.9712989539355</v>
      </c>
      <c r="AI25" s="232">
        <f>'04A Prevádzkové príjmy'!AI83/Parametre!$C$152/Vstupy!$F$25*(Parametre!$C$173+Parametre!$D$173+Parametre!$E$173+Parametre!$F$173+Parametre!$G$173+Parametre!$H$173)*Parametre!AJ165</f>
        <v>219.12427600152787</v>
      </c>
      <c r="AJ25" s="232">
        <f>'04A Prevádzkové príjmy'!AJ83/Parametre!$C$152/Vstupy!$F$25*(Parametre!$C$173+Parametre!$D$173+Parametre!$E$173+Parametre!$F$173+Parametre!$G$173+Parametre!$H$173)*Parametre!AK165</f>
        <v>188.35214725187654</v>
      </c>
      <c r="AK25" s="232">
        <f>'04A Prevádzkové príjmy'!AK83/Parametre!$C$152/Vstupy!$F$25*(Parametre!$C$173+Parametre!$D$173+Parametre!$E$173+Parametre!$F$173+Parametre!$G$173+Parametre!$H$173)*Parametre!AL165</f>
        <v>157.87029353492693</v>
      </c>
      <c r="AL25" s="232">
        <f>'04A Prevádzkové príjmy'!AL83/Parametre!$C$152/Vstupy!$F$25*(Parametre!$C$173+Parametre!$D$173+Parametre!$E$173+Parametre!$F$173+Parametre!$G$173+Parametre!$H$173)*Parametre!AM165</f>
        <v>127.46234423540194</v>
      </c>
      <c r="AM25" s="232">
        <f>'04A Prevádzkové príjmy'!AM83/Parametre!$C$152/Vstupy!$F$25*(Parametre!$C$173+Parametre!$D$173+Parametre!$E$173+Parametre!$F$173+Parametre!$G$173+Parametre!$H$173)*Parametre!AN165</f>
        <v>97.342391459977364</v>
      </c>
      <c r="AN25" s="232">
        <f>'04A Prevádzkové príjmy'!AN83/Parametre!$C$152/Vstupy!$F$25*(Parametre!$C$173+Parametre!$D$173+Parametre!$E$173+Parametre!$F$173+Parametre!$G$173+Parametre!$H$173)*Parametre!AO165</f>
        <v>67.295362488145102</v>
      </c>
      <c r="AO25" s="232">
        <f>'04A Prevádzkové príjmy'!AO83/Parametre!$C$152/Vstupy!$F$25*(Parametre!$C$173+Parametre!$D$173+Parametre!$E$173+Parametre!$F$173+Parametre!$G$173+Parametre!$H$173)*Parametre!AP165</f>
        <v>37.53406841432686</v>
      </c>
    </row>
    <row r="27" spans="2:41" x14ac:dyDescent="0.2">
      <c r="B27" s="297"/>
      <c r="C27" s="297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</row>
    <row r="28" spans="2:41" x14ac:dyDescent="0.2">
      <c r="B28" s="332" t="s">
        <v>579</v>
      </c>
      <c r="C28" s="333"/>
      <c r="D28" s="252" t="s">
        <v>10</v>
      </c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</row>
    <row r="29" spans="2:41" x14ac:dyDescent="0.2">
      <c r="B29" s="334"/>
      <c r="C29" s="335"/>
      <c r="D29" s="252">
        <v>1</v>
      </c>
      <c r="E29" s="252">
        <v>2</v>
      </c>
      <c r="F29" s="252">
        <v>3</v>
      </c>
      <c r="G29" s="252">
        <v>4</v>
      </c>
      <c r="H29" s="252">
        <v>5</v>
      </c>
      <c r="I29" s="252">
        <v>6</v>
      </c>
      <c r="J29" s="252">
        <v>7</v>
      </c>
      <c r="K29" s="252">
        <v>8</v>
      </c>
      <c r="L29" s="252">
        <v>9</v>
      </c>
      <c r="M29" s="252">
        <v>10</v>
      </c>
      <c r="N29" s="252">
        <v>11</v>
      </c>
      <c r="O29" s="252">
        <v>12</v>
      </c>
      <c r="P29" s="252">
        <v>13</v>
      </c>
      <c r="Q29" s="252">
        <v>14</v>
      </c>
      <c r="R29" s="252">
        <v>15</v>
      </c>
      <c r="S29" s="252">
        <v>16</v>
      </c>
      <c r="T29" s="252">
        <v>17</v>
      </c>
      <c r="U29" s="252">
        <v>18</v>
      </c>
      <c r="V29" s="252">
        <v>19</v>
      </c>
      <c r="W29" s="252">
        <v>20</v>
      </c>
      <c r="X29" s="252">
        <v>21</v>
      </c>
      <c r="Y29" s="252">
        <v>22</v>
      </c>
      <c r="Z29" s="252">
        <v>23</v>
      </c>
      <c r="AA29" s="252">
        <v>24</v>
      </c>
      <c r="AB29" s="252">
        <v>25</v>
      </c>
      <c r="AC29" s="252">
        <v>26</v>
      </c>
      <c r="AD29" s="252">
        <v>27</v>
      </c>
      <c r="AE29" s="252">
        <v>28</v>
      </c>
      <c r="AF29" s="252">
        <v>29</v>
      </c>
      <c r="AG29" s="252">
        <v>30</v>
      </c>
      <c r="AH29" s="252">
        <v>31</v>
      </c>
      <c r="AI29" s="252">
        <v>32</v>
      </c>
      <c r="AJ29" s="252">
        <v>33</v>
      </c>
      <c r="AK29" s="252">
        <v>34</v>
      </c>
      <c r="AL29" s="252">
        <v>35</v>
      </c>
      <c r="AM29" s="252">
        <v>36</v>
      </c>
      <c r="AN29" s="252">
        <v>37</v>
      </c>
      <c r="AO29" s="252">
        <v>38</v>
      </c>
    </row>
    <row r="30" spans="2:41" x14ac:dyDescent="0.2">
      <c r="B30" s="508" t="s">
        <v>33</v>
      </c>
      <c r="C30" s="255" t="s">
        <v>9</v>
      </c>
      <c r="D30" s="296">
        <v>2026</v>
      </c>
      <c r="E30" s="296">
        <f>$D$6+D29</f>
        <v>2027</v>
      </c>
      <c r="F30" s="296">
        <f t="shared" ref="F30:AN30" si="8">$D$6+E29</f>
        <v>2028</v>
      </c>
      <c r="G30" s="296">
        <f t="shared" si="8"/>
        <v>2029</v>
      </c>
      <c r="H30" s="296">
        <f t="shared" si="8"/>
        <v>2030</v>
      </c>
      <c r="I30" s="296">
        <f t="shared" si="8"/>
        <v>2031</v>
      </c>
      <c r="J30" s="296">
        <f t="shared" si="8"/>
        <v>2032</v>
      </c>
      <c r="K30" s="296">
        <f t="shared" si="8"/>
        <v>2033</v>
      </c>
      <c r="L30" s="296">
        <f t="shared" si="8"/>
        <v>2034</v>
      </c>
      <c r="M30" s="296">
        <f t="shared" si="8"/>
        <v>2035</v>
      </c>
      <c r="N30" s="296">
        <f t="shared" si="8"/>
        <v>2036</v>
      </c>
      <c r="O30" s="296">
        <f t="shared" si="8"/>
        <v>2037</v>
      </c>
      <c r="P30" s="296">
        <f t="shared" si="8"/>
        <v>2038</v>
      </c>
      <c r="Q30" s="296">
        <f t="shared" si="8"/>
        <v>2039</v>
      </c>
      <c r="R30" s="296">
        <f t="shared" si="8"/>
        <v>2040</v>
      </c>
      <c r="S30" s="296">
        <f t="shared" si="8"/>
        <v>2041</v>
      </c>
      <c r="T30" s="296">
        <f t="shared" si="8"/>
        <v>2042</v>
      </c>
      <c r="U30" s="296">
        <f t="shared" si="8"/>
        <v>2043</v>
      </c>
      <c r="V30" s="296">
        <f t="shared" si="8"/>
        <v>2044</v>
      </c>
      <c r="W30" s="296">
        <f t="shared" si="8"/>
        <v>2045</v>
      </c>
      <c r="X30" s="296">
        <f t="shared" si="8"/>
        <v>2046</v>
      </c>
      <c r="Y30" s="296">
        <f t="shared" si="8"/>
        <v>2047</v>
      </c>
      <c r="Z30" s="296">
        <f t="shared" si="8"/>
        <v>2048</v>
      </c>
      <c r="AA30" s="296">
        <f t="shared" si="8"/>
        <v>2049</v>
      </c>
      <c r="AB30" s="296">
        <f t="shared" si="8"/>
        <v>2050</v>
      </c>
      <c r="AC30" s="296">
        <f t="shared" si="8"/>
        <v>2051</v>
      </c>
      <c r="AD30" s="296">
        <f t="shared" si="8"/>
        <v>2052</v>
      </c>
      <c r="AE30" s="296">
        <f t="shared" si="8"/>
        <v>2053</v>
      </c>
      <c r="AF30" s="296">
        <f t="shared" si="8"/>
        <v>2054</v>
      </c>
      <c r="AG30" s="296">
        <f t="shared" si="8"/>
        <v>2055</v>
      </c>
      <c r="AH30" s="296">
        <f t="shared" si="8"/>
        <v>2056</v>
      </c>
      <c r="AI30" s="296">
        <f t="shared" si="8"/>
        <v>2057</v>
      </c>
      <c r="AJ30" s="296">
        <f t="shared" si="8"/>
        <v>2058</v>
      </c>
      <c r="AK30" s="296">
        <f t="shared" si="8"/>
        <v>2059</v>
      </c>
      <c r="AL30" s="296">
        <f t="shared" si="8"/>
        <v>2060</v>
      </c>
      <c r="AM30" s="296">
        <f t="shared" si="8"/>
        <v>2061</v>
      </c>
      <c r="AN30" s="296">
        <f t="shared" si="8"/>
        <v>2062</v>
      </c>
      <c r="AO30" s="296">
        <f t="shared" ref="AO30" si="9">$D$6+AN29</f>
        <v>2063</v>
      </c>
    </row>
    <row r="31" spans="2:41" x14ac:dyDescent="0.2">
      <c r="B31" s="509" t="s">
        <v>633</v>
      </c>
      <c r="C31" s="336">
        <f>SUM(D31:AO31)</f>
        <v>15346.62323569149</v>
      </c>
      <c r="D31" s="232">
        <f>'04A Prevádzkové príjmy'!D83/Parametre!$C$152/Vstupy!$F$25*(Parametre!$C$174+Parametre!$D$174+Parametre!$E$174+Parametre!$F$174+Parametre!$G$174+Parametre!$H$174)*Parametre!E166</f>
        <v>0</v>
      </c>
      <c r="E31" s="232">
        <f>'04A Prevádzkové príjmy'!E83/Parametre!$C$152/Vstupy!$F$25*(Parametre!$C$174+Parametre!$D$174+Parametre!$E$174+Parametre!$F$174+Parametre!$G$174+Parametre!$H$174)*Parametre!F166</f>
        <v>0</v>
      </c>
      <c r="F31" s="232">
        <f>'04A Prevádzkové príjmy'!F83/Parametre!$C$152/Vstupy!$F$25*(Parametre!$C$174+Parametre!$D$174+Parametre!$E$174+Parametre!$F$174+Parametre!$G$174+Parametre!$H$174)*Parametre!G166</f>
        <v>746.75263538318609</v>
      </c>
      <c r="G31" s="232">
        <f>'04A Prevádzkové príjmy'!G83/Parametre!$C$152/Vstupy!$F$25*(Parametre!$C$174+Parametre!$D$174+Parametre!$E$174+Parametre!$F$174+Parametre!$G$174+Parametre!$H$174)*Parametre!H166</f>
        <v>744.10329438464566</v>
      </c>
      <c r="H31" s="232">
        <f>'04A Prevádzkové príjmy'!H83/Parametre!$C$152/Vstupy!$F$25*(Parametre!$C$174+Parametre!$D$174+Parametre!$E$174+Parametre!$F$174+Parametre!$G$174+Parametre!$H$174)*Parametre!I166</f>
        <v>741.6182241043623</v>
      </c>
      <c r="I31" s="232">
        <f>'04A Prevádzkové príjmy'!I83/Parametre!$C$152/Vstupy!$F$25*(Parametre!$C$174+Parametre!$D$174+Parametre!$E$174+Parametre!$F$174+Parametre!$G$174+Parametre!$H$174)*Parametre!J166</f>
        <v>734.82864977459406</v>
      </c>
      <c r="J31" s="232">
        <f>'04A Prevádzkové príjmy'!J83/Parametre!$C$152/Vstupy!$F$25*(Parametre!$C$174+Parametre!$D$174+Parametre!$E$174+Parametre!$F$174+Parametre!$G$174+Parametre!$H$174)*Parametre!K166</f>
        <v>724.36868343576975</v>
      </c>
      <c r="K31" s="232">
        <f>'04A Prevádzkové príjmy'!K83/Parametre!$C$152/Vstupy!$F$25*(Parametre!$C$174+Parametre!$D$174+Parametre!$E$174+Parametre!$F$174+Parametre!$G$174+Parametre!$H$174)*Parametre!L166</f>
        <v>710.16249929817718</v>
      </c>
      <c r="L31" s="232">
        <f>'04A Prevádzkové príjmy'!L83/Parametre!$C$152/Vstupy!$F$25*(Parametre!$C$174+Parametre!$D$174+Parametre!$E$174+Parametre!$F$174+Parametre!$G$174+Parametre!$H$174)*Parametre!M166</f>
        <v>693.19351951482122</v>
      </c>
      <c r="M31" s="232">
        <f>'04A Prevádzkové príjmy'!M83/Parametre!$C$152/Vstupy!$F$25*(Parametre!$C$174+Parametre!$D$174+Parametre!$E$174+Parametre!$F$174+Parametre!$G$174+Parametre!$H$174)*Parametre!N166</f>
        <v>669.38155951689771</v>
      </c>
      <c r="N31" s="232">
        <f>'04A Prevádzkové príjmy'!N83/Parametre!$C$152/Vstupy!$F$25*(Parametre!$C$174+Parametre!$D$174+Parametre!$E$174+Parametre!$F$174+Parametre!$G$174+Parametre!$H$174)*Parametre!O166</f>
        <v>651.07450772670404</v>
      </c>
      <c r="O31" s="232">
        <f>'04A Prevádzkové príjmy'!O83/Parametre!$C$152/Vstupy!$F$25*(Parametre!$C$174+Parametre!$D$174+Parametre!$E$174+Parametre!$F$174+Parametre!$G$174+Parametre!$H$174)*Parametre!P166</f>
        <v>632.3950709259459</v>
      </c>
      <c r="P31" s="232">
        <f>'04A Prevádzkové príjmy'!P83/Parametre!$C$152/Vstupy!$F$25*(Parametre!$C$174+Parametre!$D$174+Parametre!$E$174+Parametre!$F$174+Parametre!$G$174+Parametre!$H$174)*Parametre!Q166</f>
        <v>613.50608895430753</v>
      </c>
      <c r="Q31" s="232">
        <f>'04A Prevádzkové príjmy'!Q83/Parametre!$C$152/Vstupy!$F$25*(Parametre!$C$174+Parametre!$D$174+Parametre!$E$174+Parametre!$F$174+Parametre!$G$174+Parametre!$H$174)*Parametre!R166</f>
        <v>594.23721719421508</v>
      </c>
      <c r="R31" s="232">
        <f>'04A Prevádzkové príjmy'!R83/Parametre!$C$152/Vstupy!$F$25*(Parametre!$C$174+Parametre!$D$174+Parametre!$E$174+Parametre!$F$174+Parametre!$G$174+Parametre!$H$174)*Parametre!S166</f>
        <v>574.753567310275</v>
      </c>
      <c r="S31" s="232">
        <f>'04A Prevádzkové príjmy'!S83/Parametre!$C$152/Vstupy!$F$25*(Parametre!$C$174+Parametre!$D$174+Parametre!$E$174+Parametre!$F$174+Parametre!$G$174+Parametre!$H$174)*Parametre!T166</f>
        <v>549.37213339974278</v>
      </c>
      <c r="T31" s="232">
        <f>'04A Prevádzkové príjmy'!T83/Parametre!$C$152/Vstupy!$F$25*(Parametre!$C$174+Parametre!$D$174+Parametre!$E$174+Parametre!$F$174+Parametre!$G$174+Parametre!$H$174)*Parametre!U166</f>
        <v>524.22235366787618</v>
      </c>
      <c r="U31" s="232">
        <f>'04A Prevádzkové príjmy'!U83/Parametre!$C$152/Vstupy!$F$25*(Parametre!$C$174+Parametre!$D$174+Parametre!$E$174+Parametre!$F$174+Parametre!$G$174+Parametre!$H$174)*Parametre!V166</f>
        <v>499.13424352296408</v>
      </c>
      <c r="V31" s="232">
        <f>'04A Prevádzkové príjmy'!V83/Parametre!$C$152/Vstupy!$F$25*(Parametre!$C$174+Parametre!$D$174+Parametre!$E$174+Parametre!$F$174+Parametre!$G$174+Parametre!$H$174)*Parametre!W166</f>
        <v>474.27597592574767</v>
      </c>
      <c r="W31" s="232">
        <f>'04A Prevádzkové príjmy'!W83/Parametre!$C$152/Vstupy!$F$25*(Parametre!$C$174+Parametre!$D$174+Parametre!$E$174+Parametre!$F$174+Parametre!$G$174+Parametre!$H$174)*Parametre!X166</f>
        <v>449.47858593357751</v>
      </c>
      <c r="X31" s="232">
        <f>'04A Prevádzkové príjmy'!X83/Parametre!$C$152/Vstupy!$F$25*(Parametre!$C$174+Parametre!$D$174+Parametre!$E$174+Parametre!$F$174+Parametre!$G$174+Parametre!$H$174)*Parametre!Y166</f>
        <v>424.90924025054528</v>
      </c>
      <c r="Y31" s="232">
        <f>'04A Prevádzkové príjmy'!Y83/Parametre!$C$152/Vstupy!$F$25*(Parametre!$C$174+Parametre!$D$174+Parametre!$E$174+Parametre!$F$174+Parametre!$G$174+Parametre!$H$174)*Parametre!Z166</f>
        <v>400.39998746672865</v>
      </c>
      <c r="Z31" s="232">
        <f>'04A Prevádzkové príjmy'!Z83/Parametre!$C$152/Vstupy!$F$25*(Parametre!$C$174+Parametre!$D$174+Parametre!$E$174+Parametre!$F$174+Parametre!$G$174+Parametre!$H$174)*Parametre!AA166</f>
        <v>376.11699405045914</v>
      </c>
      <c r="AA31" s="232">
        <f>'04A Prevádzkové príjmy'!AA83/Parametre!$C$152/Vstupy!$F$25*(Parametre!$C$174+Parametre!$D$174+Parametre!$E$174+Parametre!$F$174+Parametre!$G$174+Parametre!$H$174)*Parametre!AB166</f>
        <v>351.89331604489553</v>
      </c>
      <c r="AB31" s="232">
        <f>'04A Prevádzkové príjmy'!AB83/Parametre!$C$152/Vstupy!$F$25*(Parametre!$C$174+Parametre!$D$174+Parametre!$E$174+Parametre!$F$174+Parametre!$G$174+Parametre!$H$174)*Parametre!AC166</f>
        <v>327.8941256674737</v>
      </c>
      <c r="AC31" s="232">
        <f>'04A Prevádzkové príjmy'!AC83/Parametre!$C$152/Vstupy!$F$25*(Parametre!$C$174+Parametre!$D$174+Parametre!$E$174+Parametre!$F$174+Parametre!$G$174+Parametre!$H$174)*Parametre!AD166</f>
        <v>304.03576339247201</v>
      </c>
      <c r="AD31" s="232">
        <f>'04A Prevádzkové príjmy'!AD83/Parametre!$C$152/Vstupy!$F$25*(Parametre!$C$174+Parametre!$D$174+Parametre!$E$174+Parametre!$F$174+Parametre!$G$174+Parametre!$H$174)*Parametre!AE166</f>
        <v>280.23556407183725</v>
      </c>
      <c r="AE31" s="232">
        <f>'04A Prevádzkové príjmy'!AE83/Parametre!$C$152/Vstupy!$F$25*(Parametre!$C$174+Parametre!$D$174+Parametre!$E$174+Parametre!$F$174+Parametre!$G$174+Parametre!$H$174)*Parametre!AF166</f>
        <v>256.65721968889136</v>
      </c>
      <c r="AF31" s="232">
        <f>'04A Prevádzkové príjmy'!AF83/Parametre!$C$152/Vstupy!$F$25*(Parametre!$C$174+Parametre!$D$174+Parametre!$E$174+Parametre!$F$174+Parametre!$G$174+Parametre!$H$174)*Parametre!AG166</f>
        <v>233.13627855872176</v>
      </c>
      <c r="AG31" s="232">
        <f>'04A Prevádzkové príjmy'!AG83/Parametre!$C$152/Vstupy!$F$25*(Parametre!$C$174+Parametre!$D$174+Parametre!$E$174+Parametre!$F$174+Parametre!$G$174+Parametre!$H$174)*Parametre!AH166</f>
        <v>209.83545321972039</v>
      </c>
      <c r="AH31" s="232">
        <f>'04A Prevádzkové príjmy'!AH83/Parametre!$C$152/Vstupy!$F$25*(Parametre!$C$174+Parametre!$D$174+Parametre!$E$174+Parametre!$F$174+Parametre!$G$174+Parametre!$H$174)*Parametre!AI166</f>
        <v>186.59127844705966</v>
      </c>
      <c r="AI31" s="232">
        <f>'04A Prevádzkové príjmy'!AI83/Parametre!$C$152/Vstupy!$F$25*(Parametre!$C$174+Parametre!$D$174+Parametre!$E$174+Parametre!$F$174+Parametre!$G$174+Parametre!$H$174)*Parametre!AJ166</f>
        <v>163.56549319466473</v>
      </c>
      <c r="AJ31" s="232">
        <f>'04A Prevádzkové príjmy'!AJ83/Parametre!$C$152/Vstupy!$F$25*(Parametre!$C$174+Parametre!$D$174+Parametre!$E$174+Parametre!$F$174+Parametre!$G$174+Parametre!$H$174)*Parametre!AK166</f>
        <v>140.59561278054147</v>
      </c>
      <c r="AK31" s="232">
        <f>'04A Prevádzkové príjmy'!AK83/Parametre!$C$152/Vstupy!$F$25*(Parametre!$C$174+Parametre!$D$174+Parametre!$E$174+Parametre!$F$174+Parametre!$G$174+Parametre!$H$174)*Parametre!AL166</f>
        <v>117.8424083995457</v>
      </c>
      <c r="AL31" s="232">
        <f>'04A Prevádzkové príjmy'!AL83/Parametre!$C$152/Vstupy!$F$25*(Parametre!$C$174+Parametre!$D$174+Parametre!$E$174+Parametre!$F$174+Parametre!$G$174+Parametre!$H$174)*Parametre!AM166</f>
        <v>95.144370030759561</v>
      </c>
      <c r="AM31" s="232">
        <f>'04A Prevádzkové príjmy'!AM83/Parametre!$C$152/Vstupy!$F$25*(Parametre!$C$174+Parametre!$D$174+Parametre!$E$174+Parametre!$F$174+Parametre!$G$174+Parametre!$H$174)*Parametre!AN166</f>
        <v>72.661306900511107</v>
      </c>
      <c r="AN31" s="232">
        <f>'04A Prevádzkové príjmy'!AN83/Parametre!$C$152/Vstupy!$F$25*(Parametre!$C$174+Parametre!$D$174+Parametre!$E$174+Parametre!$F$174+Parametre!$G$174+Parametre!$H$174)*Parametre!AO166</f>
        <v>50.232677802483394</v>
      </c>
      <c r="AO31" s="232">
        <f>'04A Prevádzkové príjmy'!AO83/Parametre!$C$152/Vstupy!$F$25*(Parametre!$C$174+Parametre!$D$174+Parametre!$E$174+Parametre!$F$174+Parametre!$G$174+Parametre!$H$174)*Parametre!AP166</f>
        <v>28.017335750370506</v>
      </c>
    </row>
    <row r="32" spans="2:41" x14ac:dyDescent="0.2">
      <c r="B32" s="297"/>
      <c r="C32" s="297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</row>
    <row r="33" spans="2:41" x14ac:dyDescent="0.2">
      <c r="B33" s="297"/>
      <c r="C33" s="298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</row>
    <row r="34" spans="2:41" x14ac:dyDescent="0.2">
      <c r="B34" s="332" t="s">
        <v>580</v>
      </c>
      <c r="C34" s="333"/>
      <c r="D34" s="252" t="s">
        <v>10</v>
      </c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</row>
    <row r="35" spans="2:41" x14ac:dyDescent="0.2">
      <c r="B35" s="334"/>
      <c r="C35" s="335"/>
      <c r="D35" s="252">
        <v>1</v>
      </c>
      <c r="E35" s="252">
        <v>2</v>
      </c>
      <c r="F35" s="252">
        <v>3</v>
      </c>
      <c r="G35" s="252">
        <v>4</v>
      </c>
      <c r="H35" s="252">
        <v>5</v>
      </c>
      <c r="I35" s="252">
        <v>6</v>
      </c>
      <c r="J35" s="252">
        <v>7</v>
      </c>
      <c r="K35" s="252">
        <v>8</v>
      </c>
      <c r="L35" s="252">
        <v>9</v>
      </c>
      <c r="M35" s="252">
        <v>10</v>
      </c>
      <c r="N35" s="252">
        <v>11</v>
      </c>
      <c r="O35" s="252">
        <v>12</v>
      </c>
      <c r="P35" s="252">
        <v>13</v>
      </c>
      <c r="Q35" s="252">
        <v>14</v>
      </c>
      <c r="R35" s="252">
        <v>15</v>
      </c>
      <c r="S35" s="252">
        <v>16</v>
      </c>
      <c r="T35" s="252">
        <v>17</v>
      </c>
      <c r="U35" s="252">
        <v>18</v>
      </c>
      <c r="V35" s="252">
        <v>19</v>
      </c>
      <c r="W35" s="252">
        <v>20</v>
      </c>
      <c r="X35" s="252">
        <v>21</v>
      </c>
      <c r="Y35" s="252">
        <v>22</v>
      </c>
      <c r="Z35" s="252">
        <v>23</v>
      </c>
      <c r="AA35" s="252">
        <v>24</v>
      </c>
      <c r="AB35" s="252">
        <v>25</v>
      </c>
      <c r="AC35" s="252">
        <v>26</v>
      </c>
      <c r="AD35" s="252">
        <v>27</v>
      </c>
      <c r="AE35" s="252">
        <v>28</v>
      </c>
      <c r="AF35" s="252">
        <v>29</v>
      </c>
      <c r="AG35" s="252">
        <v>30</v>
      </c>
      <c r="AH35" s="252">
        <v>31</v>
      </c>
      <c r="AI35" s="252">
        <v>32</v>
      </c>
      <c r="AJ35" s="252">
        <v>33</v>
      </c>
      <c r="AK35" s="252">
        <v>34</v>
      </c>
      <c r="AL35" s="252">
        <v>35</v>
      </c>
      <c r="AM35" s="252">
        <v>36</v>
      </c>
      <c r="AN35" s="252">
        <v>37</v>
      </c>
      <c r="AO35" s="252">
        <v>38</v>
      </c>
    </row>
    <row r="36" spans="2:41" x14ac:dyDescent="0.2">
      <c r="B36" s="508" t="s">
        <v>33</v>
      </c>
      <c r="C36" s="255" t="s">
        <v>9</v>
      </c>
      <c r="D36" s="296">
        <v>2026</v>
      </c>
      <c r="E36" s="296">
        <f>$D$6+D35</f>
        <v>2027</v>
      </c>
      <c r="F36" s="296">
        <f t="shared" ref="F36:AN36" si="10">$D$6+E35</f>
        <v>2028</v>
      </c>
      <c r="G36" s="296">
        <f t="shared" si="10"/>
        <v>2029</v>
      </c>
      <c r="H36" s="296">
        <f t="shared" si="10"/>
        <v>2030</v>
      </c>
      <c r="I36" s="296">
        <f t="shared" si="10"/>
        <v>2031</v>
      </c>
      <c r="J36" s="296">
        <f t="shared" si="10"/>
        <v>2032</v>
      </c>
      <c r="K36" s="296">
        <f t="shared" si="10"/>
        <v>2033</v>
      </c>
      <c r="L36" s="296">
        <f t="shared" si="10"/>
        <v>2034</v>
      </c>
      <c r="M36" s="296">
        <f t="shared" si="10"/>
        <v>2035</v>
      </c>
      <c r="N36" s="296">
        <f t="shared" si="10"/>
        <v>2036</v>
      </c>
      <c r="O36" s="296">
        <f t="shared" si="10"/>
        <v>2037</v>
      </c>
      <c r="P36" s="296">
        <f t="shared" si="10"/>
        <v>2038</v>
      </c>
      <c r="Q36" s="296">
        <f t="shared" si="10"/>
        <v>2039</v>
      </c>
      <c r="R36" s="296">
        <f t="shared" si="10"/>
        <v>2040</v>
      </c>
      <c r="S36" s="296">
        <f t="shared" si="10"/>
        <v>2041</v>
      </c>
      <c r="T36" s="296">
        <f t="shared" si="10"/>
        <v>2042</v>
      </c>
      <c r="U36" s="296">
        <f t="shared" si="10"/>
        <v>2043</v>
      </c>
      <c r="V36" s="296">
        <f t="shared" si="10"/>
        <v>2044</v>
      </c>
      <c r="W36" s="296">
        <f t="shared" si="10"/>
        <v>2045</v>
      </c>
      <c r="X36" s="296">
        <f t="shared" si="10"/>
        <v>2046</v>
      </c>
      <c r="Y36" s="296">
        <f t="shared" si="10"/>
        <v>2047</v>
      </c>
      <c r="Z36" s="296">
        <f t="shared" si="10"/>
        <v>2048</v>
      </c>
      <c r="AA36" s="296">
        <f t="shared" si="10"/>
        <v>2049</v>
      </c>
      <c r="AB36" s="296">
        <f t="shared" si="10"/>
        <v>2050</v>
      </c>
      <c r="AC36" s="296">
        <f t="shared" si="10"/>
        <v>2051</v>
      </c>
      <c r="AD36" s="296">
        <f t="shared" si="10"/>
        <v>2052</v>
      </c>
      <c r="AE36" s="296">
        <f t="shared" si="10"/>
        <v>2053</v>
      </c>
      <c r="AF36" s="296">
        <f t="shared" si="10"/>
        <v>2054</v>
      </c>
      <c r="AG36" s="296">
        <f t="shared" si="10"/>
        <v>2055</v>
      </c>
      <c r="AH36" s="296">
        <f t="shared" si="10"/>
        <v>2056</v>
      </c>
      <c r="AI36" s="296">
        <f t="shared" si="10"/>
        <v>2057</v>
      </c>
      <c r="AJ36" s="296">
        <f t="shared" si="10"/>
        <v>2058</v>
      </c>
      <c r="AK36" s="296">
        <f t="shared" si="10"/>
        <v>2059</v>
      </c>
      <c r="AL36" s="296">
        <f t="shared" si="10"/>
        <v>2060</v>
      </c>
      <c r="AM36" s="296">
        <f t="shared" si="10"/>
        <v>2061</v>
      </c>
      <c r="AN36" s="296">
        <f t="shared" si="10"/>
        <v>2062</v>
      </c>
      <c r="AO36" s="296">
        <f t="shared" ref="AO36" si="11">$D$6+AN35</f>
        <v>2063</v>
      </c>
    </row>
    <row r="37" spans="2:41" x14ac:dyDescent="0.2">
      <c r="B37" s="509" t="s">
        <v>633</v>
      </c>
      <c r="C37" s="336">
        <f>SUM(D37:AO37)</f>
        <v>67524.683351079133</v>
      </c>
      <c r="D37" s="232">
        <f>'04A Prevádzkové príjmy'!D83/Parametre!$C$152/Vstupy!$F$25*(Parametre!$C$175+Parametre!$D$175+Parametre!$E$175+Parametre!$F$175+Parametre!$G$175+Parametre!$H$175)*Parametre!E167</f>
        <v>0</v>
      </c>
      <c r="E37" s="232">
        <f>'04A Prevádzkové príjmy'!E83/Parametre!$C$152/Vstupy!$F$25*(Parametre!$C$175+Parametre!$D$175+Parametre!$E$175+Parametre!$F$175+Parametre!$G$175+Parametre!$H$175)*Parametre!F167</f>
        <v>0</v>
      </c>
      <c r="F37" s="232">
        <f>'04A Prevádzkové príjmy'!F83/Parametre!$C$152/Vstupy!$F$25*(Parametre!$C$175+Parametre!$D$175+Parametre!$E$175+Parametre!$F$175+Parametre!$G$175+Parametre!$H$175)*Parametre!G167</f>
        <v>169.30286928195306</v>
      </c>
      <c r="G37" s="232">
        <f>'04A Prevádzkové príjmy'!G83/Parametre!$C$152/Vstupy!$F$25*(Parametre!$C$175+Parametre!$D$175+Parametre!$E$175+Parametre!$F$175+Parametre!$G$175+Parametre!$H$175)*Parametre!H167</f>
        <v>208.12330710797011</v>
      </c>
      <c r="H37" s="232">
        <f>'04A Prevádzkové príjmy'!H83/Parametre!$C$152/Vstupy!$F$25*(Parametre!$C$175+Parametre!$D$175+Parametre!$E$175+Parametre!$F$175+Parametre!$G$175+Parametre!$H$175)*Parametre!I167</f>
        <v>246.34197227399966</v>
      </c>
      <c r="I37" s="232">
        <f>'04A Prevádzkové príjmy'!I83/Parametre!$C$152/Vstupy!$F$25*(Parametre!$C$175+Parametre!$D$175+Parametre!$E$175+Parametre!$F$175+Parametre!$G$175+Parametre!$H$175)*Parametre!J167</f>
        <v>305.31245055989871</v>
      </c>
      <c r="J37" s="232">
        <f>'04A Prevádzkové príjmy'!J83/Parametre!$C$152/Vstupy!$F$25*(Parametre!$C$175+Parametre!$D$175+Parametre!$E$175+Parametre!$F$175+Parametre!$G$175+Parametre!$H$175)*Parametre!K167</f>
        <v>382.00617485941871</v>
      </c>
      <c r="K37" s="232">
        <f>'04A Prevádzkové príjmy'!K83/Parametre!$C$152/Vstupy!$F$25*(Parametre!$C$175+Parametre!$D$175+Parametre!$E$175+Parametre!$F$175+Parametre!$G$175+Parametre!$H$175)*Parametre!L167</f>
        <v>476.78674917383449</v>
      </c>
      <c r="L37" s="232">
        <f>'04A Prevádzkové príjmy'!L83/Parametre!$C$152/Vstupy!$F$25*(Parametre!$C$175+Parametre!$D$175+Parametre!$E$175+Parametre!$F$175+Parametre!$G$175+Parametre!$H$175)*Parametre!M167</f>
        <v>584.9565818859536</v>
      </c>
      <c r="M37" s="232">
        <f>'04A Prevádzkové príjmy'!M83/Parametre!$C$152/Vstupy!$F$25*(Parametre!$C$175+Parametre!$D$175+Parametre!$E$175+Parametre!$F$175+Parametre!$G$175+Parametre!$H$175)*Parametre!N167</f>
        <v>726.01256777111087</v>
      </c>
      <c r="N37" s="232">
        <f>'04A Prevádzkové príjmy'!N83/Parametre!$C$152/Vstupy!$F$25*(Parametre!$C$175+Parametre!$D$175+Parametre!$E$175+Parametre!$F$175+Parametre!$G$175+Parametre!$H$175)*Parametre!O167</f>
        <v>840.95644725753618</v>
      </c>
      <c r="O37" s="232">
        <f>'04A Prevádzkové príjmy'!O83/Parametre!$C$152/Vstupy!$F$25*(Parametre!$C$175+Parametre!$D$175+Parametre!$E$175+Parametre!$F$175+Parametre!$G$175+Parametre!$H$175)*Parametre!P167</f>
        <v>957.87191904545682</v>
      </c>
      <c r="P37" s="232">
        <f>'04A Prevádzkové príjmy'!P83/Parametre!$C$152/Vstupy!$F$25*(Parametre!$C$175+Parametre!$D$175+Parametre!$E$175+Parametre!$F$175+Parametre!$G$175+Parametre!$H$175)*Parametre!Q167</f>
        <v>1075.9822622997553</v>
      </c>
      <c r="Q37" s="232">
        <f>'04A Prevádzkové príjmy'!Q83/Parametre!$C$152/Vstupy!$F$25*(Parametre!$C$175+Parametre!$D$175+Parametre!$E$175+Parametre!$F$175+Parametre!$G$175+Parametre!$H$175)*Parametre!R167</f>
        <v>1196.1027580762266</v>
      </c>
      <c r="R37" s="232">
        <f>'04A Prevádzkové príjmy'!R83/Parametre!$C$152/Vstupy!$F$25*(Parametre!$C$175+Parametre!$D$175+Parametre!$E$175+Parametre!$F$175+Parametre!$G$175+Parametre!$H$175)*Parametre!S167</f>
        <v>1317.4458494179853</v>
      </c>
      <c r="S37" s="232">
        <f>'04A Prevádzkové príjmy'!S83/Parametre!$C$152/Vstupy!$F$25*(Parametre!$C$175+Parametre!$D$175+Parametre!$E$175+Parametre!$F$175+Parametre!$G$175+Parametre!$H$175)*Parametre!T167</f>
        <v>1426.5301219288478</v>
      </c>
      <c r="T37" s="232">
        <f>'04A Prevádzkové príjmy'!T83/Parametre!$C$152/Vstupy!$F$25*(Parametre!$C$175+Parametre!$D$175+Parametre!$E$175+Parametre!$F$175+Parametre!$G$175+Parametre!$H$175)*Parametre!U167</f>
        <v>1534.5440980994235</v>
      </c>
      <c r="U37" s="232">
        <f>'04A Prevádzkové príjmy'!U83/Parametre!$C$152/Vstupy!$F$25*(Parametre!$C$175+Parametre!$D$175+Parametre!$E$175+Parametre!$F$175+Parametre!$G$175+Parametre!$H$175)*Parametre!V167</f>
        <v>1642.2998735333772</v>
      </c>
      <c r="V37" s="232">
        <f>'04A Prevádzkové príjmy'!V83/Parametre!$C$152/Vstupy!$F$25*(Parametre!$C$175+Parametre!$D$175+Parametre!$E$175+Parametre!$F$175+Parametre!$G$175+Parametre!$H$175)*Parametre!W167</f>
        <v>1748.9937896920196</v>
      </c>
      <c r="W37" s="232">
        <f>'04A Prevádzkové príjmy'!W83/Parametre!$C$152/Vstupy!$F$25*(Parametre!$C$175+Parametre!$D$175+Parametre!$E$175+Parametre!$F$175+Parametre!$G$175+Parametre!$H$175)*Parametre!X167</f>
        <v>1855.4330708394964</v>
      </c>
      <c r="X37" s="232">
        <f>'04A Prevádzkové príjmy'!X83/Parametre!$C$152/Vstupy!$F$25*(Parametre!$C$175+Parametre!$D$175+Parametre!$E$175+Parametre!$F$175+Parametre!$G$175+Parametre!$H$175)*Parametre!Y167</f>
        <v>1960.8188670988864</v>
      </c>
      <c r="Y37" s="232">
        <f>'04A Prevádzkové príjmy'!Y83/Parametre!$C$152/Vstupy!$F$25*(Parametre!$C$175+Parametre!$D$175+Parametre!$E$175+Parametre!$F$175+Parametre!$G$175+Parametre!$H$175)*Parametre!Z167</f>
        <v>2065.9535606154054</v>
      </c>
      <c r="Z37" s="232">
        <f>'04A Prevádzkové príjmy'!Z83/Parametre!$C$152/Vstupy!$F$25*(Parametre!$C$175+Parametre!$D$175+Parametre!$E$175+Parametre!$F$175+Parametre!$G$175+Parametre!$H$175)*Parametre!AA167</f>
        <v>2170.0430814014967</v>
      </c>
      <c r="AA37" s="232">
        <f>'04A Prevádzkové príjmy'!AA83/Parametre!$C$152/Vstupy!$F$25*(Parametre!$C$175+Parametre!$D$175+Parametre!$E$175+Parametre!$F$175+Parametre!$G$175+Parametre!$H$175)*Parametre!AB167</f>
        <v>2273.8849985287516</v>
      </c>
      <c r="AB37" s="232">
        <f>'04A Prevádzkové príjmy'!AB83/Parametre!$C$152/Vstupy!$F$25*(Parametre!$C$175+Parametre!$D$175+Parametre!$E$175+Parametre!$F$175+Parametre!$G$175+Parametre!$H$175)*Parametre!AC167</f>
        <v>2376.689993298728</v>
      </c>
      <c r="AC37" s="232">
        <f>'04A Prevádzkové príjmy'!AC83/Parametre!$C$152/Vstupy!$F$25*(Parametre!$C$175+Parametre!$D$175+Parametre!$E$175+Parametre!$F$175+Parametre!$G$175+Parametre!$H$175)*Parametre!AD167</f>
        <v>2478.8576931350972</v>
      </c>
      <c r="AD37" s="232">
        <f>'04A Prevádzkové príjmy'!AD83/Parametre!$C$152/Vstupy!$F$25*(Parametre!$C$175+Parametre!$D$175+Parametre!$E$175+Parametre!$F$175+Parametre!$G$175+Parametre!$H$175)*Parametre!AE167</f>
        <v>2580.7829745355561</v>
      </c>
      <c r="AE37" s="232">
        <f>'04A Prevádzkové príjmy'!AE83/Parametre!$C$152/Vstupy!$F$25*(Parametre!$C$175+Parametre!$D$175+Parametre!$E$175+Parametre!$F$175+Parametre!$G$175+Parametre!$H$175)*Parametre!AF167</f>
        <v>2681.6835924892466</v>
      </c>
      <c r="AF37" s="232">
        <f>'04A Prevádzkové príjmy'!AF83/Parametre!$C$152/Vstupy!$F$25*(Parametre!$C$175+Parametre!$D$175+Parametre!$E$175+Parametre!$F$175+Parametre!$G$175+Parametre!$H$175)*Parametre!AG167</f>
        <v>2782.3452093214528</v>
      </c>
      <c r="AG37" s="232">
        <f>'04A Prevádzkové príjmy'!AG83/Parametre!$C$152/Vstupy!$F$25*(Parametre!$C$175+Parametre!$D$175+Parametre!$E$175+Parametre!$F$175+Parametre!$G$175+Parametre!$H$175)*Parametre!AH167</f>
        <v>2881.9902605562238</v>
      </c>
      <c r="AH37" s="232">
        <f>'04A Prevádzkové príjmy'!AH83/Parametre!$C$152/Vstupy!$F$25*(Parametre!$C$175+Parametre!$D$175+Parametre!$E$175+Parametre!$F$175+Parametre!$G$175+Parametre!$H$175)*Parametre!AI167</f>
        <v>2981.3996957385807</v>
      </c>
      <c r="AI37" s="232">
        <f>'04A Prevádzkové príjmy'!AI83/Parametre!$C$152/Vstupy!$F$25*(Parametre!$C$175+Parametre!$D$175+Parametre!$E$175+Parametre!$F$175+Parametre!$G$175+Parametre!$H$175)*Parametre!AJ167</f>
        <v>3079.8006029217045</v>
      </c>
      <c r="AJ37" s="232">
        <f>'04A Prevádzkové príjmy'!AJ83/Parametre!$C$152/Vstupy!$F$25*(Parametre!$C$175+Parametre!$D$175+Parametre!$E$175+Parametre!$F$175+Parametre!$G$175+Parametre!$H$175)*Parametre!AK167</f>
        <v>3177.9692471398344</v>
      </c>
      <c r="AK37" s="232">
        <f>'04A Prevádzkové príjmy'!AK83/Parametre!$C$152/Vstupy!$F$25*(Parametre!$C$175+Parametre!$D$175+Parametre!$E$175+Parametre!$F$175+Parametre!$G$175+Parametre!$H$175)*Parametre!AL167</f>
        <v>3275.1373411370896</v>
      </c>
      <c r="AL37" s="232">
        <f>'04A Prevádzkové príjmy'!AL83/Parametre!$C$152/Vstupy!$F$25*(Parametre!$C$175+Parametre!$D$175+Parametre!$E$175+Parametre!$F$175+Parametre!$G$175+Parametre!$H$175)*Parametre!AM167</f>
        <v>3372.0764935368256</v>
      </c>
      <c r="AM37" s="232">
        <f>'04A Prevádzkové príjmy'!AM83/Parametre!$C$152/Vstupy!$F$25*(Parametre!$C$175+Parametre!$D$175+Parametre!$E$175+Parametre!$F$175+Parametre!$G$175+Parametre!$H$175)*Parametre!AN167</f>
        <v>3468.023014102474</v>
      </c>
      <c r="AN37" s="232">
        <f>'04A Prevádzkové príjmy'!AN83/Parametre!$C$152/Vstupy!$F$25*(Parametre!$C$175+Parametre!$D$175+Parametre!$E$175+Parametre!$F$175+Parametre!$G$175+Parametre!$H$175)*Parametre!AO167</f>
        <v>3563.7438829778544</v>
      </c>
      <c r="AO37" s="232">
        <f>'04A Prevádzkové príjmy'!AO83/Parametre!$C$152/Vstupy!$F$25*(Parametre!$C$175+Parametre!$D$175+Parametre!$E$175+Parametre!$F$175+Parametre!$G$175+Parametre!$H$175)*Parametre!AP167</f>
        <v>3658.4799794396513</v>
      </c>
    </row>
  </sheetData>
  <mergeCells count="1">
    <mergeCell ref="B2:K2"/>
  </mergeCells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7AC7-6DC5-4DC2-91FF-0A1743E89AE7}">
  <sheetPr>
    <tabColor rgb="FFCCFF99"/>
  </sheetPr>
  <dimension ref="B2:AO77"/>
  <sheetViews>
    <sheetView topLeftCell="A7" zoomScale="90" zoomScaleNormal="90" workbookViewId="0">
      <selection activeCell="L29" sqref="L29"/>
    </sheetView>
  </sheetViews>
  <sheetFormatPr defaultColWidth="8.77734375" defaultRowHeight="10.199999999999999" x14ac:dyDescent="0.2"/>
  <cols>
    <col min="1" max="1" width="5.21875" style="228" customWidth="1"/>
    <col min="2" max="2" width="27" style="228" bestFit="1" customWidth="1"/>
    <col min="3" max="3" width="9.21875" style="228" bestFit="1" customWidth="1"/>
    <col min="4" max="4" width="7.88671875" style="228" customWidth="1"/>
    <col min="5" max="5" width="4.77734375" style="228" bestFit="1" customWidth="1"/>
    <col min="6" max="6" width="7.77734375" style="228" customWidth="1"/>
    <col min="7" max="7" width="8.6640625" style="228" customWidth="1"/>
    <col min="8" max="14" width="8" style="228" bestFit="1" customWidth="1"/>
    <col min="15" max="41" width="8.5546875" style="228" bestFit="1" customWidth="1"/>
    <col min="42" max="16384" width="8.77734375" style="228"/>
  </cols>
  <sheetData>
    <row r="2" spans="2:41" x14ac:dyDescent="0.2">
      <c r="B2" s="227"/>
      <c r="C2" s="227"/>
      <c r="D2" s="227" t="s">
        <v>10</v>
      </c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</row>
    <row r="3" spans="2:41" x14ac:dyDescent="0.2">
      <c r="B3" s="229" t="s">
        <v>392</v>
      </c>
      <c r="C3" s="229"/>
      <c r="D3" s="234">
        <v>1</v>
      </c>
      <c r="E3" s="234">
        <v>2</v>
      </c>
      <c r="F3" s="234">
        <v>3</v>
      </c>
      <c r="G3" s="234">
        <v>4</v>
      </c>
      <c r="H3" s="234">
        <v>5</v>
      </c>
      <c r="I3" s="234">
        <v>6</v>
      </c>
      <c r="J3" s="234">
        <v>7</v>
      </c>
      <c r="K3" s="234">
        <v>8</v>
      </c>
      <c r="L3" s="234">
        <v>9</v>
      </c>
      <c r="M3" s="234">
        <v>10</v>
      </c>
      <c r="N3" s="234">
        <v>11</v>
      </c>
      <c r="O3" s="234">
        <v>12</v>
      </c>
      <c r="P3" s="234">
        <v>13</v>
      </c>
      <c r="Q3" s="234">
        <v>14</v>
      </c>
      <c r="R3" s="234">
        <v>15</v>
      </c>
      <c r="S3" s="234">
        <v>16</v>
      </c>
      <c r="T3" s="234">
        <v>17</v>
      </c>
      <c r="U3" s="234">
        <v>18</v>
      </c>
      <c r="V3" s="234">
        <v>19</v>
      </c>
      <c r="W3" s="234">
        <v>20</v>
      </c>
      <c r="X3" s="234">
        <v>21</v>
      </c>
      <c r="Y3" s="234">
        <v>22</v>
      </c>
      <c r="Z3" s="234">
        <v>23</v>
      </c>
      <c r="AA3" s="234">
        <v>24</v>
      </c>
      <c r="AB3" s="234">
        <v>25</v>
      </c>
      <c r="AC3" s="234">
        <v>26</v>
      </c>
      <c r="AD3" s="234">
        <v>27</v>
      </c>
      <c r="AE3" s="234">
        <v>28</v>
      </c>
      <c r="AF3" s="234">
        <v>29</v>
      </c>
      <c r="AG3" s="234">
        <v>30</v>
      </c>
      <c r="AH3" s="234">
        <v>31</v>
      </c>
      <c r="AI3" s="234">
        <v>32</v>
      </c>
      <c r="AJ3" s="234">
        <v>33</v>
      </c>
      <c r="AK3" s="234">
        <v>34</v>
      </c>
      <c r="AL3" s="234">
        <v>35</v>
      </c>
      <c r="AM3" s="234">
        <v>36</v>
      </c>
      <c r="AN3" s="234">
        <v>37</v>
      </c>
      <c r="AO3" s="234">
        <v>38</v>
      </c>
    </row>
    <row r="4" spans="2:41" x14ac:dyDescent="0.2">
      <c r="B4" s="230" t="s">
        <v>33</v>
      </c>
      <c r="C4" s="231" t="s">
        <v>9</v>
      </c>
      <c r="D4" s="235">
        <v>2026</v>
      </c>
      <c r="E4" s="235">
        <f>$D$4+D3</f>
        <v>2027</v>
      </c>
      <c r="F4" s="235">
        <f>$D$4+E3</f>
        <v>2028</v>
      </c>
      <c r="G4" s="235">
        <f t="shared" ref="G4:AN4" si="0">$D$4+F3</f>
        <v>2029</v>
      </c>
      <c r="H4" s="235">
        <f t="shared" si="0"/>
        <v>2030</v>
      </c>
      <c r="I4" s="235">
        <f t="shared" si="0"/>
        <v>2031</v>
      </c>
      <c r="J4" s="235">
        <f t="shared" si="0"/>
        <v>2032</v>
      </c>
      <c r="K4" s="235">
        <f t="shared" si="0"/>
        <v>2033</v>
      </c>
      <c r="L4" s="235">
        <f t="shared" si="0"/>
        <v>2034</v>
      </c>
      <c r="M4" s="235">
        <f t="shared" si="0"/>
        <v>2035</v>
      </c>
      <c r="N4" s="235">
        <f t="shared" si="0"/>
        <v>2036</v>
      </c>
      <c r="O4" s="235">
        <f t="shared" si="0"/>
        <v>2037</v>
      </c>
      <c r="P4" s="235">
        <f t="shared" si="0"/>
        <v>2038</v>
      </c>
      <c r="Q4" s="235">
        <f t="shared" si="0"/>
        <v>2039</v>
      </c>
      <c r="R4" s="235">
        <f t="shared" si="0"/>
        <v>2040</v>
      </c>
      <c r="S4" s="235">
        <f t="shared" si="0"/>
        <v>2041</v>
      </c>
      <c r="T4" s="235">
        <f t="shared" si="0"/>
        <v>2042</v>
      </c>
      <c r="U4" s="235">
        <f t="shared" si="0"/>
        <v>2043</v>
      </c>
      <c r="V4" s="235">
        <f t="shared" si="0"/>
        <v>2044</v>
      </c>
      <c r="W4" s="235">
        <f t="shared" si="0"/>
        <v>2045</v>
      </c>
      <c r="X4" s="235">
        <f t="shared" si="0"/>
        <v>2046</v>
      </c>
      <c r="Y4" s="235">
        <f t="shared" si="0"/>
        <v>2047</v>
      </c>
      <c r="Z4" s="235">
        <f t="shared" si="0"/>
        <v>2048</v>
      </c>
      <c r="AA4" s="235">
        <f t="shared" si="0"/>
        <v>2049</v>
      </c>
      <c r="AB4" s="235">
        <f t="shared" si="0"/>
        <v>2050</v>
      </c>
      <c r="AC4" s="235">
        <f t="shared" si="0"/>
        <v>2051</v>
      </c>
      <c r="AD4" s="235">
        <f t="shared" si="0"/>
        <v>2052</v>
      </c>
      <c r="AE4" s="235">
        <f t="shared" si="0"/>
        <v>2053</v>
      </c>
      <c r="AF4" s="235">
        <f t="shared" si="0"/>
        <v>2054</v>
      </c>
      <c r="AG4" s="235">
        <f t="shared" si="0"/>
        <v>2055</v>
      </c>
      <c r="AH4" s="235">
        <f t="shared" si="0"/>
        <v>2056</v>
      </c>
      <c r="AI4" s="235">
        <f t="shared" si="0"/>
        <v>2057</v>
      </c>
      <c r="AJ4" s="235">
        <f t="shared" si="0"/>
        <v>2058</v>
      </c>
      <c r="AK4" s="235">
        <f t="shared" si="0"/>
        <v>2059</v>
      </c>
      <c r="AL4" s="235">
        <f t="shared" si="0"/>
        <v>2060</v>
      </c>
      <c r="AM4" s="235">
        <f t="shared" si="0"/>
        <v>2061</v>
      </c>
      <c r="AN4" s="235">
        <f t="shared" si="0"/>
        <v>2062</v>
      </c>
      <c r="AO4" s="235">
        <f t="shared" ref="AO4" si="1">$D$4+AN3</f>
        <v>2063</v>
      </c>
    </row>
    <row r="5" spans="2:41" x14ac:dyDescent="0.2">
      <c r="B5" s="227" t="s">
        <v>386</v>
      </c>
      <c r="C5" s="232">
        <f>SUM(D5:AP5)</f>
        <v>285201.41338402784</v>
      </c>
      <c r="D5" s="233">
        <f>'09_A Ostatné náklady (cesty)'!D7</f>
        <v>0</v>
      </c>
      <c r="E5" s="233">
        <f>'09_A Ostatné náklady (cesty)'!E7</f>
        <v>0</v>
      </c>
      <c r="F5" s="233">
        <f>'09_A Ostatné náklady (cesty)'!F7</f>
        <v>13877.639646760766</v>
      </c>
      <c r="G5" s="233">
        <f>'09_A Ostatné náklady (cesty)'!G7</f>
        <v>13828.404333837811</v>
      </c>
      <c r="H5" s="233">
        <f>'09_A Ostatné náklady (cesty)'!H7</f>
        <v>13782.22182545075</v>
      </c>
      <c r="I5" s="233">
        <f>'09_A Ostatné náklady (cesty)'!I7</f>
        <v>13656.04447911293</v>
      </c>
      <c r="J5" s="233">
        <f>'09_A Ostatné náklady (cesty)'!J7</f>
        <v>13461.656623363397</v>
      </c>
      <c r="K5" s="233">
        <f>'09_A Ostatné náklady (cesty)'!K7</f>
        <v>13197.649112876506</v>
      </c>
      <c r="L5" s="233">
        <f>'09_A Ostatné náklady (cesty)'!L7</f>
        <v>12882.297850023924</v>
      </c>
      <c r="M5" s="233">
        <f>'09_A Ostatné náklady (cesty)'!M7</f>
        <v>12439.776746680651</v>
      </c>
      <c r="N5" s="233">
        <f>'09_A Ostatné náklady (cesty)'!N7</f>
        <v>12099.558773953273</v>
      </c>
      <c r="O5" s="233">
        <f>'09_A Ostatné náklady (cesty)'!O7</f>
        <v>11752.420403839122</v>
      </c>
      <c r="P5" s="233">
        <f>'09_A Ostatné náklady (cesty)'!P7</f>
        <v>11401.387849448407</v>
      </c>
      <c r="Q5" s="233">
        <f>'09_A Ostatné náklady (cesty)'!Q7</f>
        <v>11043.295428992482</v>
      </c>
      <c r="R5" s="233">
        <f>'09_A Ostatné náklady (cesty)'!R7</f>
        <v>10681.211575141431</v>
      </c>
      <c r="S5" s="233">
        <f>'09_A Ostatné náklady (cesty)'!S7</f>
        <v>10209.523392417181</v>
      </c>
      <c r="T5" s="233">
        <f>'09_A Ostatné náklady (cesty)'!T7</f>
        <v>9742.1402674347573</v>
      </c>
      <c r="U5" s="233">
        <f>'09_A Ostatné náklady (cesty)'!U7</f>
        <v>9275.90320912069</v>
      </c>
      <c r="V5" s="233">
        <f>'09_A Ostatné náklady (cesty)'!V7</f>
        <v>8813.9375412259942</v>
      </c>
      <c r="W5" s="233">
        <f>'09_A Ostatné náklady (cesty)'!W7</f>
        <v>8353.1032218198834</v>
      </c>
      <c r="X5" s="233">
        <f>'09_A Ostatné náklady (cesty)'!X7</f>
        <v>7896.5068743950706</v>
      </c>
      <c r="Y5" s="233">
        <f>'09_A Ostatné náklady (cesty)'!Y7</f>
        <v>7441.027292497587</v>
      </c>
      <c r="Z5" s="233">
        <f>'09_A Ostatné náklady (cesty)'!Z7</f>
        <v>6989.752511253957</v>
      </c>
      <c r="AA5" s="233">
        <f>'09_A Ostatné náklady (cesty)'!AA7</f>
        <v>6539.5800467029921</v>
      </c>
      <c r="AB5" s="233">
        <f>'09_A Ostatné náklady (cesty)'!AB7</f>
        <v>6093.5794568276488</v>
      </c>
      <c r="AC5" s="233">
        <f>'09_A Ostatné náklady (cesty)'!AC7</f>
        <v>5650.1960142711378</v>
      </c>
      <c r="AD5" s="233">
        <f>'09_A Ostatné náklady (cesty)'!AD7</f>
        <v>5207.8934711761713</v>
      </c>
      <c r="AE5" s="233">
        <f>'09_A Ostatné náklady (cesty)'!AE7</f>
        <v>4769.7138768773921</v>
      </c>
      <c r="AF5" s="233">
        <f>'09_A Ostatné náklady (cesty)'!AF7</f>
        <v>4332.6010637573272</v>
      </c>
      <c r="AG5" s="233">
        <f>'09_A Ostatné náklady (cesty)'!AG7</f>
        <v>3899.5788791608902</v>
      </c>
      <c r="AH5" s="233">
        <f>'09_A Ostatné náklady (cesty)'!AH7</f>
        <v>3467.6094878298663</v>
      </c>
      <c r="AI5" s="233">
        <f>'09_A Ostatné náklady (cesty)'!AI7</f>
        <v>3039.6986440302117</v>
      </c>
      <c r="AJ5" s="233">
        <f>'09_A Ostatné náklady (cesty)'!AJ7</f>
        <v>2612.8267348968488</v>
      </c>
      <c r="AK5" s="233">
        <f>'09_A Ostatné náklady (cesty)'!AK7</f>
        <v>2189.9815298758722</v>
      </c>
      <c r="AL5" s="233">
        <f>'09_A Ostatné náklady (cesty)'!AL7</f>
        <v>1768.16152918886</v>
      </c>
      <c r="AM5" s="233">
        <f>'09_A Ostatné náklady (cesty)'!AM7</f>
        <v>1350.3366250733809</v>
      </c>
      <c r="AN5" s="233">
        <f>'09_A Ostatné náklady (cesty)'!AN7</f>
        <v>933.52332218685751</v>
      </c>
      <c r="AO5" s="233">
        <f>'09_A Ostatné náklady (cesty)'!AO7</f>
        <v>520.67374252577576</v>
      </c>
    </row>
    <row r="6" spans="2:41" x14ac:dyDescent="0.2">
      <c r="B6" s="227" t="s">
        <v>387</v>
      </c>
      <c r="C6" s="232">
        <f>SUM(D6:AP6)</f>
        <v>233346.61095056823</v>
      </c>
      <c r="D6" s="233">
        <f>'09_A Ostatné náklady (cesty)'!D13</f>
        <v>0</v>
      </c>
      <c r="E6" s="233">
        <f>'09_A Ostatné náklady (cesty)'!E13</f>
        <v>0</v>
      </c>
      <c r="F6" s="233">
        <f>'09_A Ostatné náklady (cesty)'!F13</f>
        <v>11354.432438258809</v>
      </c>
      <c r="G6" s="233">
        <f>'09_A Ostatné náklady (cesty)'!G13</f>
        <v>11314.149000412754</v>
      </c>
      <c r="H6" s="233">
        <f>'09_A Ostatné náklady (cesty)'!H13</f>
        <v>11276.36331173243</v>
      </c>
      <c r="I6" s="233">
        <f>'09_A Ostatné náklady (cesty)'!I13</f>
        <v>11173.127301092396</v>
      </c>
      <c r="J6" s="233">
        <f>'09_A Ostatné náklady (cesty)'!J13</f>
        <v>11014.082691842777</v>
      </c>
      <c r="K6" s="233">
        <f>'09_A Ostatné náklady (cesty)'!K13</f>
        <v>10798.076546898959</v>
      </c>
      <c r="L6" s="233">
        <f>'09_A Ostatné náklady (cesty)'!L13</f>
        <v>10540.061877292301</v>
      </c>
      <c r="M6" s="233">
        <f>'09_A Ostatné náklady (cesty)'!M13</f>
        <v>10177.999156375077</v>
      </c>
      <c r="N6" s="233">
        <f>'09_A Ostatné náklady (cesty)'!N13</f>
        <v>9899.638996870859</v>
      </c>
      <c r="O6" s="233">
        <f>'09_A Ostatné náklady (cesty)'!O13</f>
        <v>9615.6166940501917</v>
      </c>
      <c r="P6" s="233">
        <f>'09_A Ostatné náklady (cesty)'!P13</f>
        <v>9328.4082404577894</v>
      </c>
      <c r="Q6" s="233">
        <f>'09_A Ostatné náklady (cesty)'!Q13</f>
        <v>9035.4235328120303</v>
      </c>
      <c r="R6" s="233">
        <f>'09_A Ostatné náklady (cesty)'!R13</f>
        <v>8739.1731069338966</v>
      </c>
      <c r="S6" s="233">
        <f>'09_A Ostatné náklady (cesty)'!S13</f>
        <v>8353.2464119776923</v>
      </c>
      <c r="T6" s="233">
        <f>'09_A Ostatné náklady (cesty)'!T13</f>
        <v>7970.8420369920741</v>
      </c>
      <c r="U6" s="233">
        <f>'09_A Ostatné náklady (cesty)'!U13</f>
        <v>7589.375352916928</v>
      </c>
      <c r="V6" s="233">
        <f>'09_A Ostatné náklady (cesty)'!V13</f>
        <v>7211.4034428212681</v>
      </c>
      <c r="W6" s="233">
        <f>'09_A Ostatné náklady (cesty)'!W13</f>
        <v>6834.3571814889956</v>
      </c>
      <c r="X6" s="233">
        <f>'09_A Ostatné náklady (cesty)'!X13</f>
        <v>6460.7783517777843</v>
      </c>
      <c r="Y6" s="233">
        <f>'09_A Ostatné náklady (cesty)'!Y13</f>
        <v>6088.1132393162079</v>
      </c>
      <c r="Z6" s="233">
        <f>'09_A Ostatné náklady (cesty)'!Z13</f>
        <v>5718.8884182986912</v>
      </c>
      <c r="AA6" s="233">
        <f>'09_A Ostatné náklady (cesty)'!AA13</f>
        <v>5350.5654927569931</v>
      </c>
      <c r="AB6" s="233">
        <f>'09_A Ostatné náklady (cesty)'!AB13</f>
        <v>4985.6559192226214</v>
      </c>
      <c r="AC6" s="233">
        <f>'09_A Ostatné náklady (cesty)'!AC13</f>
        <v>4622.8876480400213</v>
      </c>
      <c r="AD6" s="233">
        <f>'09_A Ostatné náklady (cesty)'!AD13</f>
        <v>4261.0037491441408</v>
      </c>
      <c r="AE6" s="233">
        <f>'09_A Ostatné náklady (cesty)'!AE13</f>
        <v>3902.4931719905935</v>
      </c>
      <c r="AF6" s="233">
        <f>'09_A Ostatné náklady (cesty)'!AF13</f>
        <v>3544.8554158014495</v>
      </c>
      <c r="AG6" s="233">
        <f>'09_A Ostatné náklady (cesty)'!AG13</f>
        <v>3190.5645374952742</v>
      </c>
      <c r="AH6" s="233">
        <f>'09_A Ostatné náklady (cesty)'!AH13</f>
        <v>2837.1350354971632</v>
      </c>
      <c r="AI6" s="233">
        <f>'09_A Ostatné náklady (cesty)'!AI13</f>
        <v>2487.0261632974457</v>
      </c>
      <c r="AJ6" s="233">
        <f>'09_A Ostatné náklady (cesty)'!AJ13</f>
        <v>2137.7673285519668</v>
      </c>
      <c r="AK6" s="233">
        <f>'09_A Ostatné náklady (cesty)'!AK13</f>
        <v>1791.803069898441</v>
      </c>
      <c r="AL6" s="233">
        <f>'09_A Ostatné náklady (cesty)'!AL13</f>
        <v>1446.6776147908854</v>
      </c>
      <c r="AM6" s="233">
        <f>'09_A Ostatné náklady (cesty)'!AM13</f>
        <v>1104.8208750600388</v>
      </c>
      <c r="AN6" s="233">
        <f>'09_A Ostatné náklady (cesty)'!AN13</f>
        <v>763.79180906197428</v>
      </c>
      <c r="AO6" s="233">
        <f>'09_A Ostatné náklady (cesty)'!AO13</f>
        <v>426.00578933927102</v>
      </c>
    </row>
    <row r="7" spans="2:41" x14ac:dyDescent="0.2">
      <c r="B7" s="227" t="s">
        <v>388</v>
      </c>
      <c r="C7" s="232">
        <f>SUM(D7:AP7)</f>
        <v>477509.95934572612</v>
      </c>
      <c r="D7" s="233">
        <f>'09_A Ostatné náklady (cesty)'!D19</f>
        <v>0</v>
      </c>
      <c r="E7" s="233">
        <f>'09_A Ostatné náklady (cesty)'!E19</f>
        <v>0</v>
      </c>
      <c r="F7" s="233">
        <f>'09_A Ostatné náklady (cesty)'!F19</f>
        <v>1197.2482093342271</v>
      </c>
      <c r="G7" s="233">
        <f>'09_A Ostatné náklady (cesty)'!G19</f>
        <v>1471.7722021637092</v>
      </c>
      <c r="H7" s="233">
        <f>'09_A Ostatné náklady (cesty)'!H19</f>
        <v>1742.0406779859964</v>
      </c>
      <c r="I7" s="233">
        <f>'09_A Ostatné náklady (cesty)'!I19</f>
        <v>2159.0584156700279</v>
      </c>
      <c r="J7" s="233">
        <f>'09_A Ostatné náklady (cesty)'!J19</f>
        <v>2701.4084920402997</v>
      </c>
      <c r="K7" s="233">
        <f>'09_A Ostatné náklady (cesty)'!K19</f>
        <v>3371.662182121735</v>
      </c>
      <c r="L7" s="233">
        <f>'09_A Ostatné náklady (cesty)'!L19</f>
        <v>4136.5998294742503</v>
      </c>
      <c r="M7" s="233">
        <f>'09_A Ostatné náklady (cesty)'!M19</f>
        <v>5134.0963706322818</v>
      </c>
      <c r="N7" s="233">
        <f>'09_A Ostatné náklady (cesty)'!N19</f>
        <v>5946.9376087796936</v>
      </c>
      <c r="O7" s="233">
        <f>'09_A Ostatné náklady (cesty)'!O19</f>
        <v>6773.7212293717339</v>
      </c>
      <c r="P7" s="233">
        <f>'09_A Ostatné náklady (cesty)'!P19</f>
        <v>7608.9545456456781</v>
      </c>
      <c r="Q7" s="233">
        <f>'09_A Ostatné náklady (cesty)'!Q19</f>
        <v>8458.4029281962157</v>
      </c>
      <c r="R7" s="233">
        <f>'09_A Ostatné náklady (cesty)'!R19</f>
        <v>9316.4970611554018</v>
      </c>
      <c r="S7" s="233">
        <f>'09_A Ostatné náklady (cesty)'!S19</f>
        <v>10087.901293606168</v>
      </c>
      <c r="T7" s="233">
        <f>'09_A Ostatné náklady (cesty)'!T19</f>
        <v>10851.736780280202</v>
      </c>
      <c r="U7" s="233">
        <f>'09_A Ostatné náklady (cesty)'!U19</f>
        <v>11613.746365415298</v>
      </c>
      <c r="V7" s="233">
        <f>'09_A Ostatné náklady (cesty)'!V19</f>
        <v>12368.246868623293</v>
      </c>
      <c r="W7" s="233">
        <f>'09_A Ostatné náklady (cesty)'!W19</f>
        <v>13120.946685803663</v>
      </c>
      <c r="X7" s="233">
        <f>'09_A Ostatné náklady (cesty)'!X19</f>
        <v>13866.196641672348</v>
      </c>
      <c r="Y7" s="233">
        <f>'09_A Ostatné náklady (cesty)'!Y19</f>
        <v>14609.670890427875</v>
      </c>
      <c r="Z7" s="233">
        <f>'09_A Ostatné náklady (cesty)'!Z19</f>
        <v>15345.754058422293</v>
      </c>
      <c r="AA7" s="233">
        <f>'09_A Ostatné náklady (cesty)'!AA19</f>
        <v>16080.086263551033</v>
      </c>
      <c r="AB7" s="233">
        <f>'09_A Ostatné náklady (cesty)'!AB19</f>
        <v>16807.085731551717</v>
      </c>
      <c r="AC7" s="233">
        <f>'09_A Ostatné náklady (cesty)'!AC19</f>
        <v>17529.578481968023</v>
      </c>
      <c r="AD7" s="233">
        <f>'09_A Ostatné náklady (cesty)'!AD19</f>
        <v>18250.35693752603</v>
      </c>
      <c r="AE7" s="233">
        <f>'09_A Ostatné náklady (cesty)'!AE19</f>
        <v>18963.889346504817</v>
      </c>
      <c r="AF7" s="233">
        <f>'09_A Ostatné náklady (cesty)'!AF19</f>
        <v>19675.731626627916</v>
      </c>
      <c r="AG7" s="233">
        <f>'09_A Ostatné náklady (cesty)'!AG19</f>
        <v>20380.385125211968</v>
      </c>
      <c r="AH7" s="233">
        <f>'09_A Ostatné náklady (cesty)'!AH19</f>
        <v>21083.372432915497</v>
      </c>
      <c r="AI7" s="233">
        <f>'09_A Ostatné náklady (cesty)'!AI19</f>
        <v>21779.22779804614</v>
      </c>
      <c r="AJ7" s="233">
        <f>'09_A Ostatné náklady (cesty)'!AJ19</f>
        <v>22473.440684108868</v>
      </c>
      <c r="AK7" s="233">
        <f>'09_A Ostatné náklady (cesty)'!AK19</f>
        <v>23160.578043540692</v>
      </c>
      <c r="AL7" s="233">
        <f>'09_A Ostatné náklady (cesty)'!AL19</f>
        <v>23846.096411405313</v>
      </c>
      <c r="AM7" s="233">
        <f>'09_A Ostatné náklady (cesty)'!AM19</f>
        <v>24524.595248585483</v>
      </c>
      <c r="AN7" s="233">
        <f>'09_A Ostatné náklady (cesty)'!AN19</f>
        <v>25201.498359223919</v>
      </c>
      <c r="AO7" s="233">
        <f>'09_A Ostatné náklady (cesty)'!AO19</f>
        <v>25871.437518136278</v>
      </c>
    </row>
    <row r="8" spans="2:41" x14ac:dyDescent="0.2">
      <c r="B8" s="227" t="s">
        <v>137</v>
      </c>
      <c r="C8" s="232">
        <f>SUM(D8:AP8)</f>
        <v>0</v>
      </c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</row>
    <row r="11" spans="2:41" x14ac:dyDescent="0.2">
      <c r="B11" s="227"/>
      <c r="C11" s="227"/>
      <c r="D11" s="227" t="s">
        <v>10</v>
      </c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</row>
    <row r="12" spans="2:41" x14ac:dyDescent="0.2">
      <c r="B12" s="229" t="s">
        <v>393</v>
      </c>
      <c r="C12" s="229"/>
      <c r="D12" s="234">
        <v>1</v>
      </c>
      <c r="E12" s="234">
        <v>2</v>
      </c>
      <c r="F12" s="234">
        <v>3</v>
      </c>
      <c r="G12" s="234">
        <v>4</v>
      </c>
      <c r="H12" s="234">
        <v>5</v>
      </c>
      <c r="I12" s="234">
        <v>6</v>
      </c>
      <c r="J12" s="234">
        <v>7</v>
      </c>
      <c r="K12" s="234">
        <v>8</v>
      </c>
      <c r="L12" s="234">
        <v>9</v>
      </c>
      <c r="M12" s="234">
        <v>10</v>
      </c>
      <c r="N12" s="234">
        <v>11</v>
      </c>
      <c r="O12" s="234">
        <v>12</v>
      </c>
      <c r="P12" s="234">
        <v>13</v>
      </c>
      <c r="Q12" s="234">
        <v>14</v>
      </c>
      <c r="R12" s="234">
        <v>15</v>
      </c>
      <c r="S12" s="234">
        <v>16</v>
      </c>
      <c r="T12" s="234">
        <v>17</v>
      </c>
      <c r="U12" s="234">
        <v>18</v>
      </c>
      <c r="V12" s="234">
        <v>19</v>
      </c>
      <c r="W12" s="234">
        <v>20</v>
      </c>
      <c r="X12" s="234">
        <v>21</v>
      </c>
      <c r="Y12" s="234">
        <v>22</v>
      </c>
      <c r="Z12" s="234">
        <v>23</v>
      </c>
      <c r="AA12" s="234">
        <v>24</v>
      </c>
      <c r="AB12" s="234">
        <v>25</v>
      </c>
      <c r="AC12" s="234">
        <v>26</v>
      </c>
      <c r="AD12" s="234">
        <v>27</v>
      </c>
      <c r="AE12" s="234">
        <v>28</v>
      </c>
      <c r="AF12" s="234">
        <v>29</v>
      </c>
      <c r="AG12" s="234">
        <v>30</v>
      </c>
      <c r="AH12" s="234">
        <v>31</v>
      </c>
      <c r="AI12" s="234">
        <v>32</v>
      </c>
      <c r="AJ12" s="234">
        <v>33</v>
      </c>
      <c r="AK12" s="234">
        <v>34</v>
      </c>
      <c r="AL12" s="234">
        <v>35</v>
      </c>
      <c r="AM12" s="234">
        <v>36</v>
      </c>
      <c r="AN12" s="234">
        <v>37</v>
      </c>
      <c r="AO12" s="234">
        <v>38</v>
      </c>
    </row>
    <row r="13" spans="2:41" x14ac:dyDescent="0.2">
      <c r="B13" s="230" t="s">
        <v>34</v>
      </c>
      <c r="C13" s="231" t="s">
        <v>9</v>
      </c>
      <c r="D13" s="235">
        <f t="shared" ref="D13:AN13" si="2">D4</f>
        <v>2026</v>
      </c>
      <c r="E13" s="235">
        <f t="shared" si="2"/>
        <v>2027</v>
      </c>
      <c r="F13" s="235">
        <f t="shared" si="2"/>
        <v>2028</v>
      </c>
      <c r="G13" s="235">
        <f t="shared" si="2"/>
        <v>2029</v>
      </c>
      <c r="H13" s="235">
        <f t="shared" si="2"/>
        <v>2030</v>
      </c>
      <c r="I13" s="235">
        <f t="shared" si="2"/>
        <v>2031</v>
      </c>
      <c r="J13" s="235">
        <f t="shared" si="2"/>
        <v>2032</v>
      </c>
      <c r="K13" s="235">
        <f t="shared" si="2"/>
        <v>2033</v>
      </c>
      <c r="L13" s="235">
        <f t="shared" si="2"/>
        <v>2034</v>
      </c>
      <c r="M13" s="235">
        <f t="shared" si="2"/>
        <v>2035</v>
      </c>
      <c r="N13" s="235">
        <f t="shared" si="2"/>
        <v>2036</v>
      </c>
      <c r="O13" s="235">
        <f t="shared" si="2"/>
        <v>2037</v>
      </c>
      <c r="P13" s="235">
        <f t="shared" si="2"/>
        <v>2038</v>
      </c>
      <c r="Q13" s="235">
        <f t="shared" si="2"/>
        <v>2039</v>
      </c>
      <c r="R13" s="235">
        <f t="shared" si="2"/>
        <v>2040</v>
      </c>
      <c r="S13" s="235">
        <f t="shared" si="2"/>
        <v>2041</v>
      </c>
      <c r="T13" s="235">
        <f t="shared" si="2"/>
        <v>2042</v>
      </c>
      <c r="U13" s="235">
        <f t="shared" si="2"/>
        <v>2043</v>
      </c>
      <c r="V13" s="235">
        <f t="shared" si="2"/>
        <v>2044</v>
      </c>
      <c r="W13" s="235">
        <f t="shared" si="2"/>
        <v>2045</v>
      </c>
      <c r="X13" s="235">
        <f t="shared" si="2"/>
        <v>2046</v>
      </c>
      <c r="Y13" s="235">
        <f t="shared" si="2"/>
        <v>2047</v>
      </c>
      <c r="Z13" s="235">
        <f t="shared" si="2"/>
        <v>2048</v>
      </c>
      <c r="AA13" s="235">
        <f t="shared" si="2"/>
        <v>2049</v>
      </c>
      <c r="AB13" s="235">
        <f t="shared" si="2"/>
        <v>2050</v>
      </c>
      <c r="AC13" s="235">
        <f t="shared" si="2"/>
        <v>2051</v>
      </c>
      <c r="AD13" s="235">
        <f t="shared" si="2"/>
        <v>2052</v>
      </c>
      <c r="AE13" s="235">
        <f t="shared" si="2"/>
        <v>2053</v>
      </c>
      <c r="AF13" s="235">
        <f t="shared" si="2"/>
        <v>2054</v>
      </c>
      <c r="AG13" s="235">
        <f t="shared" si="2"/>
        <v>2055</v>
      </c>
      <c r="AH13" s="235">
        <f t="shared" si="2"/>
        <v>2056</v>
      </c>
      <c r="AI13" s="235">
        <f t="shared" si="2"/>
        <v>2057</v>
      </c>
      <c r="AJ13" s="235">
        <f t="shared" si="2"/>
        <v>2058</v>
      </c>
      <c r="AK13" s="235">
        <f t="shared" si="2"/>
        <v>2059</v>
      </c>
      <c r="AL13" s="235">
        <f t="shared" si="2"/>
        <v>2060</v>
      </c>
      <c r="AM13" s="235">
        <f t="shared" si="2"/>
        <v>2061</v>
      </c>
      <c r="AN13" s="235">
        <f t="shared" si="2"/>
        <v>2062</v>
      </c>
      <c r="AO13" s="235">
        <f t="shared" ref="AO13" si="3">AO4</f>
        <v>2063</v>
      </c>
    </row>
    <row r="14" spans="2:41" x14ac:dyDescent="0.2">
      <c r="B14" s="227" t="s">
        <v>386</v>
      </c>
      <c r="C14" s="232">
        <f>SUM(D14:AO14)</f>
        <v>0</v>
      </c>
      <c r="D14" s="233">
        <v>0</v>
      </c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  <c r="O14" s="233">
        <v>0</v>
      </c>
      <c r="P14" s="233">
        <v>0</v>
      </c>
      <c r="Q14" s="233">
        <v>0</v>
      </c>
      <c r="R14" s="233">
        <v>0</v>
      </c>
      <c r="S14" s="233">
        <v>0</v>
      </c>
      <c r="T14" s="233">
        <v>0</v>
      </c>
      <c r="U14" s="233">
        <v>0</v>
      </c>
      <c r="V14" s="233">
        <v>0</v>
      </c>
      <c r="W14" s="233">
        <v>0</v>
      </c>
      <c r="X14" s="233">
        <v>0</v>
      </c>
      <c r="Y14" s="233">
        <v>0</v>
      </c>
      <c r="Z14" s="233">
        <v>0</v>
      </c>
      <c r="AA14" s="233">
        <v>0</v>
      </c>
      <c r="AB14" s="233">
        <v>0</v>
      </c>
      <c r="AC14" s="233">
        <v>0</v>
      </c>
      <c r="AD14" s="233">
        <v>0</v>
      </c>
      <c r="AE14" s="233">
        <v>0</v>
      </c>
      <c r="AF14" s="233">
        <v>0</v>
      </c>
      <c r="AG14" s="233">
        <v>0</v>
      </c>
      <c r="AH14" s="233">
        <v>0</v>
      </c>
      <c r="AI14" s="233">
        <v>0</v>
      </c>
      <c r="AJ14" s="233">
        <v>0</v>
      </c>
      <c r="AK14" s="233">
        <v>0</v>
      </c>
      <c r="AL14" s="233">
        <v>0</v>
      </c>
      <c r="AM14" s="233">
        <v>0</v>
      </c>
      <c r="AN14" s="233">
        <v>0</v>
      </c>
      <c r="AO14" s="233">
        <v>0</v>
      </c>
    </row>
    <row r="15" spans="2:41" x14ac:dyDescent="0.2">
      <c r="B15" s="227" t="s">
        <v>387</v>
      </c>
      <c r="C15" s="232">
        <f>SUM(D15:AO15)</f>
        <v>0</v>
      </c>
      <c r="D15" s="233">
        <v>0</v>
      </c>
      <c r="E15" s="233">
        <v>0</v>
      </c>
      <c r="F15" s="233">
        <v>0</v>
      </c>
      <c r="G15" s="233">
        <v>0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  <c r="O15" s="233">
        <v>0</v>
      </c>
      <c r="P15" s="233">
        <v>0</v>
      </c>
      <c r="Q15" s="233">
        <v>0</v>
      </c>
      <c r="R15" s="233">
        <v>0</v>
      </c>
      <c r="S15" s="233">
        <v>0</v>
      </c>
      <c r="T15" s="233">
        <v>0</v>
      </c>
      <c r="U15" s="233">
        <v>0</v>
      </c>
      <c r="V15" s="233">
        <v>0</v>
      </c>
      <c r="W15" s="233">
        <v>0</v>
      </c>
      <c r="X15" s="233">
        <v>0</v>
      </c>
      <c r="Y15" s="233">
        <v>0</v>
      </c>
      <c r="Z15" s="233">
        <v>0</v>
      </c>
      <c r="AA15" s="233">
        <v>0</v>
      </c>
      <c r="AB15" s="233">
        <v>0</v>
      </c>
      <c r="AC15" s="233">
        <v>0</v>
      </c>
      <c r="AD15" s="233">
        <v>0</v>
      </c>
      <c r="AE15" s="233">
        <v>0</v>
      </c>
      <c r="AF15" s="233">
        <v>0</v>
      </c>
      <c r="AG15" s="233">
        <v>0</v>
      </c>
      <c r="AH15" s="233">
        <v>0</v>
      </c>
      <c r="AI15" s="233">
        <v>0</v>
      </c>
      <c r="AJ15" s="233">
        <v>0</v>
      </c>
      <c r="AK15" s="233">
        <v>0</v>
      </c>
      <c r="AL15" s="233">
        <v>0</v>
      </c>
      <c r="AM15" s="233">
        <v>0</v>
      </c>
      <c r="AN15" s="233">
        <v>0</v>
      </c>
      <c r="AO15" s="233">
        <v>0</v>
      </c>
    </row>
    <row r="16" spans="2:41" x14ac:dyDescent="0.2">
      <c r="B16" s="227" t="s">
        <v>388</v>
      </c>
      <c r="C16" s="232">
        <f>SUM(D16:AO16)</f>
        <v>0</v>
      </c>
      <c r="D16" s="233">
        <v>0</v>
      </c>
      <c r="E16" s="233">
        <v>0</v>
      </c>
      <c r="F16" s="233">
        <v>0</v>
      </c>
      <c r="G16" s="233">
        <v>0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  <c r="O16" s="233">
        <v>0</v>
      </c>
      <c r="P16" s="233">
        <v>0</v>
      </c>
      <c r="Q16" s="233">
        <v>0</v>
      </c>
      <c r="R16" s="233">
        <v>0</v>
      </c>
      <c r="S16" s="233">
        <v>0</v>
      </c>
      <c r="T16" s="233">
        <v>0</v>
      </c>
      <c r="U16" s="233">
        <v>0</v>
      </c>
      <c r="V16" s="233">
        <v>0</v>
      </c>
      <c r="W16" s="233">
        <v>0</v>
      </c>
      <c r="X16" s="233">
        <v>0</v>
      </c>
      <c r="Y16" s="233">
        <v>0</v>
      </c>
      <c r="Z16" s="233">
        <v>0</v>
      </c>
      <c r="AA16" s="233">
        <v>0</v>
      </c>
      <c r="AB16" s="233">
        <v>0</v>
      </c>
      <c r="AC16" s="233">
        <v>0</v>
      </c>
      <c r="AD16" s="233">
        <v>0</v>
      </c>
      <c r="AE16" s="233">
        <v>0</v>
      </c>
      <c r="AF16" s="233">
        <v>0</v>
      </c>
      <c r="AG16" s="233">
        <v>0</v>
      </c>
      <c r="AH16" s="233">
        <v>0</v>
      </c>
      <c r="AI16" s="233">
        <v>0</v>
      </c>
      <c r="AJ16" s="233">
        <v>0</v>
      </c>
      <c r="AK16" s="233">
        <v>0</v>
      </c>
      <c r="AL16" s="233">
        <v>0</v>
      </c>
      <c r="AM16" s="233">
        <v>0</v>
      </c>
      <c r="AN16" s="233">
        <v>0</v>
      </c>
      <c r="AO16" s="233">
        <v>0</v>
      </c>
    </row>
    <row r="17" spans="2:41" x14ac:dyDescent="0.2">
      <c r="B17" s="227" t="s">
        <v>137</v>
      </c>
      <c r="C17" s="232">
        <f>SUM(D17:AO17)</f>
        <v>0</v>
      </c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</row>
    <row r="20" spans="2:41" x14ac:dyDescent="0.2">
      <c r="B20" s="227"/>
      <c r="C20" s="227"/>
      <c r="D20" s="227" t="s">
        <v>10</v>
      </c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</row>
    <row r="21" spans="2:41" x14ac:dyDescent="0.2">
      <c r="B21" s="229" t="s">
        <v>394</v>
      </c>
      <c r="C21" s="229"/>
      <c r="D21" s="227">
        <v>1</v>
      </c>
      <c r="E21" s="227">
        <v>2</v>
      </c>
      <c r="F21" s="227">
        <v>3</v>
      </c>
      <c r="G21" s="227">
        <v>4</v>
      </c>
      <c r="H21" s="227">
        <v>5</v>
      </c>
      <c r="I21" s="227">
        <v>6</v>
      </c>
      <c r="J21" s="227">
        <v>7</v>
      </c>
      <c r="K21" s="227">
        <v>8</v>
      </c>
      <c r="L21" s="227">
        <v>9</v>
      </c>
      <c r="M21" s="227">
        <v>10</v>
      </c>
      <c r="N21" s="227">
        <v>11</v>
      </c>
      <c r="O21" s="227">
        <v>12</v>
      </c>
      <c r="P21" s="227">
        <v>13</v>
      </c>
      <c r="Q21" s="227">
        <v>14</v>
      </c>
      <c r="R21" s="227">
        <v>15</v>
      </c>
      <c r="S21" s="227">
        <v>16</v>
      </c>
      <c r="T21" s="227">
        <v>17</v>
      </c>
      <c r="U21" s="227">
        <v>18</v>
      </c>
      <c r="V21" s="227">
        <v>19</v>
      </c>
      <c r="W21" s="227">
        <v>20</v>
      </c>
      <c r="X21" s="227">
        <v>21</v>
      </c>
      <c r="Y21" s="227">
        <v>22</v>
      </c>
      <c r="Z21" s="227">
        <v>23</v>
      </c>
      <c r="AA21" s="227">
        <v>24</v>
      </c>
      <c r="AB21" s="227">
        <v>25</v>
      </c>
      <c r="AC21" s="227">
        <v>26</v>
      </c>
      <c r="AD21" s="227">
        <v>27</v>
      </c>
      <c r="AE21" s="227">
        <v>28</v>
      </c>
      <c r="AF21" s="227">
        <v>29</v>
      </c>
      <c r="AG21" s="227">
        <v>30</v>
      </c>
      <c r="AH21" s="227">
        <v>31</v>
      </c>
      <c r="AI21" s="227">
        <v>32</v>
      </c>
      <c r="AJ21" s="227">
        <v>33</v>
      </c>
      <c r="AK21" s="227">
        <v>34</v>
      </c>
      <c r="AL21" s="227">
        <v>35</v>
      </c>
      <c r="AM21" s="227">
        <v>36</v>
      </c>
      <c r="AN21" s="227">
        <v>37</v>
      </c>
      <c r="AO21" s="227">
        <v>38</v>
      </c>
    </row>
    <row r="22" spans="2:41" x14ac:dyDescent="0.2">
      <c r="B22" s="230" t="s">
        <v>62</v>
      </c>
      <c r="C22" s="231" t="s">
        <v>9</v>
      </c>
      <c r="D22" s="293">
        <f t="shared" ref="D22:AN22" si="4">D4</f>
        <v>2026</v>
      </c>
      <c r="E22" s="293">
        <f t="shared" si="4"/>
        <v>2027</v>
      </c>
      <c r="F22" s="293">
        <f t="shared" si="4"/>
        <v>2028</v>
      </c>
      <c r="G22" s="293">
        <f t="shared" si="4"/>
        <v>2029</v>
      </c>
      <c r="H22" s="293">
        <f t="shared" si="4"/>
        <v>2030</v>
      </c>
      <c r="I22" s="293">
        <f t="shared" si="4"/>
        <v>2031</v>
      </c>
      <c r="J22" s="293">
        <f t="shared" si="4"/>
        <v>2032</v>
      </c>
      <c r="K22" s="293">
        <f t="shared" si="4"/>
        <v>2033</v>
      </c>
      <c r="L22" s="293">
        <f t="shared" si="4"/>
        <v>2034</v>
      </c>
      <c r="M22" s="293">
        <f t="shared" si="4"/>
        <v>2035</v>
      </c>
      <c r="N22" s="293">
        <f t="shared" si="4"/>
        <v>2036</v>
      </c>
      <c r="O22" s="293">
        <f t="shared" si="4"/>
        <v>2037</v>
      </c>
      <c r="P22" s="293">
        <f t="shared" si="4"/>
        <v>2038</v>
      </c>
      <c r="Q22" s="293">
        <f t="shared" si="4"/>
        <v>2039</v>
      </c>
      <c r="R22" s="293">
        <f t="shared" si="4"/>
        <v>2040</v>
      </c>
      <c r="S22" s="293">
        <f t="shared" si="4"/>
        <v>2041</v>
      </c>
      <c r="T22" s="293">
        <f t="shared" si="4"/>
        <v>2042</v>
      </c>
      <c r="U22" s="293">
        <f t="shared" si="4"/>
        <v>2043</v>
      </c>
      <c r="V22" s="293">
        <f t="shared" si="4"/>
        <v>2044</v>
      </c>
      <c r="W22" s="293">
        <f t="shared" si="4"/>
        <v>2045</v>
      </c>
      <c r="X22" s="293">
        <f t="shared" si="4"/>
        <v>2046</v>
      </c>
      <c r="Y22" s="293">
        <f t="shared" si="4"/>
        <v>2047</v>
      </c>
      <c r="Z22" s="293">
        <f t="shared" si="4"/>
        <v>2048</v>
      </c>
      <c r="AA22" s="293">
        <f t="shared" si="4"/>
        <v>2049</v>
      </c>
      <c r="AB22" s="293">
        <f t="shared" si="4"/>
        <v>2050</v>
      </c>
      <c r="AC22" s="293">
        <f t="shared" si="4"/>
        <v>2051</v>
      </c>
      <c r="AD22" s="293">
        <f t="shared" si="4"/>
        <v>2052</v>
      </c>
      <c r="AE22" s="293">
        <f t="shared" si="4"/>
        <v>2053</v>
      </c>
      <c r="AF22" s="293">
        <f t="shared" si="4"/>
        <v>2054</v>
      </c>
      <c r="AG22" s="293">
        <f t="shared" si="4"/>
        <v>2055</v>
      </c>
      <c r="AH22" s="293">
        <f t="shared" si="4"/>
        <v>2056</v>
      </c>
      <c r="AI22" s="293">
        <f t="shared" si="4"/>
        <v>2057</v>
      </c>
      <c r="AJ22" s="293">
        <f t="shared" si="4"/>
        <v>2058</v>
      </c>
      <c r="AK22" s="293">
        <f t="shared" si="4"/>
        <v>2059</v>
      </c>
      <c r="AL22" s="293">
        <f t="shared" si="4"/>
        <v>2060</v>
      </c>
      <c r="AM22" s="293">
        <f t="shared" si="4"/>
        <v>2061</v>
      </c>
      <c r="AN22" s="293">
        <f t="shared" si="4"/>
        <v>2062</v>
      </c>
      <c r="AO22" s="293">
        <f t="shared" ref="AO22" si="5">AO4</f>
        <v>2063</v>
      </c>
    </row>
    <row r="23" spans="2:41" x14ac:dyDescent="0.2">
      <c r="B23" s="227" t="s">
        <v>386</v>
      </c>
      <c r="C23" s="232">
        <f>SUM(D23:AO23)</f>
        <v>285201.41338402784</v>
      </c>
      <c r="D23" s="232">
        <f t="shared" ref="D23:AN26" si="6">D5-D14</f>
        <v>0</v>
      </c>
      <c r="E23" s="232">
        <f t="shared" si="6"/>
        <v>0</v>
      </c>
      <c r="F23" s="232">
        <f t="shared" si="6"/>
        <v>13877.639646760766</v>
      </c>
      <c r="G23" s="232">
        <f t="shared" si="6"/>
        <v>13828.404333837811</v>
      </c>
      <c r="H23" s="232">
        <f t="shared" si="6"/>
        <v>13782.22182545075</v>
      </c>
      <c r="I23" s="232">
        <f t="shared" si="6"/>
        <v>13656.04447911293</v>
      </c>
      <c r="J23" s="232">
        <f t="shared" si="6"/>
        <v>13461.656623363397</v>
      </c>
      <c r="K23" s="232">
        <f t="shared" si="6"/>
        <v>13197.649112876506</v>
      </c>
      <c r="L23" s="232">
        <f t="shared" si="6"/>
        <v>12882.297850023924</v>
      </c>
      <c r="M23" s="232">
        <f t="shared" si="6"/>
        <v>12439.776746680651</v>
      </c>
      <c r="N23" s="232">
        <f t="shared" si="6"/>
        <v>12099.558773953273</v>
      </c>
      <c r="O23" s="232">
        <f t="shared" si="6"/>
        <v>11752.420403839122</v>
      </c>
      <c r="P23" s="232">
        <f t="shared" si="6"/>
        <v>11401.387849448407</v>
      </c>
      <c r="Q23" s="232">
        <f t="shared" si="6"/>
        <v>11043.295428992482</v>
      </c>
      <c r="R23" s="232">
        <f t="shared" si="6"/>
        <v>10681.211575141431</v>
      </c>
      <c r="S23" s="232">
        <f t="shared" si="6"/>
        <v>10209.523392417181</v>
      </c>
      <c r="T23" s="232">
        <f t="shared" si="6"/>
        <v>9742.1402674347573</v>
      </c>
      <c r="U23" s="232">
        <f t="shared" si="6"/>
        <v>9275.90320912069</v>
      </c>
      <c r="V23" s="232">
        <f t="shared" si="6"/>
        <v>8813.9375412259942</v>
      </c>
      <c r="W23" s="232">
        <f t="shared" si="6"/>
        <v>8353.1032218198834</v>
      </c>
      <c r="X23" s="232">
        <f t="shared" si="6"/>
        <v>7896.5068743950706</v>
      </c>
      <c r="Y23" s="232">
        <f t="shared" si="6"/>
        <v>7441.027292497587</v>
      </c>
      <c r="Z23" s="232">
        <f t="shared" si="6"/>
        <v>6989.752511253957</v>
      </c>
      <c r="AA23" s="232">
        <f t="shared" si="6"/>
        <v>6539.5800467029921</v>
      </c>
      <c r="AB23" s="232">
        <f t="shared" si="6"/>
        <v>6093.5794568276488</v>
      </c>
      <c r="AC23" s="232">
        <f t="shared" si="6"/>
        <v>5650.1960142711378</v>
      </c>
      <c r="AD23" s="232">
        <f t="shared" si="6"/>
        <v>5207.8934711761713</v>
      </c>
      <c r="AE23" s="232">
        <f t="shared" si="6"/>
        <v>4769.7138768773921</v>
      </c>
      <c r="AF23" s="232">
        <f t="shared" si="6"/>
        <v>4332.6010637573272</v>
      </c>
      <c r="AG23" s="232">
        <f t="shared" si="6"/>
        <v>3899.5788791608902</v>
      </c>
      <c r="AH23" s="232">
        <f t="shared" si="6"/>
        <v>3467.6094878298663</v>
      </c>
      <c r="AI23" s="232">
        <f t="shared" si="6"/>
        <v>3039.6986440302117</v>
      </c>
      <c r="AJ23" s="232">
        <f t="shared" si="6"/>
        <v>2612.8267348968488</v>
      </c>
      <c r="AK23" s="232">
        <f t="shared" si="6"/>
        <v>2189.9815298758722</v>
      </c>
      <c r="AL23" s="232">
        <f t="shared" si="6"/>
        <v>1768.16152918886</v>
      </c>
      <c r="AM23" s="232">
        <f t="shared" si="6"/>
        <v>1350.3366250733809</v>
      </c>
      <c r="AN23" s="232">
        <f t="shared" si="6"/>
        <v>933.52332218685751</v>
      </c>
      <c r="AO23" s="232">
        <f t="shared" ref="AO23" si="7">AO5-AO14</f>
        <v>520.67374252577576</v>
      </c>
    </row>
    <row r="24" spans="2:41" x14ac:dyDescent="0.2">
      <c r="B24" s="227" t="s">
        <v>387</v>
      </c>
      <c r="C24" s="232">
        <f>SUM(D24:AO24)</f>
        <v>233346.61095056823</v>
      </c>
      <c r="D24" s="232">
        <f t="shared" si="6"/>
        <v>0</v>
      </c>
      <c r="E24" s="232">
        <f t="shared" si="6"/>
        <v>0</v>
      </c>
      <c r="F24" s="232">
        <f t="shared" si="6"/>
        <v>11354.432438258809</v>
      </c>
      <c r="G24" s="232">
        <f t="shared" si="6"/>
        <v>11314.149000412754</v>
      </c>
      <c r="H24" s="232">
        <f t="shared" si="6"/>
        <v>11276.36331173243</v>
      </c>
      <c r="I24" s="232">
        <f t="shared" si="6"/>
        <v>11173.127301092396</v>
      </c>
      <c r="J24" s="232">
        <f t="shared" si="6"/>
        <v>11014.082691842777</v>
      </c>
      <c r="K24" s="232">
        <f t="shared" si="6"/>
        <v>10798.076546898959</v>
      </c>
      <c r="L24" s="232">
        <f t="shared" si="6"/>
        <v>10540.061877292301</v>
      </c>
      <c r="M24" s="232">
        <f t="shared" si="6"/>
        <v>10177.999156375077</v>
      </c>
      <c r="N24" s="232">
        <f t="shared" si="6"/>
        <v>9899.638996870859</v>
      </c>
      <c r="O24" s="232">
        <f t="shared" si="6"/>
        <v>9615.6166940501917</v>
      </c>
      <c r="P24" s="232">
        <f t="shared" si="6"/>
        <v>9328.4082404577894</v>
      </c>
      <c r="Q24" s="232">
        <f t="shared" si="6"/>
        <v>9035.4235328120303</v>
      </c>
      <c r="R24" s="232">
        <f t="shared" si="6"/>
        <v>8739.1731069338966</v>
      </c>
      <c r="S24" s="232">
        <f t="shared" si="6"/>
        <v>8353.2464119776923</v>
      </c>
      <c r="T24" s="232">
        <f t="shared" si="6"/>
        <v>7970.8420369920741</v>
      </c>
      <c r="U24" s="232">
        <f t="shared" si="6"/>
        <v>7589.375352916928</v>
      </c>
      <c r="V24" s="232">
        <f t="shared" si="6"/>
        <v>7211.4034428212681</v>
      </c>
      <c r="W24" s="232">
        <f t="shared" si="6"/>
        <v>6834.3571814889956</v>
      </c>
      <c r="X24" s="232">
        <f t="shared" si="6"/>
        <v>6460.7783517777843</v>
      </c>
      <c r="Y24" s="232">
        <f t="shared" si="6"/>
        <v>6088.1132393162079</v>
      </c>
      <c r="Z24" s="232">
        <f t="shared" si="6"/>
        <v>5718.8884182986912</v>
      </c>
      <c r="AA24" s="232">
        <f t="shared" si="6"/>
        <v>5350.5654927569931</v>
      </c>
      <c r="AB24" s="232">
        <f t="shared" si="6"/>
        <v>4985.6559192226214</v>
      </c>
      <c r="AC24" s="232">
        <f t="shared" si="6"/>
        <v>4622.8876480400213</v>
      </c>
      <c r="AD24" s="232">
        <f t="shared" si="6"/>
        <v>4261.0037491441408</v>
      </c>
      <c r="AE24" s="232">
        <f t="shared" si="6"/>
        <v>3902.4931719905935</v>
      </c>
      <c r="AF24" s="232">
        <f t="shared" si="6"/>
        <v>3544.8554158014495</v>
      </c>
      <c r="AG24" s="232">
        <f t="shared" si="6"/>
        <v>3190.5645374952742</v>
      </c>
      <c r="AH24" s="232">
        <f t="shared" si="6"/>
        <v>2837.1350354971632</v>
      </c>
      <c r="AI24" s="232">
        <f t="shared" si="6"/>
        <v>2487.0261632974457</v>
      </c>
      <c r="AJ24" s="232">
        <f t="shared" si="6"/>
        <v>2137.7673285519668</v>
      </c>
      <c r="AK24" s="232">
        <f t="shared" si="6"/>
        <v>1791.803069898441</v>
      </c>
      <c r="AL24" s="232">
        <f t="shared" si="6"/>
        <v>1446.6776147908854</v>
      </c>
      <c r="AM24" s="232">
        <f t="shared" si="6"/>
        <v>1104.8208750600388</v>
      </c>
      <c r="AN24" s="232">
        <f t="shared" si="6"/>
        <v>763.79180906197428</v>
      </c>
      <c r="AO24" s="232">
        <f t="shared" ref="AO24" si="8">AO6-AO15</f>
        <v>426.00578933927102</v>
      </c>
    </row>
    <row r="25" spans="2:41" x14ac:dyDescent="0.2">
      <c r="B25" s="227" t="s">
        <v>388</v>
      </c>
      <c r="C25" s="232">
        <f>SUM(D25:AO25)</f>
        <v>477509.95934572612</v>
      </c>
      <c r="D25" s="232">
        <f t="shared" si="6"/>
        <v>0</v>
      </c>
      <c r="E25" s="232">
        <f t="shared" si="6"/>
        <v>0</v>
      </c>
      <c r="F25" s="232">
        <f t="shared" si="6"/>
        <v>1197.2482093342271</v>
      </c>
      <c r="G25" s="232">
        <f t="shared" si="6"/>
        <v>1471.7722021637092</v>
      </c>
      <c r="H25" s="232">
        <f t="shared" si="6"/>
        <v>1742.0406779859964</v>
      </c>
      <c r="I25" s="232">
        <f t="shared" si="6"/>
        <v>2159.0584156700279</v>
      </c>
      <c r="J25" s="232">
        <f t="shared" si="6"/>
        <v>2701.4084920402997</v>
      </c>
      <c r="K25" s="232">
        <f t="shared" si="6"/>
        <v>3371.662182121735</v>
      </c>
      <c r="L25" s="232">
        <f t="shared" si="6"/>
        <v>4136.5998294742503</v>
      </c>
      <c r="M25" s="232">
        <f t="shared" si="6"/>
        <v>5134.0963706322818</v>
      </c>
      <c r="N25" s="232">
        <f t="shared" si="6"/>
        <v>5946.9376087796936</v>
      </c>
      <c r="O25" s="232">
        <f t="shared" si="6"/>
        <v>6773.7212293717339</v>
      </c>
      <c r="P25" s="232">
        <f t="shared" si="6"/>
        <v>7608.9545456456781</v>
      </c>
      <c r="Q25" s="232">
        <f t="shared" si="6"/>
        <v>8458.4029281962157</v>
      </c>
      <c r="R25" s="232">
        <f t="shared" si="6"/>
        <v>9316.4970611554018</v>
      </c>
      <c r="S25" s="232">
        <f t="shared" si="6"/>
        <v>10087.901293606168</v>
      </c>
      <c r="T25" s="232">
        <f t="shared" si="6"/>
        <v>10851.736780280202</v>
      </c>
      <c r="U25" s="232">
        <f t="shared" si="6"/>
        <v>11613.746365415298</v>
      </c>
      <c r="V25" s="232">
        <f t="shared" si="6"/>
        <v>12368.246868623293</v>
      </c>
      <c r="W25" s="232">
        <f t="shared" si="6"/>
        <v>13120.946685803663</v>
      </c>
      <c r="X25" s="232">
        <f t="shared" si="6"/>
        <v>13866.196641672348</v>
      </c>
      <c r="Y25" s="232">
        <f t="shared" si="6"/>
        <v>14609.670890427875</v>
      </c>
      <c r="Z25" s="232">
        <f t="shared" si="6"/>
        <v>15345.754058422293</v>
      </c>
      <c r="AA25" s="232">
        <f t="shared" si="6"/>
        <v>16080.086263551033</v>
      </c>
      <c r="AB25" s="232">
        <f t="shared" si="6"/>
        <v>16807.085731551717</v>
      </c>
      <c r="AC25" s="232">
        <f t="shared" si="6"/>
        <v>17529.578481968023</v>
      </c>
      <c r="AD25" s="232">
        <f t="shared" si="6"/>
        <v>18250.35693752603</v>
      </c>
      <c r="AE25" s="232">
        <f t="shared" si="6"/>
        <v>18963.889346504817</v>
      </c>
      <c r="AF25" s="232">
        <f t="shared" si="6"/>
        <v>19675.731626627916</v>
      </c>
      <c r="AG25" s="232">
        <f t="shared" si="6"/>
        <v>20380.385125211968</v>
      </c>
      <c r="AH25" s="232">
        <f t="shared" si="6"/>
        <v>21083.372432915497</v>
      </c>
      <c r="AI25" s="232">
        <f t="shared" si="6"/>
        <v>21779.22779804614</v>
      </c>
      <c r="AJ25" s="232">
        <f t="shared" si="6"/>
        <v>22473.440684108868</v>
      </c>
      <c r="AK25" s="232">
        <f t="shared" si="6"/>
        <v>23160.578043540692</v>
      </c>
      <c r="AL25" s="232">
        <f t="shared" si="6"/>
        <v>23846.096411405313</v>
      </c>
      <c r="AM25" s="232">
        <f t="shared" si="6"/>
        <v>24524.595248585483</v>
      </c>
      <c r="AN25" s="232">
        <f t="shared" si="6"/>
        <v>25201.498359223919</v>
      </c>
      <c r="AO25" s="232">
        <f t="shared" ref="AO25" si="9">AO7-AO16</f>
        <v>25871.437518136278</v>
      </c>
    </row>
    <row r="26" spans="2:41" x14ac:dyDescent="0.2">
      <c r="B26" s="227" t="s">
        <v>137</v>
      </c>
      <c r="C26" s="232">
        <f>SUM(D26:AO26)</f>
        <v>0</v>
      </c>
      <c r="D26" s="232">
        <f t="shared" si="6"/>
        <v>0</v>
      </c>
      <c r="E26" s="232">
        <f t="shared" si="6"/>
        <v>0</v>
      </c>
      <c r="F26" s="232">
        <f t="shared" si="6"/>
        <v>0</v>
      </c>
      <c r="G26" s="232">
        <f t="shared" si="6"/>
        <v>0</v>
      </c>
      <c r="H26" s="232">
        <f t="shared" si="6"/>
        <v>0</v>
      </c>
      <c r="I26" s="232">
        <f t="shared" si="6"/>
        <v>0</v>
      </c>
      <c r="J26" s="232">
        <f t="shared" si="6"/>
        <v>0</v>
      </c>
      <c r="K26" s="232">
        <f t="shared" si="6"/>
        <v>0</v>
      </c>
      <c r="L26" s="232">
        <f t="shared" si="6"/>
        <v>0</v>
      </c>
      <c r="M26" s="232">
        <f t="shared" si="6"/>
        <v>0</v>
      </c>
      <c r="N26" s="232">
        <f t="shared" si="6"/>
        <v>0</v>
      </c>
      <c r="O26" s="232">
        <f t="shared" si="6"/>
        <v>0</v>
      </c>
      <c r="P26" s="232">
        <f t="shared" si="6"/>
        <v>0</v>
      </c>
      <c r="Q26" s="232">
        <f t="shared" si="6"/>
        <v>0</v>
      </c>
      <c r="R26" s="232">
        <f t="shared" si="6"/>
        <v>0</v>
      </c>
      <c r="S26" s="232">
        <f t="shared" si="6"/>
        <v>0</v>
      </c>
      <c r="T26" s="232">
        <f t="shared" si="6"/>
        <v>0</v>
      </c>
      <c r="U26" s="232">
        <f t="shared" si="6"/>
        <v>0</v>
      </c>
      <c r="V26" s="232">
        <f t="shared" si="6"/>
        <v>0</v>
      </c>
      <c r="W26" s="232">
        <f t="shared" si="6"/>
        <v>0</v>
      </c>
      <c r="X26" s="232">
        <f t="shared" si="6"/>
        <v>0</v>
      </c>
      <c r="Y26" s="232">
        <f t="shared" si="6"/>
        <v>0</v>
      </c>
      <c r="Z26" s="232">
        <f t="shared" si="6"/>
        <v>0</v>
      </c>
      <c r="AA26" s="232">
        <f t="shared" si="6"/>
        <v>0</v>
      </c>
      <c r="AB26" s="232">
        <f t="shared" si="6"/>
        <v>0</v>
      </c>
      <c r="AC26" s="232">
        <f t="shared" si="6"/>
        <v>0</v>
      </c>
      <c r="AD26" s="232">
        <f t="shared" si="6"/>
        <v>0</v>
      </c>
      <c r="AE26" s="232">
        <f t="shared" si="6"/>
        <v>0</v>
      </c>
      <c r="AF26" s="232">
        <f t="shared" si="6"/>
        <v>0</v>
      </c>
      <c r="AG26" s="232">
        <f t="shared" si="6"/>
        <v>0</v>
      </c>
      <c r="AH26" s="232">
        <f t="shared" si="6"/>
        <v>0</v>
      </c>
      <c r="AI26" s="232">
        <f t="shared" si="6"/>
        <v>0</v>
      </c>
      <c r="AJ26" s="232">
        <f t="shared" si="6"/>
        <v>0</v>
      </c>
      <c r="AK26" s="232">
        <f t="shared" si="6"/>
        <v>0</v>
      </c>
      <c r="AL26" s="232">
        <f t="shared" si="6"/>
        <v>0</v>
      </c>
      <c r="AM26" s="232">
        <f t="shared" si="6"/>
        <v>0</v>
      </c>
      <c r="AN26" s="232">
        <f t="shared" si="6"/>
        <v>0</v>
      </c>
      <c r="AO26" s="232">
        <f t="shared" ref="AO26" si="10">AO8-AO17</f>
        <v>0</v>
      </c>
    </row>
    <row r="27" spans="2:41" x14ac:dyDescent="0.2"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</row>
    <row r="29" spans="2:41" ht="30.6" x14ac:dyDescent="0.2">
      <c r="B29" s="250" t="s">
        <v>395</v>
      </c>
      <c r="C29" s="245" t="s">
        <v>9</v>
      </c>
    </row>
    <row r="30" spans="2:41" x14ac:dyDescent="0.2">
      <c r="B30" s="241" t="s">
        <v>386</v>
      </c>
      <c r="C30" s="232">
        <f>SUM(D30:AO30)</f>
        <v>1443119.1517231807</v>
      </c>
      <c r="D30" s="232">
        <f>D23*Parametre!$D$187</f>
        <v>0</v>
      </c>
      <c r="E30" s="232">
        <f>E23*Parametre!$D$187</f>
        <v>0</v>
      </c>
      <c r="F30" s="232">
        <f>F23*Parametre!$D$187</f>
        <v>70220.856612609467</v>
      </c>
      <c r="G30" s="232">
        <f>G23*Parametre!$D$187</f>
        <v>69971.725929219319</v>
      </c>
      <c r="H30" s="232">
        <f>H23*Parametre!$D$187</f>
        <v>69738.042436780786</v>
      </c>
      <c r="I30" s="232">
        <f>I23*Parametre!$D$187</f>
        <v>69099.585064311425</v>
      </c>
      <c r="J30" s="232">
        <f>J23*Parametre!$D$187</f>
        <v>68115.982514218776</v>
      </c>
      <c r="K30" s="232">
        <f>K23*Parametre!$D$187</f>
        <v>66780.104511155121</v>
      </c>
      <c r="L30" s="232">
        <f>L23*Parametre!$D$187</f>
        <v>65184.427121121051</v>
      </c>
      <c r="M30" s="232">
        <f>M23*Parametre!$D$187</f>
        <v>62945.270338204085</v>
      </c>
      <c r="N30" s="232">
        <f>N23*Parametre!$D$187</f>
        <v>61223.767396203555</v>
      </c>
      <c r="O30" s="232">
        <f>O23*Parametre!$D$187</f>
        <v>59467.247243425954</v>
      </c>
      <c r="P30" s="232">
        <f>P23*Parametre!$D$187</f>
        <v>57691.022518208934</v>
      </c>
      <c r="Q30" s="232">
        <f>Q23*Parametre!$D$187</f>
        <v>55879.074870701952</v>
      </c>
      <c r="R30" s="232">
        <f>R23*Parametre!$D$187</f>
        <v>54046.930570215634</v>
      </c>
      <c r="S30" s="232">
        <f>S23*Parametre!$D$187</f>
        <v>51660.188365630929</v>
      </c>
      <c r="T30" s="232">
        <f>T23*Parametre!$D$187</f>
        <v>49295.229753219872</v>
      </c>
      <c r="U30" s="232">
        <f>U23*Parametre!$D$187</f>
        <v>46936.070238150685</v>
      </c>
      <c r="V30" s="232">
        <f>V23*Parametre!$D$187</f>
        <v>44598.523958603524</v>
      </c>
      <c r="W30" s="232">
        <f>W23*Parametre!$D$187</f>
        <v>42266.702302408608</v>
      </c>
      <c r="X30" s="232">
        <f>X23*Parametre!$D$187</f>
        <v>39956.324784439057</v>
      </c>
      <c r="Y30" s="232">
        <f>Y23*Parametre!$D$187</f>
        <v>37651.598100037787</v>
      </c>
      <c r="Z30" s="232">
        <f>Z23*Parametre!$D$187</f>
        <v>35368.147706945019</v>
      </c>
      <c r="AA30" s="232">
        <f>AA23*Parametre!$D$187</f>
        <v>33090.275036317136</v>
      </c>
      <c r="AB30" s="232">
        <f>AB23*Parametre!$D$187</f>
        <v>30833.512051547899</v>
      </c>
      <c r="AC30" s="232">
        <f>AC23*Parametre!$D$187</f>
        <v>28589.991832211956</v>
      </c>
      <c r="AD30" s="232">
        <f>AD23*Parametre!$D$187</f>
        <v>26351.940964151425</v>
      </c>
      <c r="AE30" s="232">
        <f>AE23*Parametre!$D$187</f>
        <v>24134.752216999601</v>
      </c>
      <c r="AF30" s="232">
        <f>AF23*Parametre!$D$187</f>
        <v>21922.961382612073</v>
      </c>
      <c r="AG30" s="232">
        <f>AG23*Parametre!$D$187</f>
        <v>19731.869128554103</v>
      </c>
      <c r="AH30" s="232">
        <f>AH23*Parametre!$D$187</f>
        <v>17546.104008419123</v>
      </c>
      <c r="AI30" s="232">
        <f>AI23*Parametre!$D$187</f>
        <v>15380.87513879287</v>
      </c>
      <c r="AJ30" s="232">
        <f>AJ23*Parametre!$D$187</f>
        <v>13220.903278578055</v>
      </c>
      <c r="AK30" s="232">
        <f>AK23*Parametre!$D$187</f>
        <v>11081.306541171913</v>
      </c>
      <c r="AL30" s="232">
        <f>AL23*Parametre!$D$187</f>
        <v>8946.897337695631</v>
      </c>
      <c r="AM30" s="232">
        <f>AM23*Parametre!$D$187</f>
        <v>6832.7033228713071</v>
      </c>
      <c r="AN30" s="232">
        <f>AN23*Parametre!$D$187</f>
        <v>4723.6280102654982</v>
      </c>
      <c r="AO30" s="232">
        <f>AO23*Parametre!$D$187</f>
        <v>2634.609137180425</v>
      </c>
    </row>
    <row r="31" spans="2:41" x14ac:dyDescent="0.2">
      <c r="B31" s="241" t="s">
        <v>387</v>
      </c>
      <c r="C31" s="232">
        <f>SUM(D31:AO31)</f>
        <v>765143.53730691329</v>
      </c>
      <c r="D31" s="232">
        <f>D24*Parametre!$D$188</f>
        <v>0</v>
      </c>
      <c r="E31" s="232">
        <f>E24*Parametre!$D$188</f>
        <v>0</v>
      </c>
      <c r="F31" s="232">
        <f>F24*Parametre!$D$188</f>
        <v>37231.183965050637</v>
      </c>
      <c r="G31" s="232">
        <f>G24*Parametre!$D$188</f>
        <v>37099.094572353417</v>
      </c>
      <c r="H31" s="232">
        <f>H24*Parametre!$D$188</f>
        <v>36975.195299170635</v>
      </c>
      <c r="I31" s="232">
        <f>I24*Parametre!$D$188</f>
        <v>36636.684420281963</v>
      </c>
      <c r="J31" s="232">
        <f>J24*Parametre!$D$188</f>
        <v>36115.177146552465</v>
      </c>
      <c r="K31" s="232">
        <f>K24*Parametre!$D$188</f>
        <v>35406.892997281684</v>
      </c>
      <c r="L31" s="232">
        <f>L24*Parametre!$D$188</f>
        <v>34560.862895641454</v>
      </c>
      <c r="M31" s="232">
        <f>M24*Parametre!$D$188</f>
        <v>33373.659233753875</v>
      </c>
      <c r="N31" s="232">
        <f>N24*Parametre!$D$188</f>
        <v>32460.916270739544</v>
      </c>
      <c r="O31" s="232">
        <f>O24*Parametre!$D$188</f>
        <v>31529.607139790576</v>
      </c>
      <c r="P31" s="232">
        <f>P24*Parametre!$D$188</f>
        <v>30587.850620461089</v>
      </c>
      <c r="Q31" s="232">
        <f>Q24*Parametre!$D$188</f>
        <v>29627.153764090646</v>
      </c>
      <c r="R31" s="232">
        <f>R24*Parametre!$D$188</f>
        <v>28655.748617636247</v>
      </c>
      <c r="S31" s="232">
        <f>S24*Parametre!$D$188</f>
        <v>27390.294984874854</v>
      </c>
      <c r="T31" s="232">
        <f>T24*Parametre!$D$188</f>
        <v>26136.39103929701</v>
      </c>
      <c r="U31" s="232">
        <f>U24*Parametre!$D$188</f>
        <v>24885.561782214605</v>
      </c>
      <c r="V31" s="232">
        <f>V24*Parametre!$D$188</f>
        <v>23646.191889010937</v>
      </c>
      <c r="W31" s="232">
        <f>W24*Parametre!$D$188</f>
        <v>22409.857198102414</v>
      </c>
      <c r="X31" s="232">
        <f>X24*Parametre!$D$188</f>
        <v>21184.892215479354</v>
      </c>
      <c r="Y31" s="232">
        <f>Y24*Parametre!$D$188</f>
        <v>19962.923311717845</v>
      </c>
      <c r="Z31" s="232">
        <f>Z24*Parametre!$D$188</f>
        <v>18752.235123601407</v>
      </c>
      <c r="AA31" s="232">
        <f>AA24*Parametre!$D$188</f>
        <v>17544.504250750178</v>
      </c>
      <c r="AB31" s="232">
        <f>AB24*Parametre!$D$188</f>
        <v>16347.965759130975</v>
      </c>
      <c r="AC31" s="232">
        <f>AC24*Parametre!$D$188</f>
        <v>15158.448597923229</v>
      </c>
      <c r="AD31" s="232">
        <f>AD24*Parametre!$D$188</f>
        <v>13971.831293443638</v>
      </c>
      <c r="AE31" s="232">
        <f>AE24*Parametre!$D$188</f>
        <v>12796.275110957156</v>
      </c>
      <c r="AF31" s="232">
        <f>AF24*Parametre!$D$188</f>
        <v>11623.580908412952</v>
      </c>
      <c r="AG31" s="232">
        <f>AG24*Parametre!$D$188</f>
        <v>10461.861118447005</v>
      </c>
      <c r="AH31" s="232">
        <f>AH24*Parametre!$D$188</f>
        <v>9302.9657813951981</v>
      </c>
      <c r="AI31" s="232">
        <f>AI24*Parametre!$D$188</f>
        <v>8154.9587894523238</v>
      </c>
      <c r="AJ31" s="232">
        <f>AJ24*Parametre!$D$188</f>
        <v>7009.7390703218989</v>
      </c>
      <c r="AK31" s="232">
        <f>AK24*Parametre!$D$188</f>
        <v>5875.3222661969876</v>
      </c>
      <c r="AL31" s="232">
        <f>AL24*Parametre!$D$188</f>
        <v>4743.6558988993129</v>
      </c>
      <c r="AM31" s="232">
        <f>AM24*Parametre!$D$188</f>
        <v>3622.7076493218674</v>
      </c>
      <c r="AN31" s="232">
        <f>AN24*Parametre!$D$188</f>
        <v>2504.4733419142135</v>
      </c>
      <c r="AO31" s="232">
        <f>AO24*Parametre!$D$188</f>
        <v>1396.8729832434697</v>
      </c>
    </row>
    <row r="32" spans="2:41" x14ac:dyDescent="0.2">
      <c r="B32" s="227" t="s">
        <v>388</v>
      </c>
      <c r="C32" s="232">
        <f>SUM(D32:AO32)</f>
        <v>2238566.6894127638</v>
      </c>
      <c r="D32" s="232">
        <f>D25*Parametre!$D$189</f>
        <v>0</v>
      </c>
      <c r="E32" s="232">
        <f>E25*Parametre!$D$189</f>
        <v>0</v>
      </c>
      <c r="F32" s="232">
        <f>F25*Parametre!$D$189</f>
        <v>5612.6996053588564</v>
      </c>
      <c r="G32" s="232">
        <f>G25*Parametre!$D$189</f>
        <v>6899.6680837434678</v>
      </c>
      <c r="H32" s="232">
        <f>H25*Parametre!$D$189</f>
        <v>8166.68669839835</v>
      </c>
      <c r="I32" s="232">
        <f>I25*Parametre!$D$189</f>
        <v>10121.66585266109</v>
      </c>
      <c r="J32" s="232">
        <f>J25*Parametre!$D$189</f>
        <v>12664.203010684925</v>
      </c>
      <c r="K32" s="232">
        <f>K25*Parametre!$D$189</f>
        <v>15806.352309786693</v>
      </c>
      <c r="L32" s="232">
        <f>L25*Parametre!$D$189</f>
        <v>19392.380000575286</v>
      </c>
      <c r="M32" s="232">
        <f>M25*Parametre!$D$189</f>
        <v>24068.643785524135</v>
      </c>
      <c r="N32" s="232">
        <f>N25*Parametre!$D$189</f>
        <v>27879.2435099592</v>
      </c>
      <c r="O32" s="232">
        <f>O25*Parametre!$D$189</f>
        <v>31755.205123294687</v>
      </c>
      <c r="P32" s="232">
        <f>P25*Parametre!$D$189</f>
        <v>35670.778909986933</v>
      </c>
      <c r="Q32" s="232">
        <f>Q25*Parametre!$D$189</f>
        <v>39652.992927383857</v>
      </c>
      <c r="R32" s="232">
        <f>R25*Parametre!$D$189</f>
        <v>43675.73822269652</v>
      </c>
      <c r="S32" s="232">
        <f>S25*Parametre!$D$189</f>
        <v>47292.081264425717</v>
      </c>
      <c r="T32" s="232">
        <f>T25*Parametre!$D$189</f>
        <v>50872.942025953584</v>
      </c>
      <c r="U32" s="232">
        <f>U25*Parametre!$D$189</f>
        <v>54445.242961066913</v>
      </c>
      <c r="V32" s="232">
        <f>V25*Parametre!$D$189</f>
        <v>57982.341320105996</v>
      </c>
      <c r="W32" s="232">
        <f>W25*Parametre!$D$189</f>
        <v>61510.998063047569</v>
      </c>
      <c r="X32" s="232">
        <f>X25*Parametre!$D$189</f>
        <v>65004.729856159967</v>
      </c>
      <c r="Y32" s="232">
        <f>Y25*Parametre!$D$189</f>
        <v>68490.13713432588</v>
      </c>
      <c r="Z32" s="232">
        <f>Z25*Parametre!$D$189</f>
        <v>71940.895025883714</v>
      </c>
      <c r="AA32" s="232">
        <f>AA25*Parametre!$D$189</f>
        <v>75383.444403527232</v>
      </c>
      <c r="AB32" s="232">
        <f>AB25*Parametre!$D$189</f>
        <v>78791.617909514447</v>
      </c>
      <c r="AC32" s="232">
        <f>AC25*Parametre!$D$189</f>
        <v>82178.663923466083</v>
      </c>
      <c r="AD32" s="232">
        <f>AD25*Parametre!$D$189</f>
        <v>85557.673323122028</v>
      </c>
      <c r="AE32" s="232">
        <f>AE25*Parametre!$D$189</f>
        <v>88902.713256414572</v>
      </c>
      <c r="AF32" s="232">
        <f>AF25*Parametre!$D$189</f>
        <v>92239.829865631662</v>
      </c>
      <c r="AG32" s="232">
        <f>AG25*Parametre!$D$189</f>
        <v>95543.2454669937</v>
      </c>
      <c r="AH32" s="232">
        <f>AH25*Parametre!$D$189</f>
        <v>98838.849965507849</v>
      </c>
      <c r="AI32" s="232">
        <f>AI25*Parametre!$D$189</f>
        <v>102101.01991724029</v>
      </c>
      <c r="AJ32" s="232">
        <f>AJ25*Parametre!$D$189</f>
        <v>105355.48992710236</v>
      </c>
      <c r="AK32" s="232">
        <f>AK25*Parametre!$D$189</f>
        <v>108576.78986811877</v>
      </c>
      <c r="AL32" s="232">
        <f>AL25*Parametre!$D$189</f>
        <v>111790.4999766681</v>
      </c>
      <c r="AM32" s="232">
        <f>AM25*Parametre!$D$189</f>
        <v>114971.30252536874</v>
      </c>
      <c r="AN32" s="232">
        <f>AN25*Parametre!$D$189</f>
        <v>118144.62430804172</v>
      </c>
      <c r="AO32" s="232">
        <f>AO25*Parametre!$D$189</f>
        <v>121285.29908502287</v>
      </c>
    </row>
    <row r="33" spans="2:41" x14ac:dyDescent="0.2">
      <c r="B33" s="241" t="s">
        <v>137</v>
      </c>
      <c r="C33" s="232">
        <f>SUM(D33:AO33)</f>
        <v>0</v>
      </c>
      <c r="D33" s="232">
        <f>D26*Parametre!$D$190</f>
        <v>0</v>
      </c>
      <c r="E33" s="232">
        <f>E26*Parametre!$D$190</f>
        <v>0</v>
      </c>
      <c r="F33" s="232">
        <f>F26*Parametre!$D$190</f>
        <v>0</v>
      </c>
      <c r="G33" s="232">
        <f>G26*Parametre!$D$190</f>
        <v>0</v>
      </c>
      <c r="H33" s="232">
        <f>H26*Parametre!$D$190</f>
        <v>0</v>
      </c>
      <c r="I33" s="232">
        <f>I26*Parametre!$D$190</f>
        <v>0</v>
      </c>
      <c r="J33" s="232">
        <f>J26*Parametre!$D$190</f>
        <v>0</v>
      </c>
      <c r="K33" s="232">
        <f>K26*Parametre!$D$190</f>
        <v>0</v>
      </c>
      <c r="L33" s="232">
        <f>L26*Parametre!$D$190</f>
        <v>0</v>
      </c>
      <c r="M33" s="232">
        <f>M26*Parametre!$D$190</f>
        <v>0</v>
      </c>
      <c r="N33" s="232">
        <f>N26*Parametre!$D$190</f>
        <v>0</v>
      </c>
      <c r="O33" s="232">
        <f>O26*Parametre!$D$190</f>
        <v>0</v>
      </c>
      <c r="P33" s="232">
        <f>P26*Parametre!$D$190</f>
        <v>0</v>
      </c>
      <c r="Q33" s="232">
        <f>Q26*Parametre!$D$190</f>
        <v>0</v>
      </c>
      <c r="R33" s="232">
        <f>R26*Parametre!$D$190</f>
        <v>0</v>
      </c>
      <c r="S33" s="232">
        <f>S26*Parametre!$D$190</f>
        <v>0</v>
      </c>
      <c r="T33" s="232">
        <f>T26*Parametre!$D$190</f>
        <v>0</v>
      </c>
      <c r="U33" s="232">
        <f>U26*Parametre!$D$190</f>
        <v>0</v>
      </c>
      <c r="V33" s="232">
        <f>V26*Parametre!$D$190</f>
        <v>0</v>
      </c>
      <c r="W33" s="232">
        <f>W26*Parametre!$D$190</f>
        <v>0</v>
      </c>
      <c r="X33" s="232">
        <f>X26*Parametre!$D$190</f>
        <v>0</v>
      </c>
      <c r="Y33" s="232">
        <f>Y26*Parametre!$D$190</f>
        <v>0</v>
      </c>
      <c r="Z33" s="232">
        <f>Z26*Parametre!$D$190</f>
        <v>0</v>
      </c>
      <c r="AA33" s="232">
        <f>AA26*Parametre!$D$190</f>
        <v>0</v>
      </c>
      <c r="AB33" s="232">
        <f>AB26*Parametre!$D$190</f>
        <v>0</v>
      </c>
      <c r="AC33" s="232">
        <f>AC26*Parametre!$D$190</f>
        <v>0</v>
      </c>
      <c r="AD33" s="232">
        <f>AD26*Parametre!$D$190</f>
        <v>0</v>
      </c>
      <c r="AE33" s="232">
        <f>AE26*Parametre!$D$190</f>
        <v>0</v>
      </c>
      <c r="AF33" s="232">
        <f>AF26*Parametre!$D$190</f>
        <v>0</v>
      </c>
      <c r="AG33" s="232">
        <f>AG26*Parametre!$D$190</f>
        <v>0</v>
      </c>
      <c r="AH33" s="232">
        <f>AH26*Parametre!$D$190</f>
        <v>0</v>
      </c>
      <c r="AI33" s="232">
        <f>AI26*Parametre!$D$190</f>
        <v>0</v>
      </c>
      <c r="AJ33" s="232">
        <f>AJ26*Parametre!$D$190</f>
        <v>0</v>
      </c>
      <c r="AK33" s="232">
        <f>AK26*Parametre!$D$190</f>
        <v>0</v>
      </c>
      <c r="AL33" s="232">
        <f>AL26*Parametre!$D$190</f>
        <v>0</v>
      </c>
      <c r="AM33" s="232">
        <f>AM26*Parametre!$D$190</f>
        <v>0</v>
      </c>
      <c r="AN33" s="232">
        <f>AN26*Parametre!$D$190</f>
        <v>0</v>
      </c>
      <c r="AO33" s="232">
        <f>AO26*Parametre!$D$190</f>
        <v>0</v>
      </c>
    </row>
    <row r="34" spans="2:41" x14ac:dyDescent="0.2">
      <c r="B34" s="242" t="s">
        <v>9</v>
      </c>
      <c r="C34" s="244">
        <f>SUM(D34:AO34)</f>
        <v>4446829.3784428574</v>
      </c>
      <c r="D34" s="244">
        <f t="shared" ref="D34" si="11">SUM(D30:D33)</f>
        <v>0</v>
      </c>
      <c r="E34" s="244">
        <f t="shared" ref="E34:AN34" si="12">SUM(E30:E33)</f>
        <v>0</v>
      </c>
      <c r="F34" s="244">
        <f t="shared" si="12"/>
        <v>113064.74018301896</v>
      </c>
      <c r="G34" s="244">
        <f t="shared" si="12"/>
        <v>113970.48858531621</v>
      </c>
      <c r="H34" s="244">
        <f t="shared" si="12"/>
        <v>114879.92443434977</v>
      </c>
      <c r="I34" s="244">
        <f t="shared" si="12"/>
        <v>115857.93533725447</v>
      </c>
      <c r="J34" s="244">
        <f t="shared" si="12"/>
        <v>116895.36267145617</v>
      </c>
      <c r="K34" s="244">
        <f t="shared" si="12"/>
        <v>117993.34981822351</v>
      </c>
      <c r="L34" s="244">
        <f t="shared" si="12"/>
        <v>119137.67001733779</v>
      </c>
      <c r="M34" s="244">
        <f t="shared" si="12"/>
        <v>120387.57335748211</v>
      </c>
      <c r="N34" s="244">
        <f t="shared" si="12"/>
        <v>121563.9271769023</v>
      </c>
      <c r="O34" s="244">
        <f t="shared" si="12"/>
        <v>122752.05950651121</v>
      </c>
      <c r="P34" s="244">
        <f t="shared" si="12"/>
        <v>123949.65204865695</v>
      </c>
      <c r="Q34" s="244">
        <f t="shared" si="12"/>
        <v>125159.22156217645</v>
      </c>
      <c r="R34" s="244">
        <f t="shared" si="12"/>
        <v>126378.4174105484</v>
      </c>
      <c r="S34" s="244">
        <f t="shared" si="12"/>
        <v>126342.5646149315</v>
      </c>
      <c r="T34" s="244">
        <f t="shared" si="12"/>
        <v>126304.56281847047</v>
      </c>
      <c r="U34" s="244">
        <f t="shared" si="12"/>
        <v>126266.87498143219</v>
      </c>
      <c r="V34" s="244">
        <f t="shared" si="12"/>
        <v>126227.05716772046</v>
      </c>
      <c r="W34" s="244">
        <f t="shared" si="12"/>
        <v>126187.5575635586</v>
      </c>
      <c r="X34" s="244">
        <f t="shared" si="12"/>
        <v>126145.94685607837</v>
      </c>
      <c r="Y34" s="244">
        <f t="shared" si="12"/>
        <v>126104.65854608151</v>
      </c>
      <c r="Z34" s="244">
        <f t="shared" si="12"/>
        <v>126061.27785643014</v>
      </c>
      <c r="AA34" s="244">
        <f t="shared" si="12"/>
        <v>126018.22369059455</v>
      </c>
      <c r="AB34" s="244">
        <f t="shared" si="12"/>
        <v>125973.09572019332</v>
      </c>
      <c r="AC34" s="244">
        <f t="shared" si="12"/>
        <v>125927.10435360126</v>
      </c>
      <c r="AD34" s="244">
        <f t="shared" si="12"/>
        <v>125881.44558071709</v>
      </c>
      <c r="AE34" s="244">
        <f t="shared" si="12"/>
        <v>125833.74058437132</v>
      </c>
      <c r="AF34" s="244">
        <f t="shared" si="12"/>
        <v>125786.3721566567</v>
      </c>
      <c r="AG34" s="244">
        <f t="shared" si="12"/>
        <v>125736.97571399481</v>
      </c>
      <c r="AH34" s="244">
        <f t="shared" si="12"/>
        <v>125687.91975532216</v>
      </c>
      <c r="AI34" s="244">
        <f t="shared" si="12"/>
        <v>125636.85384548549</v>
      </c>
      <c r="AJ34" s="244">
        <f t="shared" si="12"/>
        <v>125586.13227600232</v>
      </c>
      <c r="AK34" s="244">
        <f t="shared" si="12"/>
        <v>125533.41867548766</v>
      </c>
      <c r="AL34" s="244">
        <f t="shared" si="12"/>
        <v>125481.05321326305</v>
      </c>
      <c r="AM34" s="244">
        <f t="shared" si="12"/>
        <v>125426.71349756191</v>
      </c>
      <c r="AN34" s="244">
        <f t="shared" si="12"/>
        <v>125372.72566022143</v>
      </c>
      <c r="AO34" s="244">
        <f t="shared" ref="AO34" si="13">SUM(AO30:AO33)</f>
        <v>125316.78120544676</v>
      </c>
    </row>
    <row r="37" spans="2:41" x14ac:dyDescent="0.2">
      <c r="B37" s="227"/>
      <c r="C37" s="227"/>
      <c r="D37" s="227" t="s">
        <v>10</v>
      </c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</row>
    <row r="38" spans="2:41" x14ac:dyDescent="0.2">
      <c r="B38" s="229" t="s">
        <v>396</v>
      </c>
      <c r="C38" s="229"/>
      <c r="D38" s="227">
        <v>1</v>
      </c>
      <c r="E38" s="227">
        <v>2</v>
      </c>
      <c r="F38" s="227">
        <v>3</v>
      </c>
      <c r="G38" s="227">
        <v>4</v>
      </c>
      <c r="H38" s="227">
        <v>5</v>
      </c>
      <c r="I38" s="227">
        <v>6</v>
      </c>
      <c r="J38" s="227">
        <v>7</v>
      </c>
      <c r="K38" s="227">
        <v>8</v>
      </c>
      <c r="L38" s="227">
        <v>9</v>
      </c>
      <c r="M38" s="227">
        <v>10</v>
      </c>
      <c r="N38" s="227">
        <v>11</v>
      </c>
      <c r="O38" s="227">
        <v>12</v>
      </c>
      <c r="P38" s="227">
        <v>13</v>
      </c>
      <c r="Q38" s="227">
        <v>14</v>
      </c>
      <c r="R38" s="227">
        <v>15</v>
      </c>
      <c r="S38" s="227">
        <v>16</v>
      </c>
      <c r="T38" s="227">
        <v>17</v>
      </c>
      <c r="U38" s="227">
        <v>18</v>
      </c>
      <c r="V38" s="227">
        <v>19</v>
      </c>
      <c r="W38" s="227">
        <v>20</v>
      </c>
      <c r="X38" s="227">
        <v>21</v>
      </c>
      <c r="Y38" s="227">
        <v>22</v>
      </c>
      <c r="Z38" s="227">
        <v>23</v>
      </c>
      <c r="AA38" s="227">
        <v>24</v>
      </c>
      <c r="AB38" s="227">
        <v>25</v>
      </c>
      <c r="AC38" s="227">
        <v>26</v>
      </c>
      <c r="AD38" s="227">
        <v>27</v>
      </c>
      <c r="AE38" s="227">
        <v>28</v>
      </c>
      <c r="AF38" s="227">
        <v>29</v>
      </c>
      <c r="AG38" s="227">
        <v>30</v>
      </c>
      <c r="AH38" s="227">
        <v>31</v>
      </c>
      <c r="AI38" s="227">
        <v>32</v>
      </c>
      <c r="AJ38" s="227">
        <v>33</v>
      </c>
      <c r="AK38" s="227">
        <v>34</v>
      </c>
      <c r="AL38" s="227">
        <v>35</v>
      </c>
      <c r="AM38" s="227">
        <v>36</v>
      </c>
      <c r="AN38" s="227">
        <v>37</v>
      </c>
      <c r="AO38" s="227">
        <v>38</v>
      </c>
    </row>
    <row r="39" spans="2:41" x14ac:dyDescent="0.2">
      <c r="B39" s="230" t="s">
        <v>33</v>
      </c>
      <c r="C39" s="231" t="s">
        <v>9</v>
      </c>
      <c r="D39" s="293">
        <f t="shared" ref="D39:AN39" si="14">D4</f>
        <v>2026</v>
      </c>
      <c r="E39" s="293">
        <f t="shared" si="14"/>
        <v>2027</v>
      </c>
      <c r="F39" s="293">
        <f t="shared" si="14"/>
        <v>2028</v>
      </c>
      <c r="G39" s="293">
        <f t="shared" si="14"/>
        <v>2029</v>
      </c>
      <c r="H39" s="293">
        <f t="shared" si="14"/>
        <v>2030</v>
      </c>
      <c r="I39" s="293">
        <f t="shared" si="14"/>
        <v>2031</v>
      </c>
      <c r="J39" s="293">
        <f t="shared" si="14"/>
        <v>2032</v>
      </c>
      <c r="K39" s="293">
        <f t="shared" si="14"/>
        <v>2033</v>
      </c>
      <c r="L39" s="293">
        <f t="shared" si="14"/>
        <v>2034</v>
      </c>
      <c r="M39" s="293">
        <f t="shared" si="14"/>
        <v>2035</v>
      </c>
      <c r="N39" s="293">
        <f t="shared" si="14"/>
        <v>2036</v>
      </c>
      <c r="O39" s="293">
        <f t="shared" si="14"/>
        <v>2037</v>
      </c>
      <c r="P39" s="293">
        <f t="shared" si="14"/>
        <v>2038</v>
      </c>
      <c r="Q39" s="293">
        <f t="shared" si="14"/>
        <v>2039</v>
      </c>
      <c r="R39" s="293">
        <f t="shared" si="14"/>
        <v>2040</v>
      </c>
      <c r="S39" s="293">
        <f t="shared" si="14"/>
        <v>2041</v>
      </c>
      <c r="T39" s="293">
        <f t="shared" si="14"/>
        <v>2042</v>
      </c>
      <c r="U39" s="293">
        <f t="shared" si="14"/>
        <v>2043</v>
      </c>
      <c r="V39" s="293">
        <f t="shared" si="14"/>
        <v>2044</v>
      </c>
      <c r="W39" s="293">
        <f t="shared" si="14"/>
        <v>2045</v>
      </c>
      <c r="X39" s="293">
        <f t="shared" si="14"/>
        <v>2046</v>
      </c>
      <c r="Y39" s="293">
        <f t="shared" si="14"/>
        <v>2047</v>
      </c>
      <c r="Z39" s="293">
        <f t="shared" si="14"/>
        <v>2048</v>
      </c>
      <c r="AA39" s="293">
        <f t="shared" si="14"/>
        <v>2049</v>
      </c>
      <c r="AB39" s="293">
        <f t="shared" si="14"/>
        <v>2050</v>
      </c>
      <c r="AC39" s="293">
        <f t="shared" si="14"/>
        <v>2051</v>
      </c>
      <c r="AD39" s="293">
        <f t="shared" si="14"/>
        <v>2052</v>
      </c>
      <c r="AE39" s="293">
        <f t="shared" si="14"/>
        <v>2053</v>
      </c>
      <c r="AF39" s="293">
        <f t="shared" si="14"/>
        <v>2054</v>
      </c>
      <c r="AG39" s="293">
        <f t="shared" si="14"/>
        <v>2055</v>
      </c>
      <c r="AH39" s="293">
        <f t="shared" si="14"/>
        <v>2056</v>
      </c>
      <c r="AI39" s="293">
        <f t="shared" si="14"/>
        <v>2057</v>
      </c>
      <c r="AJ39" s="293">
        <f t="shared" si="14"/>
        <v>2058</v>
      </c>
      <c r="AK39" s="293">
        <f t="shared" si="14"/>
        <v>2059</v>
      </c>
      <c r="AL39" s="293">
        <f t="shared" si="14"/>
        <v>2060</v>
      </c>
      <c r="AM39" s="293">
        <f t="shared" si="14"/>
        <v>2061</v>
      </c>
      <c r="AN39" s="293">
        <f t="shared" si="14"/>
        <v>2062</v>
      </c>
      <c r="AO39" s="293">
        <f t="shared" ref="AO39" si="15">AO4</f>
        <v>2063</v>
      </c>
    </row>
    <row r="40" spans="2:41" x14ac:dyDescent="0.2">
      <c r="B40" s="227" t="s">
        <v>386</v>
      </c>
      <c r="C40" s="232">
        <f>SUM(D40:AO40)</f>
        <v>27037093.988805838</v>
      </c>
      <c r="D40" s="233">
        <f>'09_A Ostatné náklady (cesty)'!D25</f>
        <v>0</v>
      </c>
      <c r="E40" s="233">
        <f>'09_A Ostatné náklady (cesty)'!E25</f>
        <v>0</v>
      </c>
      <c r="F40" s="233">
        <f>'09_A Ostatné náklady (cesty)'!F25</f>
        <v>1315600.2385129207</v>
      </c>
      <c r="G40" s="233">
        <f>'09_A Ostatné náklady (cesty)'!G25</f>
        <v>1310932.7308478246</v>
      </c>
      <c r="H40" s="233">
        <f>'09_A Ostatné náklady (cesty)'!H25</f>
        <v>1306554.6290527307</v>
      </c>
      <c r="I40" s="233">
        <f>'09_A Ostatné náklady (cesty)'!I25</f>
        <v>1294593.0166199058</v>
      </c>
      <c r="J40" s="233">
        <f>'09_A Ostatné náklady (cesty)'!J25</f>
        <v>1276165.0478948499</v>
      </c>
      <c r="K40" s="233">
        <f>'09_A Ostatné náklady (cesty)'!K25</f>
        <v>1251137.1359006928</v>
      </c>
      <c r="L40" s="233">
        <f>'09_A Ostatné náklady (cesty)'!L25</f>
        <v>1221241.8361822679</v>
      </c>
      <c r="M40" s="233">
        <f>'09_A Ostatné náklady (cesty)'!M25</f>
        <v>1179290.8355853255</v>
      </c>
      <c r="N40" s="233">
        <f>'09_A Ostatné náklady (cesty)'!N25</f>
        <v>1147038.1717707701</v>
      </c>
      <c r="O40" s="233">
        <f>'09_A Ostatné náklady (cesty)'!O25</f>
        <v>1114129.4542839488</v>
      </c>
      <c r="P40" s="233">
        <f>'09_A Ostatné náklady (cesty)'!P25</f>
        <v>1080851.568127709</v>
      </c>
      <c r="Q40" s="233">
        <f>'09_A Ostatné náklady (cesty)'!Q25</f>
        <v>1046904.4066684872</v>
      </c>
      <c r="R40" s="233">
        <f>'09_A Ostatné náklady (cesty)'!R25</f>
        <v>1012578.8573234075</v>
      </c>
      <c r="S40" s="233">
        <f>'09_A Ostatné náklady (cesty)'!S25</f>
        <v>967862.81760114862</v>
      </c>
      <c r="T40" s="233">
        <f>'09_A Ostatné náklady (cesty)'!T25</f>
        <v>923554.89735281514</v>
      </c>
      <c r="U40" s="233">
        <f>'09_A Ostatné náklady (cesty)'!U25</f>
        <v>879355.62422464136</v>
      </c>
      <c r="V40" s="233">
        <f>'09_A Ostatné náklady (cesty)'!V25</f>
        <v>835561.27890822419</v>
      </c>
      <c r="W40" s="233">
        <f>'09_A Ostatné náklady (cesty)'!W25</f>
        <v>791874.18542852509</v>
      </c>
      <c r="X40" s="233">
        <f>'09_A Ostatné náklady (cesty)'!X25</f>
        <v>748588.85169265268</v>
      </c>
      <c r="Y40" s="233">
        <f>'09_A Ostatné náklady (cesty)'!Y25</f>
        <v>705409.38732877129</v>
      </c>
      <c r="Z40" s="233">
        <f>'09_A Ostatné náklady (cesty)'!Z25</f>
        <v>662628.53806687519</v>
      </c>
      <c r="AA40" s="233">
        <f>'09_A Ostatné náklady (cesty)'!AA25</f>
        <v>619952.18842744362</v>
      </c>
      <c r="AB40" s="233">
        <f>'09_A Ostatné náklady (cesty)'!AB25</f>
        <v>577671.33250726108</v>
      </c>
      <c r="AC40" s="233">
        <f>'09_A Ostatné náklady (cesty)'!AC25</f>
        <v>535638.58215290378</v>
      </c>
      <c r="AD40" s="233">
        <f>'09_A Ostatné náklady (cesty)'!AD25</f>
        <v>493708.30106750107</v>
      </c>
      <c r="AE40" s="233">
        <f>'09_A Ostatné náklady (cesty)'!AE25</f>
        <v>452168.87552797678</v>
      </c>
      <c r="AF40" s="233">
        <f>'09_A Ostatné náklady (cesty)'!AF25</f>
        <v>410730.58084419451</v>
      </c>
      <c r="AG40" s="233">
        <f>'09_A Ostatné náklady (cesty)'!AG25</f>
        <v>369680.0777444524</v>
      </c>
      <c r="AH40" s="233">
        <f>'09_A Ostatné náklady (cesty)'!AH25</f>
        <v>328729.37944627134</v>
      </c>
      <c r="AI40" s="233">
        <f>'09_A Ostatné náklady (cesty)'!AI25</f>
        <v>288163.43145406403</v>
      </c>
      <c r="AJ40" s="233">
        <f>'09_A Ostatné náklady (cesty)'!AJ25</f>
        <v>247695.97446822122</v>
      </c>
      <c r="AK40" s="233">
        <f>'09_A Ostatné náklady (cesty)'!AK25</f>
        <v>207610.24903223268</v>
      </c>
      <c r="AL40" s="233">
        <f>'09_A Ostatné náklady (cesty)'!AL25</f>
        <v>167621.71296710393</v>
      </c>
      <c r="AM40" s="233">
        <f>'09_A Ostatné náklady (cesty)'!AM25</f>
        <v>128011.91205695653</v>
      </c>
      <c r="AN40" s="233">
        <f>'09_A Ostatné náklady (cesty)'!AN25</f>
        <v>88498.01094331409</v>
      </c>
      <c r="AO40" s="233">
        <f>'09_A Ostatné náklady (cesty)'!AO25</f>
        <v>49359.870791443544</v>
      </c>
    </row>
    <row r="41" spans="2:41" x14ac:dyDescent="0.2">
      <c r="B41" s="227" t="s">
        <v>387</v>
      </c>
      <c r="C41" s="232">
        <f>SUM(D41:AO41)</f>
        <v>22121258.718113862</v>
      </c>
      <c r="D41" s="233">
        <f>'09_A Ostatné náklady (cesty)'!D31</f>
        <v>0</v>
      </c>
      <c r="E41" s="233">
        <f>'09_A Ostatné náklady (cesty)'!E31</f>
        <v>0</v>
      </c>
      <c r="F41" s="233">
        <f>'09_A Ostatné náklady (cesty)'!F31</f>
        <v>1076400.1951469351</v>
      </c>
      <c r="G41" s="233">
        <f>'09_A Ostatné náklady (cesty)'!G31</f>
        <v>1072581.3252391291</v>
      </c>
      <c r="H41" s="233">
        <f>'09_A Ostatné náklady (cesty)'!H31</f>
        <v>1068999.2419522342</v>
      </c>
      <c r="I41" s="233">
        <f>'09_A Ostatné náklady (cesty)'!I31</f>
        <v>1059212.4681435591</v>
      </c>
      <c r="J41" s="233">
        <f>'09_A Ostatné náklady (cesty)'!J31</f>
        <v>1044135.0391866952</v>
      </c>
      <c r="K41" s="233">
        <f>'09_A Ostatné náklady (cesty)'!K31</f>
        <v>1023657.6566460213</v>
      </c>
      <c r="L41" s="233">
        <f>'09_A Ostatné náklady (cesty)'!L31</f>
        <v>999197.86596731003</v>
      </c>
      <c r="M41" s="233">
        <f>'09_A Ostatné náklady (cesty)'!M31</f>
        <v>964874.32002435718</v>
      </c>
      <c r="N41" s="233">
        <f>'09_A Ostatné náklady (cesty)'!N31</f>
        <v>938485.77690335712</v>
      </c>
      <c r="O41" s="233">
        <f>'09_A Ostatné náklady (cesty)'!O31</f>
        <v>911560.46259595815</v>
      </c>
      <c r="P41" s="233">
        <f>'09_A Ostatné náklady (cesty)'!P31</f>
        <v>884333.10119539825</v>
      </c>
      <c r="Q41" s="233">
        <f>'09_A Ostatné náklady (cesty)'!Q31</f>
        <v>856558.15091058041</v>
      </c>
      <c r="R41" s="233">
        <f>'09_A Ostatné náklady (cesty)'!R31</f>
        <v>828473.61053733341</v>
      </c>
      <c r="S41" s="233">
        <f>'09_A Ostatné náklady (cesty)'!S31</f>
        <v>791887.75985548517</v>
      </c>
      <c r="T41" s="233">
        <f>'09_A Ostatné náklady (cesty)'!T31</f>
        <v>755635.82510684873</v>
      </c>
      <c r="U41" s="233">
        <f>'09_A Ostatné náklady (cesty)'!U31</f>
        <v>719472.78345652483</v>
      </c>
      <c r="V41" s="233">
        <f>'09_A Ostatné náklady (cesty)'!V31</f>
        <v>683641.04637945618</v>
      </c>
      <c r="W41" s="233">
        <f>'09_A Ostatné náklady (cesty)'!W31</f>
        <v>647897.06080515683</v>
      </c>
      <c r="X41" s="233">
        <f>'09_A Ostatné náklady (cesty)'!X31</f>
        <v>612481.78774853388</v>
      </c>
      <c r="Y41" s="233">
        <f>'09_A Ostatné náklady (cesty)'!Y31</f>
        <v>577153.13508717646</v>
      </c>
      <c r="Z41" s="233">
        <f>'09_A Ostatné náklady (cesty)'!Z31</f>
        <v>542150.62205471599</v>
      </c>
      <c r="AA41" s="233">
        <f>'09_A Ostatné náklady (cesty)'!AA31</f>
        <v>507233.60871336295</v>
      </c>
      <c r="AB41" s="233">
        <f>'09_A Ostatné náklady (cesty)'!AB31</f>
        <v>472640.18114230444</v>
      </c>
      <c r="AC41" s="233">
        <f>'09_A Ostatné náklady (cesty)'!AC31</f>
        <v>438249.74903419398</v>
      </c>
      <c r="AD41" s="233">
        <f>'09_A Ostatné náklady (cesty)'!AD31</f>
        <v>403943.15541886451</v>
      </c>
      <c r="AE41" s="233">
        <f>'09_A Ostatné náklady (cesty)'!AE31</f>
        <v>369956.35270470829</v>
      </c>
      <c r="AF41" s="233">
        <f>'09_A Ostatné náklady (cesty)'!AF31</f>
        <v>336052.29341797734</v>
      </c>
      <c r="AG41" s="233">
        <f>'09_A Ostatné náklady (cesty)'!AG31</f>
        <v>302465.51815455197</v>
      </c>
      <c r="AH41" s="233">
        <f>'09_A Ostatné náklady (cesty)'!AH31</f>
        <v>268960.40136513108</v>
      </c>
      <c r="AI41" s="233">
        <f>'09_A Ostatné náklady (cesty)'!AI31</f>
        <v>235770.08028059785</v>
      </c>
      <c r="AJ41" s="233">
        <f>'09_A Ostatné náklady (cesty)'!AJ31</f>
        <v>202660.34274672644</v>
      </c>
      <c r="AK41" s="233">
        <f>'09_A Ostatné náklady (cesty)'!AK31</f>
        <v>169862.93102637221</v>
      </c>
      <c r="AL41" s="233">
        <f>'09_A Ostatné náklady (cesty)'!AL31</f>
        <v>137145.03788217594</v>
      </c>
      <c r="AM41" s="233">
        <f>'09_A Ostatné náklady (cesty)'!AM31</f>
        <v>104737.01895569169</v>
      </c>
      <c r="AN41" s="233">
        <f>'09_A Ostatné náklady (cesty)'!AN31</f>
        <v>72407.463499075166</v>
      </c>
      <c r="AO41" s="233">
        <f>'09_A Ostatné náklady (cesty)'!AO31</f>
        <v>40385.348829362898</v>
      </c>
    </row>
    <row r="42" spans="2:41" x14ac:dyDescent="0.2">
      <c r="B42" s="227" t="s">
        <v>388</v>
      </c>
      <c r="C42" s="232">
        <f>SUM(D42:AO42)</f>
        <v>45267944.145974822</v>
      </c>
      <c r="D42" s="233">
        <f>'09_A Ostatné náklady (cesty)'!D37</f>
        <v>0</v>
      </c>
      <c r="E42" s="233">
        <f>'09_A Ostatné náklady (cesty)'!E37</f>
        <v>0</v>
      </c>
      <c r="F42" s="233">
        <f>'09_A Ostatné náklady (cesty)'!F37</f>
        <v>113499.13024488474</v>
      </c>
      <c r="G42" s="233">
        <f>'09_A Ostatné náklady (cesty)'!G37</f>
        <v>139524.00476511964</v>
      </c>
      <c r="H42" s="233">
        <f>'09_A Ostatné náklady (cesty)'!H37</f>
        <v>165145.45627307243</v>
      </c>
      <c r="I42" s="233">
        <f>'09_A Ostatné náklady (cesty)'!I37</f>
        <v>204678.73780551867</v>
      </c>
      <c r="J42" s="233">
        <f>'09_A Ostatné náklady (cesty)'!J37</f>
        <v>256093.52504542039</v>
      </c>
      <c r="K42" s="233">
        <f>'09_A Ostatné náklady (cesty)'!K37</f>
        <v>319633.57486514043</v>
      </c>
      <c r="L42" s="233">
        <f>'09_A Ostatné náklady (cesty)'!L37</f>
        <v>392149.66383415891</v>
      </c>
      <c r="M42" s="233">
        <f>'09_A Ostatné náklady (cesty)'!M37</f>
        <v>486712.33593594027</v>
      </c>
      <c r="N42" s="233">
        <f>'09_A Ostatné náklady (cesty)'!N37</f>
        <v>563769.68531231477</v>
      </c>
      <c r="O42" s="233">
        <f>'09_A Ostatné náklady (cesty)'!O37</f>
        <v>642148.77254444035</v>
      </c>
      <c r="P42" s="233">
        <f>'09_A Ostatné náklady (cesty)'!P37</f>
        <v>721328.89092721022</v>
      </c>
      <c r="Q42" s="233">
        <f>'09_A Ostatné náklady (cesty)'!Q37</f>
        <v>801856.59759300109</v>
      </c>
      <c r="R42" s="233">
        <f>'09_A Ostatné náklady (cesty)'!R37</f>
        <v>883203.9213975321</v>
      </c>
      <c r="S42" s="233">
        <f>'09_A Ostatné náklady (cesty)'!S37</f>
        <v>956333.04263386456</v>
      </c>
      <c r="T42" s="233">
        <f>'09_A Ostatné náklady (cesty)'!T37</f>
        <v>1028744.6467705633</v>
      </c>
      <c r="U42" s="233">
        <f>'09_A Ostatné náklady (cesty)'!U37</f>
        <v>1100983.1554413701</v>
      </c>
      <c r="V42" s="233">
        <f>'09_A Ostatné náklady (cesty)'!V37</f>
        <v>1172509.803145488</v>
      </c>
      <c r="W42" s="233">
        <f>'09_A Ostatné náklady (cesty)'!W37</f>
        <v>1243865.7458141875</v>
      </c>
      <c r="X42" s="233">
        <f>'09_A Ostatné náklady (cesty)'!X37</f>
        <v>1314515.4416305386</v>
      </c>
      <c r="Y42" s="233">
        <f>'09_A Ostatné náklady (cesty)'!Y37</f>
        <v>1384996.8004125624</v>
      </c>
      <c r="Z42" s="233">
        <f>'09_A Ostatné náklady (cesty)'!Z37</f>
        <v>1454777.4847384335</v>
      </c>
      <c r="AA42" s="233">
        <f>'09_A Ostatné náklady (cesty)'!AA37</f>
        <v>1524392.177784638</v>
      </c>
      <c r="AB42" s="233">
        <f>'09_A Ostatné náklady (cesty)'!AB37</f>
        <v>1593311.7273511027</v>
      </c>
      <c r="AC42" s="233">
        <f>'09_A Ostatné náklady (cesty)'!AC37</f>
        <v>1661804.0400905681</v>
      </c>
      <c r="AD42" s="233">
        <f>'09_A Ostatné náklady (cesty)'!AD37</f>
        <v>1730133.8376774678</v>
      </c>
      <c r="AE42" s="233">
        <f>'09_A Ostatné náklady (cesty)'!AE37</f>
        <v>1797776.7100486569</v>
      </c>
      <c r="AF42" s="233">
        <f>'09_A Ostatné náklady (cesty)'!AF37</f>
        <v>1865259.3582043261</v>
      </c>
      <c r="AG42" s="233">
        <f>'09_A Ostatné náklady (cesty)'!AG37</f>
        <v>1932060.5098700942</v>
      </c>
      <c r="AH42" s="233">
        <f>'09_A Ostatné náklady (cesty)'!AH37</f>
        <v>1998703.7066403895</v>
      </c>
      <c r="AI42" s="233">
        <f>'09_A Ostatné náklady (cesty)'!AI37</f>
        <v>2064670.7952547742</v>
      </c>
      <c r="AJ42" s="233">
        <f>'09_A Ostatné náklady (cesty)'!AJ37</f>
        <v>2130482.1768535203</v>
      </c>
      <c r="AK42" s="233">
        <f>'09_A Ostatné náklady (cesty)'!AK37</f>
        <v>2195622.7985276575</v>
      </c>
      <c r="AL42" s="233">
        <f>'09_A Ostatné náklady (cesty)'!AL37</f>
        <v>2260609.9398012236</v>
      </c>
      <c r="AM42" s="233">
        <f>'09_A Ostatné náklady (cesty)'!AM37</f>
        <v>2324931.6295659044</v>
      </c>
      <c r="AN42" s="233">
        <f>'09_A Ostatné náklady (cesty)'!AN37</f>
        <v>2389102.0444544274</v>
      </c>
      <c r="AO42" s="233">
        <f>'09_A Ostatné náklady (cesty)'!AO37</f>
        <v>2452612.2767193192</v>
      </c>
    </row>
    <row r="43" spans="2:41" x14ac:dyDescent="0.2">
      <c r="B43" s="227" t="s">
        <v>137</v>
      </c>
      <c r="C43" s="232">
        <f>SUM(D43:AO43)</f>
        <v>0</v>
      </c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</row>
    <row r="46" spans="2:41" x14ac:dyDescent="0.2">
      <c r="B46" s="227"/>
      <c r="C46" s="227"/>
      <c r="D46" s="227" t="s">
        <v>10</v>
      </c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</row>
    <row r="47" spans="2:41" x14ac:dyDescent="0.2">
      <c r="B47" s="229" t="s">
        <v>397</v>
      </c>
      <c r="C47" s="229"/>
      <c r="D47" s="227">
        <v>1</v>
      </c>
      <c r="E47" s="227">
        <v>2</v>
      </c>
      <c r="F47" s="227">
        <v>3</v>
      </c>
      <c r="G47" s="227">
        <v>4</v>
      </c>
      <c r="H47" s="227">
        <v>5</v>
      </c>
      <c r="I47" s="227">
        <v>6</v>
      </c>
      <c r="J47" s="227">
        <v>7</v>
      </c>
      <c r="K47" s="227">
        <v>8</v>
      </c>
      <c r="L47" s="227">
        <v>9</v>
      </c>
      <c r="M47" s="227">
        <v>10</v>
      </c>
      <c r="N47" s="227">
        <v>11</v>
      </c>
      <c r="O47" s="227">
        <v>12</v>
      </c>
      <c r="P47" s="227">
        <v>13</v>
      </c>
      <c r="Q47" s="227">
        <v>14</v>
      </c>
      <c r="R47" s="227">
        <v>15</v>
      </c>
      <c r="S47" s="227">
        <v>16</v>
      </c>
      <c r="T47" s="227">
        <v>17</v>
      </c>
      <c r="U47" s="227">
        <v>18</v>
      </c>
      <c r="V47" s="227">
        <v>19</v>
      </c>
      <c r="W47" s="227">
        <v>20</v>
      </c>
      <c r="X47" s="227">
        <v>21</v>
      </c>
      <c r="Y47" s="227">
        <v>22</v>
      </c>
      <c r="Z47" s="227">
        <v>23</v>
      </c>
      <c r="AA47" s="227">
        <v>24</v>
      </c>
      <c r="AB47" s="227">
        <v>25</v>
      </c>
      <c r="AC47" s="227">
        <v>26</v>
      </c>
      <c r="AD47" s="227">
        <v>27</v>
      </c>
      <c r="AE47" s="227">
        <v>28</v>
      </c>
      <c r="AF47" s="227">
        <v>29</v>
      </c>
      <c r="AG47" s="227">
        <v>30</v>
      </c>
      <c r="AH47" s="227">
        <v>31</v>
      </c>
      <c r="AI47" s="227">
        <v>32</v>
      </c>
      <c r="AJ47" s="227">
        <v>33</v>
      </c>
      <c r="AK47" s="227">
        <v>34</v>
      </c>
      <c r="AL47" s="227">
        <v>35</v>
      </c>
      <c r="AM47" s="227">
        <v>36</v>
      </c>
      <c r="AN47" s="227">
        <v>37</v>
      </c>
      <c r="AO47" s="227">
        <v>38</v>
      </c>
    </row>
    <row r="48" spans="2:41" x14ac:dyDescent="0.2">
      <c r="B48" s="230" t="s">
        <v>34</v>
      </c>
      <c r="C48" s="231" t="s">
        <v>9</v>
      </c>
      <c r="D48" s="293">
        <f t="shared" ref="D48:AN48" si="16">D4</f>
        <v>2026</v>
      </c>
      <c r="E48" s="293">
        <f t="shared" si="16"/>
        <v>2027</v>
      </c>
      <c r="F48" s="293">
        <f t="shared" si="16"/>
        <v>2028</v>
      </c>
      <c r="G48" s="293">
        <f t="shared" si="16"/>
        <v>2029</v>
      </c>
      <c r="H48" s="293">
        <f t="shared" si="16"/>
        <v>2030</v>
      </c>
      <c r="I48" s="293">
        <f t="shared" si="16"/>
        <v>2031</v>
      </c>
      <c r="J48" s="293">
        <f t="shared" si="16"/>
        <v>2032</v>
      </c>
      <c r="K48" s="293">
        <f t="shared" si="16"/>
        <v>2033</v>
      </c>
      <c r="L48" s="293">
        <f t="shared" si="16"/>
        <v>2034</v>
      </c>
      <c r="M48" s="293">
        <f t="shared" si="16"/>
        <v>2035</v>
      </c>
      <c r="N48" s="293">
        <f t="shared" si="16"/>
        <v>2036</v>
      </c>
      <c r="O48" s="293">
        <f t="shared" si="16"/>
        <v>2037</v>
      </c>
      <c r="P48" s="293">
        <f t="shared" si="16"/>
        <v>2038</v>
      </c>
      <c r="Q48" s="293">
        <f t="shared" si="16"/>
        <v>2039</v>
      </c>
      <c r="R48" s="293">
        <f t="shared" si="16"/>
        <v>2040</v>
      </c>
      <c r="S48" s="293">
        <f t="shared" si="16"/>
        <v>2041</v>
      </c>
      <c r="T48" s="293">
        <f t="shared" si="16"/>
        <v>2042</v>
      </c>
      <c r="U48" s="293">
        <f t="shared" si="16"/>
        <v>2043</v>
      </c>
      <c r="V48" s="293">
        <f t="shared" si="16"/>
        <v>2044</v>
      </c>
      <c r="W48" s="293">
        <f t="shared" si="16"/>
        <v>2045</v>
      </c>
      <c r="X48" s="293">
        <f t="shared" si="16"/>
        <v>2046</v>
      </c>
      <c r="Y48" s="293">
        <f t="shared" si="16"/>
        <v>2047</v>
      </c>
      <c r="Z48" s="293">
        <f t="shared" si="16"/>
        <v>2048</v>
      </c>
      <c r="AA48" s="293">
        <f t="shared" si="16"/>
        <v>2049</v>
      </c>
      <c r="AB48" s="293">
        <f t="shared" si="16"/>
        <v>2050</v>
      </c>
      <c r="AC48" s="293">
        <f t="shared" si="16"/>
        <v>2051</v>
      </c>
      <c r="AD48" s="293">
        <f t="shared" si="16"/>
        <v>2052</v>
      </c>
      <c r="AE48" s="293">
        <f t="shared" si="16"/>
        <v>2053</v>
      </c>
      <c r="AF48" s="293">
        <f t="shared" si="16"/>
        <v>2054</v>
      </c>
      <c r="AG48" s="293">
        <f t="shared" si="16"/>
        <v>2055</v>
      </c>
      <c r="AH48" s="293">
        <f t="shared" si="16"/>
        <v>2056</v>
      </c>
      <c r="AI48" s="293">
        <f t="shared" si="16"/>
        <v>2057</v>
      </c>
      <c r="AJ48" s="293">
        <f t="shared" si="16"/>
        <v>2058</v>
      </c>
      <c r="AK48" s="293">
        <f t="shared" si="16"/>
        <v>2059</v>
      </c>
      <c r="AL48" s="293">
        <f t="shared" si="16"/>
        <v>2060</v>
      </c>
      <c r="AM48" s="293">
        <f t="shared" si="16"/>
        <v>2061</v>
      </c>
      <c r="AN48" s="293">
        <f t="shared" si="16"/>
        <v>2062</v>
      </c>
      <c r="AO48" s="293">
        <f t="shared" ref="AO48" si="17">AO4</f>
        <v>2063</v>
      </c>
    </row>
    <row r="49" spans="2:41" x14ac:dyDescent="0.2">
      <c r="B49" s="227" t="s">
        <v>386</v>
      </c>
      <c r="C49" s="232">
        <f>SUM(D49:AO49)</f>
        <v>0</v>
      </c>
      <c r="D49" s="233">
        <v>0</v>
      </c>
      <c r="E49" s="233">
        <v>0</v>
      </c>
      <c r="F49" s="233">
        <v>0</v>
      </c>
      <c r="G49" s="233">
        <v>0</v>
      </c>
      <c r="H49" s="233">
        <v>0</v>
      </c>
      <c r="I49" s="233">
        <v>0</v>
      </c>
      <c r="J49" s="233">
        <v>0</v>
      </c>
      <c r="K49" s="233">
        <v>0</v>
      </c>
      <c r="L49" s="233">
        <v>0</v>
      </c>
      <c r="M49" s="233">
        <v>0</v>
      </c>
      <c r="N49" s="233">
        <v>0</v>
      </c>
      <c r="O49" s="233">
        <v>0</v>
      </c>
      <c r="P49" s="233">
        <v>0</v>
      </c>
      <c r="Q49" s="233">
        <v>0</v>
      </c>
      <c r="R49" s="233">
        <v>0</v>
      </c>
      <c r="S49" s="233">
        <v>0</v>
      </c>
      <c r="T49" s="233">
        <v>0</v>
      </c>
      <c r="U49" s="233">
        <v>0</v>
      </c>
      <c r="V49" s="233">
        <v>0</v>
      </c>
      <c r="W49" s="233">
        <v>0</v>
      </c>
      <c r="X49" s="233">
        <v>0</v>
      </c>
      <c r="Y49" s="233">
        <v>0</v>
      </c>
      <c r="Z49" s="233">
        <v>0</v>
      </c>
      <c r="AA49" s="233">
        <v>0</v>
      </c>
      <c r="AB49" s="233">
        <v>0</v>
      </c>
      <c r="AC49" s="233">
        <v>0</v>
      </c>
      <c r="AD49" s="233">
        <v>0</v>
      </c>
      <c r="AE49" s="233">
        <v>0</v>
      </c>
      <c r="AF49" s="233">
        <v>0</v>
      </c>
      <c r="AG49" s="233">
        <v>0</v>
      </c>
      <c r="AH49" s="233">
        <v>0</v>
      </c>
      <c r="AI49" s="233">
        <v>0</v>
      </c>
      <c r="AJ49" s="233">
        <v>0</v>
      </c>
      <c r="AK49" s="233">
        <v>0</v>
      </c>
      <c r="AL49" s="233">
        <v>0</v>
      </c>
      <c r="AM49" s="233">
        <v>0</v>
      </c>
      <c r="AN49" s="233">
        <v>0</v>
      </c>
      <c r="AO49" s="233">
        <v>0</v>
      </c>
    </row>
    <row r="50" spans="2:41" x14ac:dyDescent="0.2">
      <c r="B50" s="227" t="s">
        <v>387</v>
      </c>
      <c r="C50" s="232">
        <f>SUM(D50:AO50)</f>
        <v>0</v>
      </c>
      <c r="D50" s="233">
        <v>0</v>
      </c>
      <c r="E50" s="233">
        <v>0</v>
      </c>
      <c r="F50" s="233">
        <v>0</v>
      </c>
      <c r="G50" s="233">
        <v>0</v>
      </c>
      <c r="H50" s="233">
        <v>0</v>
      </c>
      <c r="I50" s="233">
        <v>0</v>
      </c>
      <c r="J50" s="233">
        <v>0</v>
      </c>
      <c r="K50" s="233">
        <v>0</v>
      </c>
      <c r="L50" s="233">
        <v>0</v>
      </c>
      <c r="M50" s="233">
        <v>0</v>
      </c>
      <c r="N50" s="233">
        <v>0</v>
      </c>
      <c r="O50" s="233">
        <v>0</v>
      </c>
      <c r="P50" s="233">
        <v>0</v>
      </c>
      <c r="Q50" s="233">
        <v>0</v>
      </c>
      <c r="R50" s="233">
        <v>0</v>
      </c>
      <c r="S50" s="233">
        <v>0</v>
      </c>
      <c r="T50" s="233">
        <v>0</v>
      </c>
      <c r="U50" s="233">
        <v>0</v>
      </c>
      <c r="V50" s="233">
        <v>0</v>
      </c>
      <c r="W50" s="233">
        <v>0</v>
      </c>
      <c r="X50" s="233">
        <v>0</v>
      </c>
      <c r="Y50" s="233">
        <v>0</v>
      </c>
      <c r="Z50" s="233">
        <v>0</v>
      </c>
      <c r="AA50" s="233">
        <v>0</v>
      </c>
      <c r="AB50" s="233">
        <v>0</v>
      </c>
      <c r="AC50" s="233">
        <v>0</v>
      </c>
      <c r="AD50" s="233">
        <v>0</v>
      </c>
      <c r="AE50" s="233">
        <v>0</v>
      </c>
      <c r="AF50" s="233">
        <v>0</v>
      </c>
      <c r="AG50" s="233">
        <v>0</v>
      </c>
      <c r="AH50" s="233">
        <v>0</v>
      </c>
      <c r="AI50" s="233">
        <v>0</v>
      </c>
      <c r="AJ50" s="233">
        <v>0</v>
      </c>
      <c r="AK50" s="233">
        <v>0</v>
      </c>
      <c r="AL50" s="233">
        <v>0</v>
      </c>
      <c r="AM50" s="233">
        <v>0</v>
      </c>
      <c r="AN50" s="233">
        <v>0</v>
      </c>
      <c r="AO50" s="233">
        <v>0</v>
      </c>
    </row>
    <row r="51" spans="2:41" x14ac:dyDescent="0.2">
      <c r="B51" s="227" t="s">
        <v>388</v>
      </c>
      <c r="C51" s="232">
        <f>SUM(D51:AO51)</f>
        <v>0</v>
      </c>
      <c r="D51" s="233">
        <v>0</v>
      </c>
      <c r="E51" s="233">
        <v>0</v>
      </c>
      <c r="F51" s="233">
        <v>0</v>
      </c>
      <c r="G51" s="233">
        <v>0</v>
      </c>
      <c r="H51" s="233">
        <v>0</v>
      </c>
      <c r="I51" s="233">
        <v>0</v>
      </c>
      <c r="J51" s="233">
        <v>0</v>
      </c>
      <c r="K51" s="233">
        <v>0</v>
      </c>
      <c r="L51" s="233">
        <v>0</v>
      </c>
      <c r="M51" s="233">
        <v>0</v>
      </c>
      <c r="N51" s="233">
        <v>0</v>
      </c>
      <c r="O51" s="233">
        <v>0</v>
      </c>
      <c r="P51" s="233">
        <v>0</v>
      </c>
      <c r="Q51" s="233">
        <v>0</v>
      </c>
      <c r="R51" s="233">
        <v>0</v>
      </c>
      <c r="S51" s="233">
        <v>0</v>
      </c>
      <c r="T51" s="233">
        <v>0</v>
      </c>
      <c r="U51" s="233">
        <v>0</v>
      </c>
      <c r="V51" s="233">
        <v>0</v>
      </c>
      <c r="W51" s="233">
        <v>0</v>
      </c>
      <c r="X51" s="233">
        <v>0</v>
      </c>
      <c r="Y51" s="233">
        <v>0</v>
      </c>
      <c r="Z51" s="233">
        <v>0</v>
      </c>
      <c r="AA51" s="233">
        <v>0</v>
      </c>
      <c r="AB51" s="233">
        <v>0</v>
      </c>
      <c r="AC51" s="233">
        <v>0</v>
      </c>
      <c r="AD51" s="233">
        <v>0</v>
      </c>
      <c r="AE51" s="233">
        <v>0</v>
      </c>
      <c r="AF51" s="233">
        <v>0</v>
      </c>
      <c r="AG51" s="233">
        <v>0</v>
      </c>
      <c r="AH51" s="233">
        <v>0</v>
      </c>
      <c r="AI51" s="233">
        <v>0</v>
      </c>
      <c r="AJ51" s="233">
        <v>0</v>
      </c>
      <c r="AK51" s="233">
        <v>0</v>
      </c>
      <c r="AL51" s="233">
        <v>0</v>
      </c>
      <c r="AM51" s="233">
        <v>0</v>
      </c>
      <c r="AN51" s="233">
        <v>0</v>
      </c>
      <c r="AO51" s="233">
        <v>0</v>
      </c>
    </row>
    <row r="52" spans="2:41" x14ac:dyDescent="0.2">
      <c r="B52" s="227" t="s">
        <v>137</v>
      </c>
      <c r="C52" s="232">
        <f>SUM(D52:AO52)</f>
        <v>0</v>
      </c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  <c r="AO52" s="233"/>
    </row>
    <row r="55" spans="2:41" x14ac:dyDescent="0.2">
      <c r="B55" s="227"/>
      <c r="C55" s="227"/>
      <c r="D55" s="227" t="s">
        <v>10</v>
      </c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</row>
    <row r="56" spans="2:41" x14ac:dyDescent="0.2">
      <c r="B56" s="229" t="s">
        <v>398</v>
      </c>
      <c r="C56" s="229"/>
      <c r="D56" s="227">
        <v>1</v>
      </c>
      <c r="E56" s="227">
        <v>2</v>
      </c>
      <c r="F56" s="227">
        <v>3</v>
      </c>
      <c r="G56" s="227">
        <v>4</v>
      </c>
      <c r="H56" s="227">
        <v>5</v>
      </c>
      <c r="I56" s="227">
        <v>6</v>
      </c>
      <c r="J56" s="227">
        <v>7</v>
      </c>
      <c r="K56" s="227">
        <v>8</v>
      </c>
      <c r="L56" s="227">
        <v>9</v>
      </c>
      <c r="M56" s="227">
        <v>10</v>
      </c>
      <c r="N56" s="227">
        <v>11</v>
      </c>
      <c r="O56" s="227">
        <v>12</v>
      </c>
      <c r="P56" s="227">
        <v>13</v>
      </c>
      <c r="Q56" s="227">
        <v>14</v>
      </c>
      <c r="R56" s="227">
        <v>15</v>
      </c>
      <c r="S56" s="227">
        <v>16</v>
      </c>
      <c r="T56" s="227">
        <v>17</v>
      </c>
      <c r="U56" s="227">
        <v>18</v>
      </c>
      <c r="V56" s="227">
        <v>19</v>
      </c>
      <c r="W56" s="227">
        <v>20</v>
      </c>
      <c r="X56" s="227">
        <v>21</v>
      </c>
      <c r="Y56" s="227">
        <v>22</v>
      </c>
      <c r="Z56" s="227">
        <v>23</v>
      </c>
      <c r="AA56" s="227">
        <v>24</v>
      </c>
      <c r="AB56" s="227">
        <v>25</v>
      </c>
      <c r="AC56" s="227">
        <v>26</v>
      </c>
      <c r="AD56" s="227">
        <v>27</v>
      </c>
      <c r="AE56" s="227">
        <v>28</v>
      </c>
      <c r="AF56" s="227">
        <v>29</v>
      </c>
      <c r="AG56" s="227">
        <v>30</v>
      </c>
      <c r="AH56" s="227">
        <v>31</v>
      </c>
      <c r="AI56" s="227">
        <v>32</v>
      </c>
      <c r="AJ56" s="227">
        <v>33</v>
      </c>
      <c r="AK56" s="227">
        <v>34</v>
      </c>
      <c r="AL56" s="227">
        <v>35</v>
      </c>
      <c r="AM56" s="227">
        <v>36</v>
      </c>
      <c r="AN56" s="227">
        <v>37</v>
      </c>
      <c r="AO56" s="227">
        <v>38</v>
      </c>
    </row>
    <row r="57" spans="2:41" x14ac:dyDescent="0.2">
      <c r="B57" s="230" t="s">
        <v>62</v>
      </c>
      <c r="C57" s="231" t="s">
        <v>9</v>
      </c>
      <c r="D57" s="293">
        <f t="shared" ref="D57:AN57" si="18">D4</f>
        <v>2026</v>
      </c>
      <c r="E57" s="293">
        <f t="shared" si="18"/>
        <v>2027</v>
      </c>
      <c r="F57" s="293">
        <f t="shared" si="18"/>
        <v>2028</v>
      </c>
      <c r="G57" s="293">
        <f t="shared" si="18"/>
        <v>2029</v>
      </c>
      <c r="H57" s="293">
        <f t="shared" si="18"/>
        <v>2030</v>
      </c>
      <c r="I57" s="293">
        <f t="shared" si="18"/>
        <v>2031</v>
      </c>
      <c r="J57" s="293">
        <f t="shared" si="18"/>
        <v>2032</v>
      </c>
      <c r="K57" s="293">
        <f t="shared" si="18"/>
        <v>2033</v>
      </c>
      <c r="L57" s="293">
        <f t="shared" si="18"/>
        <v>2034</v>
      </c>
      <c r="M57" s="293">
        <f t="shared" si="18"/>
        <v>2035</v>
      </c>
      <c r="N57" s="293">
        <f t="shared" si="18"/>
        <v>2036</v>
      </c>
      <c r="O57" s="293">
        <f t="shared" si="18"/>
        <v>2037</v>
      </c>
      <c r="P57" s="293">
        <f t="shared" si="18"/>
        <v>2038</v>
      </c>
      <c r="Q57" s="293">
        <f t="shared" si="18"/>
        <v>2039</v>
      </c>
      <c r="R57" s="293">
        <f t="shared" si="18"/>
        <v>2040</v>
      </c>
      <c r="S57" s="293">
        <f t="shared" si="18"/>
        <v>2041</v>
      </c>
      <c r="T57" s="293">
        <f t="shared" si="18"/>
        <v>2042</v>
      </c>
      <c r="U57" s="293">
        <f t="shared" si="18"/>
        <v>2043</v>
      </c>
      <c r="V57" s="293">
        <f t="shared" si="18"/>
        <v>2044</v>
      </c>
      <c r="W57" s="293">
        <f t="shared" si="18"/>
        <v>2045</v>
      </c>
      <c r="X57" s="293">
        <f t="shared" si="18"/>
        <v>2046</v>
      </c>
      <c r="Y57" s="293">
        <f t="shared" si="18"/>
        <v>2047</v>
      </c>
      <c r="Z57" s="293">
        <f t="shared" si="18"/>
        <v>2048</v>
      </c>
      <c r="AA57" s="293">
        <f t="shared" si="18"/>
        <v>2049</v>
      </c>
      <c r="AB57" s="293">
        <f t="shared" si="18"/>
        <v>2050</v>
      </c>
      <c r="AC57" s="293">
        <f t="shared" si="18"/>
        <v>2051</v>
      </c>
      <c r="AD57" s="293">
        <f t="shared" si="18"/>
        <v>2052</v>
      </c>
      <c r="AE57" s="293">
        <f t="shared" si="18"/>
        <v>2053</v>
      </c>
      <c r="AF57" s="293">
        <f t="shared" si="18"/>
        <v>2054</v>
      </c>
      <c r="AG57" s="293">
        <f t="shared" si="18"/>
        <v>2055</v>
      </c>
      <c r="AH57" s="293">
        <f t="shared" si="18"/>
        <v>2056</v>
      </c>
      <c r="AI57" s="293">
        <f t="shared" si="18"/>
        <v>2057</v>
      </c>
      <c r="AJ57" s="293">
        <f t="shared" si="18"/>
        <v>2058</v>
      </c>
      <c r="AK57" s="293">
        <f t="shared" si="18"/>
        <v>2059</v>
      </c>
      <c r="AL57" s="293">
        <f t="shared" si="18"/>
        <v>2060</v>
      </c>
      <c r="AM57" s="293">
        <f t="shared" si="18"/>
        <v>2061</v>
      </c>
      <c r="AN57" s="293">
        <f t="shared" si="18"/>
        <v>2062</v>
      </c>
      <c r="AO57" s="293">
        <f t="shared" ref="AO57" si="19">AO4</f>
        <v>2063</v>
      </c>
    </row>
    <row r="58" spans="2:41" x14ac:dyDescent="0.2">
      <c r="B58" s="227" t="s">
        <v>386</v>
      </c>
      <c r="C58" s="232">
        <f>SUM(D58:AO58)</f>
        <v>27037093.988805838</v>
      </c>
      <c r="D58" s="232">
        <f t="shared" ref="D58:AN61" si="20">D40-D49</f>
        <v>0</v>
      </c>
      <c r="E58" s="232">
        <f t="shared" si="20"/>
        <v>0</v>
      </c>
      <c r="F58" s="232">
        <f t="shared" si="20"/>
        <v>1315600.2385129207</v>
      </c>
      <c r="G58" s="232">
        <f t="shared" si="20"/>
        <v>1310932.7308478246</v>
      </c>
      <c r="H58" s="232">
        <f t="shared" si="20"/>
        <v>1306554.6290527307</v>
      </c>
      <c r="I58" s="232">
        <f t="shared" si="20"/>
        <v>1294593.0166199058</v>
      </c>
      <c r="J58" s="232">
        <f t="shared" si="20"/>
        <v>1276165.0478948499</v>
      </c>
      <c r="K58" s="232">
        <f t="shared" si="20"/>
        <v>1251137.1359006928</v>
      </c>
      <c r="L58" s="232">
        <f t="shared" si="20"/>
        <v>1221241.8361822679</v>
      </c>
      <c r="M58" s="232">
        <f t="shared" si="20"/>
        <v>1179290.8355853255</v>
      </c>
      <c r="N58" s="232">
        <f t="shared" si="20"/>
        <v>1147038.1717707701</v>
      </c>
      <c r="O58" s="232">
        <f t="shared" si="20"/>
        <v>1114129.4542839488</v>
      </c>
      <c r="P58" s="232">
        <f t="shared" si="20"/>
        <v>1080851.568127709</v>
      </c>
      <c r="Q58" s="232">
        <f t="shared" si="20"/>
        <v>1046904.4066684872</v>
      </c>
      <c r="R58" s="232">
        <f t="shared" si="20"/>
        <v>1012578.8573234075</v>
      </c>
      <c r="S58" s="232">
        <f t="shared" si="20"/>
        <v>967862.81760114862</v>
      </c>
      <c r="T58" s="232">
        <f t="shared" si="20"/>
        <v>923554.89735281514</v>
      </c>
      <c r="U58" s="232">
        <f t="shared" si="20"/>
        <v>879355.62422464136</v>
      </c>
      <c r="V58" s="232">
        <f t="shared" si="20"/>
        <v>835561.27890822419</v>
      </c>
      <c r="W58" s="232">
        <f t="shared" si="20"/>
        <v>791874.18542852509</v>
      </c>
      <c r="X58" s="232">
        <f t="shared" si="20"/>
        <v>748588.85169265268</v>
      </c>
      <c r="Y58" s="232">
        <f t="shared" si="20"/>
        <v>705409.38732877129</v>
      </c>
      <c r="Z58" s="232">
        <f t="shared" si="20"/>
        <v>662628.53806687519</v>
      </c>
      <c r="AA58" s="232">
        <f t="shared" si="20"/>
        <v>619952.18842744362</v>
      </c>
      <c r="AB58" s="232">
        <f t="shared" si="20"/>
        <v>577671.33250726108</v>
      </c>
      <c r="AC58" s="232">
        <f t="shared" si="20"/>
        <v>535638.58215290378</v>
      </c>
      <c r="AD58" s="232">
        <f t="shared" si="20"/>
        <v>493708.30106750107</v>
      </c>
      <c r="AE58" s="232">
        <f t="shared" si="20"/>
        <v>452168.87552797678</v>
      </c>
      <c r="AF58" s="232">
        <f t="shared" si="20"/>
        <v>410730.58084419451</v>
      </c>
      <c r="AG58" s="232">
        <f t="shared" si="20"/>
        <v>369680.0777444524</v>
      </c>
      <c r="AH58" s="232">
        <f t="shared" si="20"/>
        <v>328729.37944627134</v>
      </c>
      <c r="AI58" s="232">
        <f t="shared" si="20"/>
        <v>288163.43145406403</v>
      </c>
      <c r="AJ58" s="232">
        <f t="shared" si="20"/>
        <v>247695.97446822122</v>
      </c>
      <c r="AK58" s="232">
        <f t="shared" si="20"/>
        <v>207610.24903223268</v>
      </c>
      <c r="AL58" s="232">
        <f t="shared" si="20"/>
        <v>167621.71296710393</v>
      </c>
      <c r="AM58" s="232">
        <f t="shared" si="20"/>
        <v>128011.91205695653</v>
      </c>
      <c r="AN58" s="232">
        <f t="shared" si="20"/>
        <v>88498.01094331409</v>
      </c>
      <c r="AO58" s="232">
        <f t="shared" ref="AO58" si="21">AO40-AO49</f>
        <v>49359.870791443544</v>
      </c>
    </row>
    <row r="59" spans="2:41" x14ac:dyDescent="0.2">
      <c r="B59" s="227" t="s">
        <v>387</v>
      </c>
      <c r="C59" s="232">
        <f>SUM(D59:AO59)</f>
        <v>22121258.718113862</v>
      </c>
      <c r="D59" s="232">
        <f t="shared" si="20"/>
        <v>0</v>
      </c>
      <c r="E59" s="232">
        <f t="shared" si="20"/>
        <v>0</v>
      </c>
      <c r="F59" s="232">
        <f t="shared" si="20"/>
        <v>1076400.1951469351</v>
      </c>
      <c r="G59" s="232">
        <f t="shared" si="20"/>
        <v>1072581.3252391291</v>
      </c>
      <c r="H59" s="232">
        <f t="shared" si="20"/>
        <v>1068999.2419522342</v>
      </c>
      <c r="I59" s="232">
        <f t="shared" si="20"/>
        <v>1059212.4681435591</v>
      </c>
      <c r="J59" s="232">
        <f t="shared" si="20"/>
        <v>1044135.0391866952</v>
      </c>
      <c r="K59" s="232">
        <f t="shared" si="20"/>
        <v>1023657.6566460213</v>
      </c>
      <c r="L59" s="232">
        <f t="shared" si="20"/>
        <v>999197.86596731003</v>
      </c>
      <c r="M59" s="232">
        <f t="shared" si="20"/>
        <v>964874.32002435718</v>
      </c>
      <c r="N59" s="232">
        <f t="shared" si="20"/>
        <v>938485.77690335712</v>
      </c>
      <c r="O59" s="232">
        <f t="shared" si="20"/>
        <v>911560.46259595815</v>
      </c>
      <c r="P59" s="232">
        <f t="shared" si="20"/>
        <v>884333.10119539825</v>
      </c>
      <c r="Q59" s="232">
        <f t="shared" si="20"/>
        <v>856558.15091058041</v>
      </c>
      <c r="R59" s="232">
        <f t="shared" si="20"/>
        <v>828473.61053733341</v>
      </c>
      <c r="S59" s="232">
        <f t="shared" si="20"/>
        <v>791887.75985548517</v>
      </c>
      <c r="T59" s="232">
        <f t="shared" si="20"/>
        <v>755635.82510684873</v>
      </c>
      <c r="U59" s="232">
        <f t="shared" si="20"/>
        <v>719472.78345652483</v>
      </c>
      <c r="V59" s="232">
        <f t="shared" si="20"/>
        <v>683641.04637945618</v>
      </c>
      <c r="W59" s="232">
        <f t="shared" si="20"/>
        <v>647897.06080515683</v>
      </c>
      <c r="X59" s="232">
        <f t="shared" si="20"/>
        <v>612481.78774853388</v>
      </c>
      <c r="Y59" s="232">
        <f t="shared" si="20"/>
        <v>577153.13508717646</v>
      </c>
      <c r="Z59" s="232">
        <f t="shared" si="20"/>
        <v>542150.62205471599</v>
      </c>
      <c r="AA59" s="232">
        <f t="shared" si="20"/>
        <v>507233.60871336295</v>
      </c>
      <c r="AB59" s="232">
        <f t="shared" si="20"/>
        <v>472640.18114230444</v>
      </c>
      <c r="AC59" s="232">
        <f t="shared" si="20"/>
        <v>438249.74903419398</v>
      </c>
      <c r="AD59" s="232">
        <f t="shared" si="20"/>
        <v>403943.15541886451</v>
      </c>
      <c r="AE59" s="232">
        <f t="shared" si="20"/>
        <v>369956.35270470829</v>
      </c>
      <c r="AF59" s="232">
        <f t="shared" si="20"/>
        <v>336052.29341797734</v>
      </c>
      <c r="AG59" s="232">
        <f t="shared" si="20"/>
        <v>302465.51815455197</v>
      </c>
      <c r="AH59" s="232">
        <f t="shared" si="20"/>
        <v>268960.40136513108</v>
      </c>
      <c r="AI59" s="232">
        <f t="shared" si="20"/>
        <v>235770.08028059785</v>
      </c>
      <c r="AJ59" s="232">
        <f t="shared" si="20"/>
        <v>202660.34274672644</v>
      </c>
      <c r="AK59" s="232">
        <f t="shared" si="20"/>
        <v>169862.93102637221</v>
      </c>
      <c r="AL59" s="232">
        <f t="shared" si="20"/>
        <v>137145.03788217594</v>
      </c>
      <c r="AM59" s="232">
        <f t="shared" si="20"/>
        <v>104737.01895569169</v>
      </c>
      <c r="AN59" s="232">
        <f t="shared" si="20"/>
        <v>72407.463499075166</v>
      </c>
      <c r="AO59" s="232">
        <f t="shared" ref="AO59" si="22">AO41-AO50</f>
        <v>40385.348829362898</v>
      </c>
    </row>
    <row r="60" spans="2:41" x14ac:dyDescent="0.2">
      <c r="B60" s="227" t="s">
        <v>388</v>
      </c>
      <c r="C60" s="232">
        <f>SUM(D60:AO60)</f>
        <v>45267944.145974822</v>
      </c>
      <c r="D60" s="232">
        <f t="shared" si="20"/>
        <v>0</v>
      </c>
      <c r="E60" s="232">
        <f t="shared" si="20"/>
        <v>0</v>
      </c>
      <c r="F60" s="232">
        <f t="shared" si="20"/>
        <v>113499.13024488474</v>
      </c>
      <c r="G60" s="232">
        <f t="shared" si="20"/>
        <v>139524.00476511964</v>
      </c>
      <c r="H60" s="232">
        <f t="shared" si="20"/>
        <v>165145.45627307243</v>
      </c>
      <c r="I60" s="232">
        <f t="shared" si="20"/>
        <v>204678.73780551867</v>
      </c>
      <c r="J60" s="232">
        <f t="shared" si="20"/>
        <v>256093.52504542039</v>
      </c>
      <c r="K60" s="232">
        <f t="shared" si="20"/>
        <v>319633.57486514043</v>
      </c>
      <c r="L60" s="232">
        <f t="shared" si="20"/>
        <v>392149.66383415891</v>
      </c>
      <c r="M60" s="232">
        <f t="shared" si="20"/>
        <v>486712.33593594027</v>
      </c>
      <c r="N60" s="232">
        <f t="shared" si="20"/>
        <v>563769.68531231477</v>
      </c>
      <c r="O60" s="232">
        <f t="shared" si="20"/>
        <v>642148.77254444035</v>
      </c>
      <c r="P60" s="232">
        <f t="shared" si="20"/>
        <v>721328.89092721022</v>
      </c>
      <c r="Q60" s="232">
        <f t="shared" si="20"/>
        <v>801856.59759300109</v>
      </c>
      <c r="R60" s="232">
        <f t="shared" si="20"/>
        <v>883203.9213975321</v>
      </c>
      <c r="S60" s="232">
        <f t="shared" si="20"/>
        <v>956333.04263386456</v>
      </c>
      <c r="T60" s="232">
        <f t="shared" si="20"/>
        <v>1028744.6467705633</v>
      </c>
      <c r="U60" s="232">
        <f t="shared" si="20"/>
        <v>1100983.1554413701</v>
      </c>
      <c r="V60" s="232">
        <f t="shared" si="20"/>
        <v>1172509.803145488</v>
      </c>
      <c r="W60" s="232">
        <f t="shared" si="20"/>
        <v>1243865.7458141875</v>
      </c>
      <c r="X60" s="232">
        <f t="shared" si="20"/>
        <v>1314515.4416305386</v>
      </c>
      <c r="Y60" s="232">
        <f t="shared" si="20"/>
        <v>1384996.8004125624</v>
      </c>
      <c r="Z60" s="232">
        <f t="shared" si="20"/>
        <v>1454777.4847384335</v>
      </c>
      <c r="AA60" s="232">
        <f t="shared" si="20"/>
        <v>1524392.177784638</v>
      </c>
      <c r="AB60" s="232">
        <f t="shared" si="20"/>
        <v>1593311.7273511027</v>
      </c>
      <c r="AC60" s="232">
        <f t="shared" si="20"/>
        <v>1661804.0400905681</v>
      </c>
      <c r="AD60" s="232">
        <f t="shared" si="20"/>
        <v>1730133.8376774678</v>
      </c>
      <c r="AE60" s="232">
        <f t="shared" si="20"/>
        <v>1797776.7100486569</v>
      </c>
      <c r="AF60" s="232">
        <f t="shared" si="20"/>
        <v>1865259.3582043261</v>
      </c>
      <c r="AG60" s="232">
        <f t="shared" si="20"/>
        <v>1932060.5098700942</v>
      </c>
      <c r="AH60" s="232">
        <f t="shared" si="20"/>
        <v>1998703.7066403895</v>
      </c>
      <c r="AI60" s="232">
        <f t="shared" si="20"/>
        <v>2064670.7952547742</v>
      </c>
      <c r="AJ60" s="232">
        <f t="shared" si="20"/>
        <v>2130482.1768535203</v>
      </c>
      <c r="AK60" s="232">
        <f t="shared" si="20"/>
        <v>2195622.7985276575</v>
      </c>
      <c r="AL60" s="232">
        <f t="shared" si="20"/>
        <v>2260609.9398012236</v>
      </c>
      <c r="AM60" s="232">
        <f t="shared" si="20"/>
        <v>2324931.6295659044</v>
      </c>
      <c r="AN60" s="232">
        <f t="shared" si="20"/>
        <v>2389102.0444544274</v>
      </c>
      <c r="AO60" s="232">
        <f t="shared" ref="AO60" si="23">AO42-AO51</f>
        <v>2452612.2767193192</v>
      </c>
    </row>
    <row r="61" spans="2:41" x14ac:dyDescent="0.2">
      <c r="B61" s="227" t="s">
        <v>137</v>
      </c>
      <c r="C61" s="232">
        <f>SUM(D61:AO61)</f>
        <v>0</v>
      </c>
      <c r="D61" s="232">
        <f t="shared" si="20"/>
        <v>0</v>
      </c>
      <c r="E61" s="232">
        <f t="shared" si="20"/>
        <v>0</v>
      </c>
      <c r="F61" s="232">
        <f t="shared" si="20"/>
        <v>0</v>
      </c>
      <c r="G61" s="232">
        <f t="shared" si="20"/>
        <v>0</v>
      </c>
      <c r="H61" s="232">
        <f t="shared" si="20"/>
        <v>0</v>
      </c>
      <c r="I61" s="232">
        <f t="shared" si="20"/>
        <v>0</v>
      </c>
      <c r="J61" s="232">
        <f t="shared" si="20"/>
        <v>0</v>
      </c>
      <c r="K61" s="232">
        <f t="shared" si="20"/>
        <v>0</v>
      </c>
      <c r="L61" s="232">
        <f t="shared" si="20"/>
        <v>0</v>
      </c>
      <c r="M61" s="232">
        <f t="shared" si="20"/>
        <v>0</v>
      </c>
      <c r="N61" s="232">
        <f t="shared" si="20"/>
        <v>0</v>
      </c>
      <c r="O61" s="232">
        <f t="shared" si="20"/>
        <v>0</v>
      </c>
      <c r="P61" s="232">
        <f t="shared" si="20"/>
        <v>0</v>
      </c>
      <c r="Q61" s="232">
        <f t="shared" si="20"/>
        <v>0</v>
      </c>
      <c r="R61" s="232">
        <f t="shared" si="20"/>
        <v>0</v>
      </c>
      <c r="S61" s="232">
        <f t="shared" si="20"/>
        <v>0</v>
      </c>
      <c r="T61" s="232">
        <f t="shared" si="20"/>
        <v>0</v>
      </c>
      <c r="U61" s="232">
        <f t="shared" si="20"/>
        <v>0</v>
      </c>
      <c r="V61" s="232">
        <f t="shared" si="20"/>
        <v>0</v>
      </c>
      <c r="W61" s="232">
        <f t="shared" si="20"/>
        <v>0</v>
      </c>
      <c r="X61" s="232">
        <f t="shared" si="20"/>
        <v>0</v>
      </c>
      <c r="Y61" s="232">
        <f t="shared" si="20"/>
        <v>0</v>
      </c>
      <c r="Z61" s="232">
        <f t="shared" si="20"/>
        <v>0</v>
      </c>
      <c r="AA61" s="232">
        <f t="shared" si="20"/>
        <v>0</v>
      </c>
      <c r="AB61" s="232">
        <f t="shared" si="20"/>
        <v>0</v>
      </c>
      <c r="AC61" s="232">
        <f t="shared" si="20"/>
        <v>0</v>
      </c>
      <c r="AD61" s="232">
        <f t="shared" si="20"/>
        <v>0</v>
      </c>
      <c r="AE61" s="232">
        <f t="shared" si="20"/>
        <v>0</v>
      </c>
      <c r="AF61" s="232">
        <f t="shared" si="20"/>
        <v>0</v>
      </c>
      <c r="AG61" s="232">
        <f t="shared" si="20"/>
        <v>0</v>
      </c>
      <c r="AH61" s="232">
        <f t="shared" si="20"/>
        <v>0</v>
      </c>
      <c r="AI61" s="232">
        <f t="shared" si="20"/>
        <v>0</v>
      </c>
      <c r="AJ61" s="232">
        <f t="shared" si="20"/>
        <v>0</v>
      </c>
      <c r="AK61" s="232">
        <f t="shared" si="20"/>
        <v>0</v>
      </c>
      <c r="AL61" s="232">
        <f t="shared" si="20"/>
        <v>0</v>
      </c>
      <c r="AM61" s="232">
        <f t="shared" si="20"/>
        <v>0</v>
      </c>
      <c r="AN61" s="232">
        <f t="shared" si="20"/>
        <v>0</v>
      </c>
      <c r="AO61" s="232">
        <f t="shared" ref="AO61" si="24">AO43-AO52</f>
        <v>0</v>
      </c>
    </row>
    <row r="62" spans="2:41" x14ac:dyDescent="0.2"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0"/>
      <c r="AN62" s="240"/>
      <c r="AO62" s="240"/>
    </row>
    <row r="64" spans="2:41" ht="30.6" x14ac:dyDescent="0.2">
      <c r="B64" s="250" t="s">
        <v>399</v>
      </c>
      <c r="C64" s="245" t="s">
        <v>9</v>
      </c>
    </row>
    <row r="65" spans="2:41" x14ac:dyDescent="0.2">
      <c r="B65" s="241" t="s">
        <v>386</v>
      </c>
      <c r="C65" s="232">
        <f>SUM(D65:AO65)</f>
        <v>1487040.1693843214</v>
      </c>
      <c r="D65" s="232">
        <f>D58*Parametre!$C$187</f>
        <v>0</v>
      </c>
      <c r="E65" s="232">
        <f>E58*Parametre!$C$187</f>
        <v>0</v>
      </c>
      <c r="F65" s="232">
        <f>F58*Parametre!$C$187</f>
        <v>72358.013118210642</v>
      </c>
      <c r="G65" s="232">
        <f>G58*Parametre!$C$187</f>
        <v>72101.300196630356</v>
      </c>
      <c r="H65" s="232">
        <f>H58*Parametre!$C$187</f>
        <v>71860.504597900188</v>
      </c>
      <c r="I65" s="232">
        <f>I58*Parametre!$C$187</f>
        <v>71202.615914094815</v>
      </c>
      <c r="J65" s="232">
        <f>J58*Parametre!$C$187</f>
        <v>70189.077634216752</v>
      </c>
      <c r="K65" s="232">
        <f>K58*Parametre!$C$187</f>
        <v>68812.542474538102</v>
      </c>
      <c r="L65" s="232">
        <f>L58*Parametre!$C$187</f>
        <v>67168.300990024727</v>
      </c>
      <c r="M65" s="232">
        <f>M58*Parametre!$C$187</f>
        <v>64860.995957192899</v>
      </c>
      <c r="N65" s="232">
        <f>N58*Parametre!$C$187</f>
        <v>63087.099447392357</v>
      </c>
      <c r="O65" s="232">
        <f>O58*Parametre!$C$187</f>
        <v>61277.119985617181</v>
      </c>
      <c r="P65" s="232">
        <f>P58*Parametre!$C$187</f>
        <v>59446.836247023995</v>
      </c>
      <c r="Q65" s="232">
        <f>Q58*Parametre!$C$187</f>
        <v>57579.742366766797</v>
      </c>
      <c r="R65" s="232">
        <f>R58*Parametre!$C$187</f>
        <v>55691.837152787419</v>
      </c>
      <c r="S65" s="232">
        <f>S58*Parametre!$C$187</f>
        <v>53232.454968063175</v>
      </c>
      <c r="T65" s="232">
        <f>T58*Parametre!$C$187</f>
        <v>50795.519354404831</v>
      </c>
      <c r="U65" s="232">
        <f>U58*Parametre!$C$187</f>
        <v>48364.559332355275</v>
      </c>
      <c r="V65" s="232">
        <f>V58*Parametre!$C$187</f>
        <v>45955.870339952329</v>
      </c>
      <c r="W65" s="232">
        <f>W58*Parametre!$C$187</f>
        <v>43553.080198568881</v>
      </c>
      <c r="X65" s="232">
        <f>X58*Parametre!$C$187</f>
        <v>41172.386843095897</v>
      </c>
      <c r="Y65" s="232">
        <f>Y58*Parametre!$C$187</f>
        <v>38797.516303082419</v>
      </c>
      <c r="Z65" s="232">
        <f>Z58*Parametre!$C$187</f>
        <v>36444.569593678134</v>
      </c>
      <c r="AA65" s="232">
        <f>AA58*Parametre!$C$187</f>
        <v>34097.370363509399</v>
      </c>
      <c r="AB65" s="232">
        <f>AB58*Parametre!$C$187</f>
        <v>31771.923287899361</v>
      </c>
      <c r="AC65" s="232">
        <f>AC58*Parametre!$C$187</f>
        <v>29460.122018409707</v>
      </c>
      <c r="AD65" s="232">
        <f>AD58*Parametre!$C$187</f>
        <v>27153.956558712558</v>
      </c>
      <c r="AE65" s="232">
        <f>AE58*Parametre!$C$187</f>
        <v>24869.288154038724</v>
      </c>
      <c r="AF65" s="232">
        <f>AF58*Parametre!$C$187</f>
        <v>22590.181946430697</v>
      </c>
      <c r="AG65" s="232">
        <f>AG58*Parametre!$C$187</f>
        <v>20332.404275944882</v>
      </c>
      <c r="AH65" s="232">
        <f>AH58*Parametre!$C$187</f>
        <v>18080.115869544923</v>
      </c>
      <c r="AI65" s="232">
        <f>AI58*Parametre!$C$187</f>
        <v>15848.988729973522</v>
      </c>
      <c r="AJ65" s="232">
        <f>AJ58*Parametre!$C$187</f>
        <v>13623.278595752166</v>
      </c>
      <c r="AK65" s="232">
        <f>AK58*Parametre!$C$187</f>
        <v>11418.563696772797</v>
      </c>
      <c r="AL65" s="232">
        <f>AL58*Parametre!$C$187</f>
        <v>9219.1942131907163</v>
      </c>
      <c r="AM65" s="232">
        <f>AM58*Parametre!$C$187</f>
        <v>7040.6551631326092</v>
      </c>
      <c r="AN65" s="232">
        <f>AN58*Parametre!$C$187</f>
        <v>4867.3906018822754</v>
      </c>
      <c r="AO65" s="232">
        <f>AO58*Parametre!$C$187</f>
        <v>2714.7928935293949</v>
      </c>
    </row>
    <row r="66" spans="2:41" x14ac:dyDescent="0.2">
      <c r="B66" s="241" t="s">
        <v>387</v>
      </c>
      <c r="C66" s="232">
        <f>SUM(D66:AO66)</f>
        <v>995456.64231512393</v>
      </c>
      <c r="D66" s="232">
        <f>D59*Parametre!$C$188</f>
        <v>0</v>
      </c>
      <c r="E66" s="232">
        <f>E59*Parametre!$C$188</f>
        <v>0</v>
      </c>
      <c r="F66" s="232">
        <f>F59*Parametre!$C$188</f>
        <v>48438.008781612079</v>
      </c>
      <c r="G66" s="232">
        <f>G59*Parametre!$C$188</f>
        <v>48266.159635760807</v>
      </c>
      <c r="H66" s="232">
        <f>H59*Parametre!$C$188</f>
        <v>48104.965887850536</v>
      </c>
      <c r="I66" s="232">
        <f>I59*Parametre!$C$188</f>
        <v>47664.561066460155</v>
      </c>
      <c r="J66" s="232">
        <f>J59*Parametre!$C$188</f>
        <v>46986.076763401281</v>
      </c>
      <c r="K66" s="232">
        <f>K59*Parametre!$C$188</f>
        <v>46064.594549070956</v>
      </c>
      <c r="L66" s="232">
        <f>L59*Parametre!$C$188</f>
        <v>44963.903968528946</v>
      </c>
      <c r="M66" s="232">
        <f>M59*Parametre!$C$188</f>
        <v>43419.344401096074</v>
      </c>
      <c r="N66" s="232">
        <f>N59*Parametre!$C$188</f>
        <v>42231.859960651069</v>
      </c>
      <c r="O66" s="232">
        <f>O59*Parametre!$C$188</f>
        <v>41020.220816818117</v>
      </c>
      <c r="P66" s="232">
        <f>P59*Parametre!$C$188</f>
        <v>39794.989553792919</v>
      </c>
      <c r="Q66" s="232">
        <f>Q59*Parametre!$C$188</f>
        <v>38545.116790976121</v>
      </c>
      <c r="R66" s="232">
        <f>R59*Parametre!$C$188</f>
        <v>37281.312474180006</v>
      </c>
      <c r="S66" s="232">
        <f>S59*Parametre!$C$188</f>
        <v>35634.949193496832</v>
      </c>
      <c r="T66" s="232">
        <f>T59*Parametre!$C$188</f>
        <v>34003.612129808193</v>
      </c>
      <c r="U66" s="232">
        <f>U59*Parametre!$C$188</f>
        <v>32376.275255543616</v>
      </c>
      <c r="V66" s="232">
        <f>V59*Parametre!$C$188</f>
        <v>30763.847087075526</v>
      </c>
      <c r="W66" s="232">
        <f>W59*Parametre!$C$188</f>
        <v>29155.367736232056</v>
      </c>
      <c r="X66" s="232">
        <f>X59*Parametre!$C$188</f>
        <v>27561.680448684023</v>
      </c>
      <c r="Y66" s="232">
        <f>Y59*Parametre!$C$188</f>
        <v>25971.891078922941</v>
      </c>
      <c r="Z66" s="232">
        <f>Z59*Parametre!$C$188</f>
        <v>24396.777992462219</v>
      </c>
      <c r="AA66" s="232">
        <f>AA59*Parametre!$C$188</f>
        <v>22825.512392101333</v>
      </c>
      <c r="AB66" s="232">
        <f>AB59*Parametre!$C$188</f>
        <v>21268.8081514037</v>
      </c>
      <c r="AC66" s="232">
        <f>AC59*Parametre!$C$188</f>
        <v>19721.23870653873</v>
      </c>
      <c r="AD66" s="232">
        <f>AD59*Parametre!$C$188</f>
        <v>18177.441993848901</v>
      </c>
      <c r="AE66" s="232">
        <f>AE59*Parametre!$C$188</f>
        <v>16648.035871711872</v>
      </c>
      <c r="AF66" s="232">
        <f>AF59*Parametre!$C$188</f>
        <v>15122.35320380898</v>
      </c>
      <c r="AG66" s="232">
        <f>AG59*Parametre!$C$188</f>
        <v>13610.948316954838</v>
      </c>
      <c r="AH66" s="232">
        <f>AH59*Parametre!$C$188</f>
        <v>12103.218061430898</v>
      </c>
      <c r="AI66" s="232">
        <f>AI59*Parametre!$C$188</f>
        <v>10609.653612626902</v>
      </c>
      <c r="AJ66" s="232">
        <f>AJ59*Parametre!$C$188</f>
        <v>9119.715423602689</v>
      </c>
      <c r="AK66" s="232">
        <f>AK59*Parametre!$C$188</f>
        <v>7643.831896186749</v>
      </c>
      <c r="AL66" s="232">
        <f>AL59*Parametre!$C$188</f>
        <v>6171.526704697917</v>
      </c>
      <c r="AM66" s="232">
        <f>AM59*Parametre!$C$188</f>
        <v>4713.1658530061259</v>
      </c>
      <c r="AN66" s="232">
        <f>AN59*Parametre!$C$188</f>
        <v>3258.3358574583822</v>
      </c>
      <c r="AO66" s="232">
        <f>AO59*Parametre!$C$188</f>
        <v>1817.3406973213303</v>
      </c>
    </row>
    <row r="67" spans="2:41" x14ac:dyDescent="0.2">
      <c r="B67" s="227" t="s">
        <v>388</v>
      </c>
      <c r="C67" s="232">
        <f>SUM(D67:AO67)</f>
        <v>1901253.6541309431</v>
      </c>
      <c r="D67" s="232">
        <f>D60*Parametre!$C$189</f>
        <v>0</v>
      </c>
      <c r="E67" s="232">
        <f>E60*Parametre!$C$189</f>
        <v>0</v>
      </c>
      <c r="F67" s="232">
        <f>F60*Parametre!$C$189</f>
        <v>4766.963470285159</v>
      </c>
      <c r="G67" s="232">
        <f>G60*Parametre!$C$189</f>
        <v>5860.0082001350247</v>
      </c>
      <c r="H67" s="232">
        <f>H60*Parametre!$C$189</f>
        <v>6936.1091634690429</v>
      </c>
      <c r="I67" s="232">
        <f>I60*Parametre!$C$189</f>
        <v>8596.5069878317845</v>
      </c>
      <c r="J67" s="232">
        <f>J60*Parametre!$C$189</f>
        <v>10755.928051907656</v>
      </c>
      <c r="K67" s="232">
        <f>K60*Parametre!$C$189</f>
        <v>13424.610144335898</v>
      </c>
      <c r="L67" s="232">
        <f>L60*Parametre!$C$189</f>
        <v>16470.285881034677</v>
      </c>
      <c r="M67" s="232">
        <f>M60*Parametre!$C$189</f>
        <v>20441.918109309492</v>
      </c>
      <c r="N67" s="232">
        <f>N60*Parametre!$C$189</f>
        <v>23678.326783117223</v>
      </c>
      <c r="O67" s="232">
        <f>O60*Parametre!$C$189</f>
        <v>26970.248446866495</v>
      </c>
      <c r="P67" s="232">
        <f>P60*Parametre!$C$189</f>
        <v>30295.813418942831</v>
      </c>
      <c r="Q67" s="232">
        <f>Q60*Parametre!$C$189</f>
        <v>33677.977098906049</v>
      </c>
      <c r="R67" s="232">
        <f>R60*Parametre!$C$189</f>
        <v>37094.564698696347</v>
      </c>
      <c r="S67" s="232">
        <f>S60*Parametre!$C$189</f>
        <v>40165.987790622312</v>
      </c>
      <c r="T67" s="232">
        <f>T60*Parametre!$C$189</f>
        <v>43207.275164363666</v>
      </c>
      <c r="U67" s="232">
        <f>U60*Parametre!$C$189</f>
        <v>46241.292528537546</v>
      </c>
      <c r="V67" s="232">
        <f>V60*Parametre!$C$189</f>
        <v>49245.4117321105</v>
      </c>
      <c r="W67" s="232">
        <f>W60*Parametre!$C$189</f>
        <v>52242.361324195874</v>
      </c>
      <c r="X67" s="232">
        <f>X60*Parametre!$C$189</f>
        <v>55209.648548482626</v>
      </c>
      <c r="Y67" s="232">
        <f>Y60*Parametre!$C$189</f>
        <v>58169.865617327625</v>
      </c>
      <c r="Z67" s="232">
        <f>Z60*Parametre!$C$189</f>
        <v>61100.65435901421</v>
      </c>
      <c r="AA67" s="232">
        <f>AA60*Parametre!$C$189</f>
        <v>64024.471466954798</v>
      </c>
      <c r="AB67" s="232">
        <f>AB60*Parametre!$C$189</f>
        <v>66919.092548746325</v>
      </c>
      <c r="AC67" s="232">
        <f>AC60*Parametre!$C$189</f>
        <v>69795.769683803868</v>
      </c>
      <c r="AD67" s="232">
        <f>AD60*Parametre!$C$189</f>
        <v>72665.621182453659</v>
      </c>
      <c r="AE67" s="232">
        <f>AE60*Parametre!$C$189</f>
        <v>75506.621822043599</v>
      </c>
      <c r="AF67" s="232">
        <f>AF60*Parametre!$C$189</f>
        <v>78340.893044581695</v>
      </c>
      <c r="AG67" s="232">
        <f>AG60*Parametre!$C$189</f>
        <v>81146.541414543957</v>
      </c>
      <c r="AH67" s="232">
        <f>AH60*Parametre!$C$189</f>
        <v>83945.555678896359</v>
      </c>
      <c r="AI67" s="232">
        <f>AI60*Parametre!$C$189</f>
        <v>86716.173400700514</v>
      </c>
      <c r="AJ67" s="232">
        <f>AJ60*Parametre!$C$189</f>
        <v>89480.251427847863</v>
      </c>
      <c r="AK67" s="232">
        <f>AK60*Parametre!$C$189</f>
        <v>92216.157538161628</v>
      </c>
      <c r="AL67" s="232">
        <f>AL60*Parametre!$C$189</f>
        <v>94945.617471651392</v>
      </c>
      <c r="AM67" s="232">
        <f>AM60*Parametre!$C$189</f>
        <v>97647.128441767985</v>
      </c>
      <c r="AN67" s="232">
        <f>AN60*Parametre!$C$189</f>
        <v>100342.28586708596</v>
      </c>
      <c r="AO67" s="232">
        <f>AO60*Parametre!$C$189</f>
        <v>103009.71562221141</v>
      </c>
    </row>
    <row r="68" spans="2:41" x14ac:dyDescent="0.2">
      <c r="B68" s="241" t="s">
        <v>137</v>
      </c>
      <c r="C68" s="232">
        <f>SUM(D68:AO68)</f>
        <v>0</v>
      </c>
      <c r="D68" s="232">
        <f>D61*Parametre!$C$190</f>
        <v>0</v>
      </c>
      <c r="E68" s="232">
        <f>E61*Parametre!$C$190</f>
        <v>0</v>
      </c>
      <c r="F68" s="232">
        <f>F61*Parametre!$C$190</f>
        <v>0</v>
      </c>
      <c r="G68" s="232">
        <f>G61*Parametre!$C$190</f>
        <v>0</v>
      </c>
      <c r="H68" s="232">
        <f>H61*Parametre!$C$190</f>
        <v>0</v>
      </c>
      <c r="I68" s="232">
        <f>I61*Parametre!$C$190</f>
        <v>0</v>
      </c>
      <c r="J68" s="232">
        <f>J61*Parametre!$C$190</f>
        <v>0</v>
      </c>
      <c r="K68" s="232">
        <f>K61*Parametre!$C$190</f>
        <v>0</v>
      </c>
      <c r="L68" s="232">
        <f>L61*Parametre!$C$190</f>
        <v>0</v>
      </c>
      <c r="M68" s="232">
        <f>M61*Parametre!$C$190</f>
        <v>0</v>
      </c>
      <c r="N68" s="232">
        <f>N61*Parametre!$C$190</f>
        <v>0</v>
      </c>
      <c r="O68" s="232">
        <f>O61*Parametre!$C$190</f>
        <v>0</v>
      </c>
      <c r="P68" s="232">
        <f>P61*Parametre!$C$190</f>
        <v>0</v>
      </c>
      <c r="Q68" s="232">
        <f>Q61*Parametre!$C$190</f>
        <v>0</v>
      </c>
      <c r="R68" s="232">
        <f>R61*Parametre!$C$190</f>
        <v>0</v>
      </c>
      <c r="S68" s="232">
        <f>S61*Parametre!$C$190</f>
        <v>0</v>
      </c>
      <c r="T68" s="232">
        <f>T61*Parametre!$C$190</f>
        <v>0</v>
      </c>
      <c r="U68" s="232">
        <f>U61*Parametre!$C$190</f>
        <v>0</v>
      </c>
      <c r="V68" s="232">
        <f>V61*Parametre!$C$190</f>
        <v>0</v>
      </c>
      <c r="W68" s="232">
        <f>W61*Parametre!$C$190</f>
        <v>0</v>
      </c>
      <c r="X68" s="232">
        <f>X61*Parametre!$C$190</f>
        <v>0</v>
      </c>
      <c r="Y68" s="232">
        <f>Y61*Parametre!$C$190</f>
        <v>0</v>
      </c>
      <c r="Z68" s="232">
        <f>Z61*Parametre!$C$190</f>
        <v>0</v>
      </c>
      <c r="AA68" s="232">
        <f>AA61*Parametre!$C$190</f>
        <v>0</v>
      </c>
      <c r="AB68" s="232">
        <f>AB61*Parametre!$C$190</f>
        <v>0</v>
      </c>
      <c r="AC68" s="232">
        <f>AC61*Parametre!$C$190</f>
        <v>0</v>
      </c>
      <c r="AD68" s="232">
        <f>AD61*Parametre!$C$190</f>
        <v>0</v>
      </c>
      <c r="AE68" s="232">
        <f>AE61*Parametre!$C$190</f>
        <v>0</v>
      </c>
      <c r="AF68" s="232">
        <f>AF61*Parametre!$C$190</f>
        <v>0</v>
      </c>
      <c r="AG68" s="232">
        <f>AG61*Parametre!$C$190</f>
        <v>0</v>
      </c>
      <c r="AH68" s="232">
        <f>AH61*Parametre!$C$190</f>
        <v>0</v>
      </c>
      <c r="AI68" s="232">
        <f>AI61*Parametre!$C$190</f>
        <v>0</v>
      </c>
      <c r="AJ68" s="232">
        <f>AJ61*Parametre!$C$190</f>
        <v>0</v>
      </c>
      <c r="AK68" s="232">
        <f>AK61*Parametre!$C$190</f>
        <v>0</v>
      </c>
      <c r="AL68" s="232">
        <f>AL61*Parametre!$C$190</f>
        <v>0</v>
      </c>
      <c r="AM68" s="232">
        <f>AM61*Parametre!$C$190</f>
        <v>0</v>
      </c>
      <c r="AN68" s="232">
        <f>AN61*Parametre!$C$190</f>
        <v>0</v>
      </c>
      <c r="AO68" s="232">
        <f>AO61*Parametre!$C$190</f>
        <v>0</v>
      </c>
    </row>
    <row r="69" spans="2:41" x14ac:dyDescent="0.2">
      <c r="B69" s="242" t="s">
        <v>9</v>
      </c>
      <c r="C69" s="244">
        <f>SUM(D69:AO69)</f>
        <v>4383750.4658303875</v>
      </c>
      <c r="D69" s="244">
        <f t="shared" ref="D69" si="25">SUM(D65:D68)</f>
        <v>0</v>
      </c>
      <c r="E69" s="244">
        <f t="shared" ref="E69:AN69" si="26">SUM(E65:E68)</f>
        <v>0</v>
      </c>
      <c r="F69" s="244">
        <f t="shared" si="26"/>
        <v>125562.98537010788</v>
      </c>
      <c r="G69" s="244">
        <f t="shared" si="26"/>
        <v>126227.46803252619</v>
      </c>
      <c r="H69" s="244">
        <f t="shared" si="26"/>
        <v>126901.57964921977</v>
      </c>
      <c r="I69" s="244">
        <f t="shared" si="26"/>
        <v>127463.68396838676</v>
      </c>
      <c r="J69" s="244">
        <f t="shared" si="26"/>
        <v>127931.08244952568</v>
      </c>
      <c r="K69" s="244">
        <f t="shared" si="26"/>
        <v>128301.74716794495</v>
      </c>
      <c r="L69" s="244">
        <f t="shared" si="26"/>
        <v>128602.49083958835</v>
      </c>
      <c r="M69" s="244">
        <f t="shared" si="26"/>
        <v>128722.25846759847</v>
      </c>
      <c r="N69" s="244">
        <f t="shared" si="26"/>
        <v>128997.28619116065</v>
      </c>
      <c r="O69" s="244">
        <f t="shared" si="26"/>
        <v>129267.58924930179</v>
      </c>
      <c r="P69" s="244">
        <f t="shared" si="26"/>
        <v>129537.63921975973</v>
      </c>
      <c r="Q69" s="244">
        <f t="shared" si="26"/>
        <v>129802.83625664897</v>
      </c>
      <c r="R69" s="244">
        <f t="shared" si="26"/>
        <v>130067.71432566378</v>
      </c>
      <c r="S69" s="244">
        <f t="shared" si="26"/>
        <v>129033.39195218231</v>
      </c>
      <c r="T69" s="244">
        <f t="shared" si="26"/>
        <v>128006.4066485767</v>
      </c>
      <c r="U69" s="244">
        <f t="shared" si="26"/>
        <v>126982.12711643643</v>
      </c>
      <c r="V69" s="244">
        <f t="shared" si="26"/>
        <v>125965.12915913835</v>
      </c>
      <c r="W69" s="244">
        <f t="shared" si="26"/>
        <v>124950.8092589968</v>
      </c>
      <c r="X69" s="244">
        <f t="shared" si="26"/>
        <v>123943.71584026255</v>
      </c>
      <c r="Y69" s="244">
        <f t="shared" si="26"/>
        <v>122939.27299933298</v>
      </c>
      <c r="Z69" s="244">
        <f t="shared" si="26"/>
        <v>121942.00194515457</v>
      </c>
      <c r="AA69" s="244">
        <f t="shared" si="26"/>
        <v>120947.35422256553</v>
      </c>
      <c r="AB69" s="244">
        <f t="shared" si="26"/>
        <v>119959.82398804938</v>
      </c>
      <c r="AC69" s="244">
        <f t="shared" si="26"/>
        <v>118977.1304087523</v>
      </c>
      <c r="AD69" s="244">
        <f t="shared" si="26"/>
        <v>117997.01973501511</v>
      </c>
      <c r="AE69" s="244">
        <f t="shared" si="26"/>
        <v>117023.9458477942</v>
      </c>
      <c r="AF69" s="244">
        <f t="shared" si="26"/>
        <v>116053.42819482138</v>
      </c>
      <c r="AG69" s="244">
        <f t="shared" si="26"/>
        <v>115089.89400744368</v>
      </c>
      <c r="AH69" s="244">
        <f t="shared" si="26"/>
        <v>114128.88960987219</v>
      </c>
      <c r="AI69" s="244">
        <f t="shared" si="26"/>
        <v>113174.81574330095</v>
      </c>
      <c r="AJ69" s="244">
        <f t="shared" si="26"/>
        <v>112223.24544720272</v>
      </c>
      <c r="AK69" s="244">
        <f t="shared" si="26"/>
        <v>111278.55313112118</v>
      </c>
      <c r="AL69" s="244">
        <f t="shared" si="26"/>
        <v>110336.33838954003</v>
      </c>
      <c r="AM69" s="244">
        <f t="shared" si="26"/>
        <v>109400.94945790673</v>
      </c>
      <c r="AN69" s="244">
        <f t="shared" si="26"/>
        <v>108468.01232642661</v>
      </c>
      <c r="AO69" s="244">
        <f t="shared" ref="AO69" si="27">SUM(AO65:AO68)</f>
        <v>107541.84921306215</v>
      </c>
    </row>
    <row r="72" spans="2:41" ht="30.6" x14ac:dyDescent="0.2">
      <c r="B72" s="250" t="s">
        <v>400</v>
      </c>
      <c r="C72" s="245" t="s">
        <v>9</v>
      </c>
    </row>
    <row r="73" spans="2:41" x14ac:dyDescent="0.2">
      <c r="B73" s="246" t="s">
        <v>9</v>
      </c>
      <c r="C73" s="247">
        <f>SUM(D73:AO73)</f>
        <v>8830579.8442732468</v>
      </c>
      <c r="D73" s="248">
        <f t="shared" ref="D73:AN73" si="28">D69+D34</f>
        <v>0</v>
      </c>
      <c r="E73" s="248">
        <f t="shared" si="28"/>
        <v>0</v>
      </c>
      <c r="F73" s="248">
        <f t="shared" si="28"/>
        <v>238627.72555312683</v>
      </c>
      <c r="G73" s="248">
        <f t="shared" si="28"/>
        <v>240197.9566178424</v>
      </c>
      <c r="H73" s="248">
        <f t="shared" si="28"/>
        <v>241781.50408356954</v>
      </c>
      <c r="I73" s="248">
        <f t="shared" si="28"/>
        <v>243321.61930564122</v>
      </c>
      <c r="J73" s="248">
        <f t="shared" si="28"/>
        <v>244826.44512098184</v>
      </c>
      <c r="K73" s="248">
        <f t="shared" si="28"/>
        <v>246295.09698616847</v>
      </c>
      <c r="L73" s="248">
        <f t="shared" si="28"/>
        <v>247740.16085692614</v>
      </c>
      <c r="M73" s="248">
        <f t="shared" si="28"/>
        <v>249109.83182508056</v>
      </c>
      <c r="N73" s="248">
        <f t="shared" si="28"/>
        <v>250561.21336806295</v>
      </c>
      <c r="O73" s="248">
        <f t="shared" si="28"/>
        <v>252019.64875581302</v>
      </c>
      <c r="P73" s="248">
        <f t="shared" si="28"/>
        <v>253487.29126841668</v>
      </c>
      <c r="Q73" s="248">
        <f t="shared" si="28"/>
        <v>254962.05781882541</v>
      </c>
      <c r="R73" s="248">
        <f t="shared" si="28"/>
        <v>256446.13173621218</v>
      </c>
      <c r="S73" s="248">
        <f t="shared" si="28"/>
        <v>255375.95656711381</v>
      </c>
      <c r="T73" s="248">
        <f t="shared" si="28"/>
        <v>254310.96946704717</v>
      </c>
      <c r="U73" s="248">
        <f t="shared" si="28"/>
        <v>253249.00209786862</v>
      </c>
      <c r="V73" s="248">
        <f t="shared" si="28"/>
        <v>252192.18632685882</v>
      </c>
      <c r="W73" s="248">
        <f t="shared" si="28"/>
        <v>251138.3668225554</v>
      </c>
      <c r="X73" s="248">
        <f t="shared" si="28"/>
        <v>250089.66269634094</v>
      </c>
      <c r="Y73" s="248">
        <f t="shared" si="28"/>
        <v>249043.9315454145</v>
      </c>
      <c r="Z73" s="248">
        <f t="shared" si="28"/>
        <v>248003.27980158472</v>
      </c>
      <c r="AA73" s="248">
        <f t="shared" si="28"/>
        <v>246965.57791316009</v>
      </c>
      <c r="AB73" s="248">
        <f t="shared" si="28"/>
        <v>245932.9197082427</v>
      </c>
      <c r="AC73" s="248">
        <f t="shared" si="28"/>
        <v>244904.23476235356</v>
      </c>
      <c r="AD73" s="248">
        <f t="shared" si="28"/>
        <v>243878.4653157322</v>
      </c>
      <c r="AE73" s="248">
        <f t="shared" si="28"/>
        <v>242857.6864321655</v>
      </c>
      <c r="AF73" s="248">
        <f t="shared" si="28"/>
        <v>241839.80035147807</v>
      </c>
      <c r="AG73" s="248">
        <f t="shared" si="28"/>
        <v>240826.8697214385</v>
      </c>
      <c r="AH73" s="248">
        <f t="shared" si="28"/>
        <v>239816.80936519435</v>
      </c>
      <c r="AI73" s="248">
        <f t="shared" si="28"/>
        <v>238811.66958878643</v>
      </c>
      <c r="AJ73" s="248">
        <f t="shared" si="28"/>
        <v>237809.37772320502</v>
      </c>
      <c r="AK73" s="248">
        <f t="shared" si="28"/>
        <v>236811.97180660884</v>
      </c>
      <c r="AL73" s="248">
        <f t="shared" si="28"/>
        <v>235817.39160280308</v>
      </c>
      <c r="AM73" s="248">
        <f t="shared" si="28"/>
        <v>234827.66295546864</v>
      </c>
      <c r="AN73" s="248">
        <f t="shared" si="28"/>
        <v>233840.73798664805</v>
      </c>
      <c r="AO73" s="248">
        <f t="shared" ref="AO73" si="29">AO69+AO34</f>
        <v>232858.6304185089</v>
      </c>
    </row>
    <row r="76" spans="2:41" x14ac:dyDescent="0.2">
      <c r="B76" s="249"/>
    </row>
    <row r="77" spans="2:41" x14ac:dyDescent="0.2">
      <c r="B77" s="249"/>
    </row>
  </sheetData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4DDFC-A132-43AF-9D48-7D7EBA55E600}">
  <sheetPr>
    <tabColor theme="7" tint="0.59999389629810485"/>
  </sheetPr>
  <dimension ref="B2:AO37"/>
  <sheetViews>
    <sheetView showWhiteSpace="0" zoomScaleNormal="100" workbookViewId="0">
      <selection activeCell="G42" sqref="G42"/>
    </sheetView>
  </sheetViews>
  <sheetFormatPr defaultColWidth="9.21875" defaultRowHeight="10.199999999999999" x14ac:dyDescent="0.2"/>
  <cols>
    <col min="1" max="1" width="2.77734375" style="228" customWidth="1"/>
    <col min="2" max="2" width="56.77734375" style="228" bestFit="1" customWidth="1"/>
    <col min="3" max="3" width="10.77734375" style="228" bestFit="1" customWidth="1"/>
    <col min="4" max="5" width="5" style="228" bestFit="1" customWidth="1"/>
    <col min="6" max="6" width="7.88671875" style="228" customWidth="1"/>
    <col min="7" max="7" width="8.33203125" style="228" customWidth="1"/>
    <col min="8" max="41" width="9.77734375" style="228" bestFit="1" customWidth="1"/>
    <col min="42" max="16384" width="9.21875" style="228"/>
  </cols>
  <sheetData>
    <row r="2" spans="2:41" ht="17.55" customHeight="1" x14ac:dyDescent="0.2">
      <c r="B2" s="594" t="s">
        <v>599</v>
      </c>
      <c r="C2" s="594"/>
      <c r="D2" s="594"/>
      <c r="E2" s="594"/>
      <c r="F2" s="594"/>
      <c r="G2" s="594"/>
      <c r="H2" s="594"/>
      <c r="I2" s="594"/>
      <c r="J2" s="594"/>
      <c r="K2" s="594"/>
    </row>
    <row r="4" spans="2:41" x14ac:dyDescent="0.2">
      <c r="B4" s="332" t="s">
        <v>581</v>
      </c>
      <c r="C4" s="333"/>
      <c r="D4" s="252" t="s">
        <v>10</v>
      </c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</row>
    <row r="5" spans="2:41" x14ac:dyDescent="0.2">
      <c r="B5" s="334" t="s">
        <v>582</v>
      </c>
      <c r="C5" s="335"/>
      <c r="D5" s="252">
        <v>1</v>
      </c>
      <c r="E5" s="252">
        <v>2</v>
      </c>
      <c r="F5" s="252">
        <v>3</v>
      </c>
      <c r="G5" s="252">
        <v>4</v>
      </c>
      <c r="H5" s="252">
        <v>5</v>
      </c>
      <c r="I5" s="252">
        <v>6</v>
      </c>
      <c r="J5" s="252">
        <v>7</v>
      </c>
      <c r="K5" s="252">
        <v>8</v>
      </c>
      <c r="L5" s="252">
        <v>9</v>
      </c>
      <c r="M5" s="252">
        <v>10</v>
      </c>
      <c r="N5" s="252">
        <v>11</v>
      </c>
      <c r="O5" s="252">
        <v>12</v>
      </c>
      <c r="P5" s="252">
        <v>13</v>
      </c>
      <c r="Q5" s="252">
        <v>14</v>
      </c>
      <c r="R5" s="252">
        <v>15</v>
      </c>
      <c r="S5" s="252">
        <v>16</v>
      </c>
      <c r="T5" s="252">
        <v>17</v>
      </c>
      <c r="U5" s="252">
        <v>18</v>
      </c>
      <c r="V5" s="252">
        <v>19</v>
      </c>
      <c r="W5" s="252">
        <v>20</v>
      </c>
      <c r="X5" s="252">
        <v>21</v>
      </c>
      <c r="Y5" s="252">
        <v>22</v>
      </c>
      <c r="Z5" s="252">
        <v>23</v>
      </c>
      <c r="AA5" s="252">
        <v>24</v>
      </c>
      <c r="AB5" s="252">
        <v>25</v>
      </c>
      <c r="AC5" s="252">
        <v>26</v>
      </c>
      <c r="AD5" s="252">
        <v>27</v>
      </c>
      <c r="AE5" s="252">
        <v>28</v>
      </c>
      <c r="AF5" s="252">
        <v>29</v>
      </c>
      <c r="AG5" s="252">
        <v>30</v>
      </c>
      <c r="AH5" s="252">
        <v>31</v>
      </c>
      <c r="AI5" s="252">
        <v>32</v>
      </c>
      <c r="AJ5" s="252">
        <v>33</v>
      </c>
      <c r="AK5" s="252">
        <v>34</v>
      </c>
      <c r="AL5" s="252">
        <v>35</v>
      </c>
      <c r="AM5" s="252">
        <v>36</v>
      </c>
      <c r="AN5" s="252">
        <v>37</v>
      </c>
      <c r="AO5" s="252">
        <v>38</v>
      </c>
    </row>
    <row r="6" spans="2:41" x14ac:dyDescent="0.2">
      <c r="B6" s="508" t="s">
        <v>33</v>
      </c>
      <c r="C6" s="255" t="s">
        <v>9</v>
      </c>
      <c r="D6" s="296">
        <v>2026</v>
      </c>
      <c r="E6" s="296">
        <f>$D$6+D5</f>
        <v>2027</v>
      </c>
      <c r="F6" s="296">
        <f t="shared" ref="F6:AN6" si="0">$D$6+E5</f>
        <v>2028</v>
      </c>
      <c r="G6" s="296">
        <f t="shared" si="0"/>
        <v>2029</v>
      </c>
      <c r="H6" s="296">
        <f t="shared" si="0"/>
        <v>2030</v>
      </c>
      <c r="I6" s="296">
        <f t="shared" si="0"/>
        <v>2031</v>
      </c>
      <c r="J6" s="296">
        <f t="shared" si="0"/>
        <v>2032</v>
      </c>
      <c r="K6" s="296">
        <f t="shared" si="0"/>
        <v>2033</v>
      </c>
      <c r="L6" s="296">
        <f t="shared" si="0"/>
        <v>2034</v>
      </c>
      <c r="M6" s="296">
        <f t="shared" si="0"/>
        <v>2035</v>
      </c>
      <c r="N6" s="296">
        <f t="shared" si="0"/>
        <v>2036</v>
      </c>
      <c r="O6" s="296">
        <f t="shared" si="0"/>
        <v>2037</v>
      </c>
      <c r="P6" s="296">
        <f t="shared" si="0"/>
        <v>2038</v>
      </c>
      <c r="Q6" s="296">
        <f t="shared" si="0"/>
        <v>2039</v>
      </c>
      <c r="R6" s="296">
        <f t="shared" si="0"/>
        <v>2040</v>
      </c>
      <c r="S6" s="296">
        <f t="shared" si="0"/>
        <v>2041</v>
      </c>
      <c r="T6" s="296">
        <f t="shared" si="0"/>
        <v>2042</v>
      </c>
      <c r="U6" s="296">
        <f t="shared" si="0"/>
        <v>2043</v>
      </c>
      <c r="V6" s="296">
        <f t="shared" si="0"/>
        <v>2044</v>
      </c>
      <c r="W6" s="296">
        <f t="shared" si="0"/>
        <v>2045</v>
      </c>
      <c r="X6" s="296">
        <f t="shared" si="0"/>
        <v>2046</v>
      </c>
      <c r="Y6" s="296">
        <f t="shared" si="0"/>
        <v>2047</v>
      </c>
      <c r="Z6" s="296">
        <f t="shared" si="0"/>
        <v>2048</v>
      </c>
      <c r="AA6" s="296">
        <f t="shared" si="0"/>
        <v>2049</v>
      </c>
      <c r="AB6" s="296">
        <f t="shared" si="0"/>
        <v>2050</v>
      </c>
      <c r="AC6" s="296">
        <f t="shared" si="0"/>
        <v>2051</v>
      </c>
      <c r="AD6" s="296">
        <f t="shared" si="0"/>
        <v>2052</v>
      </c>
      <c r="AE6" s="296">
        <f t="shared" si="0"/>
        <v>2053</v>
      </c>
      <c r="AF6" s="296">
        <f t="shared" si="0"/>
        <v>2054</v>
      </c>
      <c r="AG6" s="296">
        <f t="shared" si="0"/>
        <v>2055</v>
      </c>
      <c r="AH6" s="296">
        <f t="shared" si="0"/>
        <v>2056</v>
      </c>
      <c r="AI6" s="296">
        <f t="shared" si="0"/>
        <v>2057</v>
      </c>
      <c r="AJ6" s="296">
        <f t="shared" si="0"/>
        <v>2058</v>
      </c>
      <c r="AK6" s="296">
        <f t="shared" si="0"/>
        <v>2059</v>
      </c>
      <c r="AL6" s="296">
        <f t="shared" si="0"/>
        <v>2060</v>
      </c>
      <c r="AM6" s="296">
        <f t="shared" si="0"/>
        <v>2061</v>
      </c>
      <c r="AN6" s="296">
        <f t="shared" si="0"/>
        <v>2062</v>
      </c>
      <c r="AO6" s="296">
        <f t="shared" ref="AO6" si="1">$D$6+AN5</f>
        <v>2063</v>
      </c>
    </row>
    <row r="7" spans="2:41" x14ac:dyDescent="0.2">
      <c r="B7" s="509" t="s">
        <v>633</v>
      </c>
      <c r="C7" s="336">
        <f>SUM(D7:AO7)</f>
        <v>285201.41338402784</v>
      </c>
      <c r="D7" s="232">
        <f>'04A Prevádzkové príjmy'!D77/Parametre!$C$152*Parametre!E165</f>
        <v>0</v>
      </c>
      <c r="E7" s="232">
        <f>'04A Prevádzkové príjmy'!E77/Parametre!$C$152*Parametre!F165</f>
        <v>0</v>
      </c>
      <c r="F7" s="232">
        <f>'04A Prevádzkové príjmy'!F77/Parametre!$C$152*Parametre!G165</f>
        <v>13877.639646760766</v>
      </c>
      <c r="G7" s="232">
        <f>'04A Prevádzkové príjmy'!G77/Parametre!$C$152*Parametre!H165</f>
        <v>13828.404333837811</v>
      </c>
      <c r="H7" s="232">
        <f>'04A Prevádzkové príjmy'!H77/Parametre!$C$152*Parametre!I165</f>
        <v>13782.22182545075</v>
      </c>
      <c r="I7" s="232">
        <f>'04A Prevádzkové príjmy'!I77/Parametre!$C$152*Parametre!J165</f>
        <v>13656.04447911293</v>
      </c>
      <c r="J7" s="232">
        <f>'04A Prevádzkové príjmy'!J77/Parametre!$C$152*Parametre!K165</f>
        <v>13461.656623363397</v>
      </c>
      <c r="K7" s="232">
        <f>'04A Prevádzkové príjmy'!K77/Parametre!$C$152*Parametre!L165</f>
        <v>13197.649112876506</v>
      </c>
      <c r="L7" s="232">
        <f>'04A Prevádzkové príjmy'!L77/Parametre!$C$152*Parametre!M165</f>
        <v>12882.297850023924</v>
      </c>
      <c r="M7" s="232">
        <f>'04A Prevádzkové príjmy'!M77/Parametre!$C$152*Parametre!N165</f>
        <v>12439.776746680651</v>
      </c>
      <c r="N7" s="232">
        <f>'04A Prevádzkové príjmy'!N77/Parametre!$C$152*Parametre!O165</f>
        <v>12099.558773953273</v>
      </c>
      <c r="O7" s="232">
        <f>'04A Prevádzkové príjmy'!O77/Parametre!$C$152*Parametre!P165</f>
        <v>11752.420403839122</v>
      </c>
      <c r="P7" s="232">
        <f>'04A Prevádzkové príjmy'!P77/Parametre!$C$152*Parametre!Q165</f>
        <v>11401.387849448407</v>
      </c>
      <c r="Q7" s="232">
        <f>'04A Prevádzkové príjmy'!Q77/Parametre!$C$152*Parametre!R165</f>
        <v>11043.295428992482</v>
      </c>
      <c r="R7" s="232">
        <f>'04A Prevádzkové príjmy'!R77/Parametre!$C$152*Parametre!S165</f>
        <v>10681.211575141431</v>
      </c>
      <c r="S7" s="232">
        <f>'04A Prevádzkové príjmy'!S77/Parametre!$C$152*Parametre!T165</f>
        <v>10209.523392417181</v>
      </c>
      <c r="T7" s="232">
        <f>'04A Prevádzkové príjmy'!T77/Parametre!$C$152*Parametre!U165</f>
        <v>9742.1402674347573</v>
      </c>
      <c r="U7" s="232">
        <f>'04A Prevádzkové príjmy'!U77/Parametre!$C$152*Parametre!V165</f>
        <v>9275.90320912069</v>
      </c>
      <c r="V7" s="232">
        <f>'04A Prevádzkové príjmy'!V77/Parametre!$C$152*Parametre!W165</f>
        <v>8813.9375412259942</v>
      </c>
      <c r="W7" s="232">
        <f>'04A Prevádzkové príjmy'!W77/Parametre!$C$152*Parametre!X165</f>
        <v>8353.1032218198834</v>
      </c>
      <c r="X7" s="232">
        <f>'04A Prevádzkové príjmy'!X77/Parametre!$C$152*Parametre!Y165</f>
        <v>7896.5068743950706</v>
      </c>
      <c r="Y7" s="232">
        <f>'04A Prevádzkové príjmy'!Y77/Parametre!$C$152*Parametre!Z165</f>
        <v>7441.027292497587</v>
      </c>
      <c r="Z7" s="232">
        <f>'04A Prevádzkové príjmy'!Z77/Parametre!$C$152*Parametre!AA165</f>
        <v>6989.752511253957</v>
      </c>
      <c r="AA7" s="232">
        <f>'04A Prevádzkové príjmy'!AA77/Parametre!$C$152*Parametre!AB165</f>
        <v>6539.5800467029921</v>
      </c>
      <c r="AB7" s="232">
        <f>'04A Prevádzkové príjmy'!AB77/Parametre!$C$152*Parametre!AC165</f>
        <v>6093.5794568276488</v>
      </c>
      <c r="AC7" s="232">
        <f>'04A Prevádzkové príjmy'!AC77/Parametre!$C$152*Parametre!AD165</f>
        <v>5650.1960142711378</v>
      </c>
      <c r="AD7" s="232">
        <f>'04A Prevádzkové príjmy'!AD77/Parametre!$C$152*Parametre!AE165</f>
        <v>5207.8934711761713</v>
      </c>
      <c r="AE7" s="232">
        <f>'04A Prevádzkové príjmy'!AE77/Parametre!$C$152*Parametre!AF165</f>
        <v>4769.7138768773921</v>
      </c>
      <c r="AF7" s="232">
        <f>'04A Prevádzkové príjmy'!AF77/Parametre!$C$152*Parametre!AG165</f>
        <v>4332.6010637573272</v>
      </c>
      <c r="AG7" s="232">
        <f>'04A Prevádzkové príjmy'!AG77/Parametre!$C$152*Parametre!AH165</f>
        <v>3899.5788791608902</v>
      </c>
      <c r="AH7" s="232">
        <f>'04A Prevádzkové príjmy'!AH77/Parametre!$C$152*Parametre!AI165</f>
        <v>3467.6094878298663</v>
      </c>
      <c r="AI7" s="232">
        <f>'04A Prevádzkové príjmy'!AI77/Parametre!$C$152*Parametre!AJ165</f>
        <v>3039.6986440302117</v>
      </c>
      <c r="AJ7" s="232">
        <f>'04A Prevádzkové príjmy'!AJ77/Parametre!$C$152*Parametre!AK165</f>
        <v>2612.8267348968488</v>
      </c>
      <c r="AK7" s="232">
        <f>'04A Prevádzkové príjmy'!AK77/Parametre!$C$152*Parametre!AL165</f>
        <v>2189.9815298758722</v>
      </c>
      <c r="AL7" s="232">
        <f>'04A Prevádzkové príjmy'!AL77/Parametre!$C$152*Parametre!AM165</f>
        <v>1768.16152918886</v>
      </c>
      <c r="AM7" s="232">
        <f>'04A Prevádzkové príjmy'!AM77/Parametre!$C$152*Parametre!AN165</f>
        <v>1350.3366250733809</v>
      </c>
      <c r="AN7" s="232">
        <f>'04A Prevádzkové príjmy'!AN77/Parametre!$C$152*Parametre!AO165</f>
        <v>933.52332218685751</v>
      </c>
      <c r="AO7" s="232">
        <f>'04A Prevádzkové príjmy'!AO77/Parametre!$C$152*Parametre!AP165</f>
        <v>520.67374252577576</v>
      </c>
    </row>
    <row r="9" spans="2:41" x14ac:dyDescent="0.2">
      <c r="B9" s="297"/>
      <c r="C9" s="297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</row>
    <row r="10" spans="2:41" x14ac:dyDescent="0.2">
      <c r="B10" s="332" t="s">
        <v>583</v>
      </c>
      <c r="C10" s="333"/>
      <c r="D10" s="252" t="s">
        <v>10</v>
      </c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</row>
    <row r="11" spans="2:41" x14ac:dyDescent="0.2">
      <c r="B11" s="334" t="s">
        <v>584</v>
      </c>
      <c r="C11" s="335"/>
      <c r="D11" s="252">
        <v>1</v>
      </c>
      <c r="E11" s="252">
        <v>2</v>
      </c>
      <c r="F11" s="252">
        <v>3</v>
      </c>
      <c r="G11" s="252">
        <v>4</v>
      </c>
      <c r="H11" s="252">
        <v>5</v>
      </c>
      <c r="I11" s="252">
        <v>6</v>
      </c>
      <c r="J11" s="252">
        <v>7</v>
      </c>
      <c r="K11" s="252">
        <v>8</v>
      </c>
      <c r="L11" s="252">
        <v>9</v>
      </c>
      <c r="M11" s="252">
        <v>10</v>
      </c>
      <c r="N11" s="252">
        <v>11</v>
      </c>
      <c r="O11" s="252">
        <v>12</v>
      </c>
      <c r="P11" s="252">
        <v>13</v>
      </c>
      <c r="Q11" s="252">
        <v>14</v>
      </c>
      <c r="R11" s="252">
        <v>15</v>
      </c>
      <c r="S11" s="252">
        <v>16</v>
      </c>
      <c r="T11" s="252">
        <v>17</v>
      </c>
      <c r="U11" s="252">
        <v>18</v>
      </c>
      <c r="V11" s="252">
        <v>19</v>
      </c>
      <c r="W11" s="252">
        <v>20</v>
      </c>
      <c r="X11" s="252">
        <v>21</v>
      </c>
      <c r="Y11" s="252">
        <v>22</v>
      </c>
      <c r="Z11" s="252">
        <v>23</v>
      </c>
      <c r="AA11" s="252">
        <v>24</v>
      </c>
      <c r="AB11" s="252">
        <v>25</v>
      </c>
      <c r="AC11" s="252">
        <v>26</v>
      </c>
      <c r="AD11" s="252">
        <v>27</v>
      </c>
      <c r="AE11" s="252">
        <v>28</v>
      </c>
      <c r="AF11" s="252">
        <v>29</v>
      </c>
      <c r="AG11" s="252">
        <v>30</v>
      </c>
      <c r="AH11" s="252">
        <v>31</v>
      </c>
      <c r="AI11" s="252">
        <v>32</v>
      </c>
      <c r="AJ11" s="252">
        <v>33</v>
      </c>
      <c r="AK11" s="252">
        <v>34</v>
      </c>
      <c r="AL11" s="252">
        <v>35</v>
      </c>
      <c r="AM11" s="252">
        <v>36</v>
      </c>
      <c r="AN11" s="252">
        <v>37</v>
      </c>
      <c r="AO11" s="252">
        <v>38</v>
      </c>
    </row>
    <row r="12" spans="2:41" x14ac:dyDescent="0.2">
      <c r="B12" s="508" t="s">
        <v>33</v>
      </c>
      <c r="C12" s="255" t="s">
        <v>9</v>
      </c>
      <c r="D12" s="296">
        <v>2026</v>
      </c>
      <c r="E12" s="296">
        <f>$D$6+D11</f>
        <v>2027</v>
      </c>
      <c r="F12" s="296">
        <f t="shared" ref="F12:AN12" si="2">$D$6+E11</f>
        <v>2028</v>
      </c>
      <c r="G12" s="296">
        <f t="shared" si="2"/>
        <v>2029</v>
      </c>
      <c r="H12" s="296">
        <f t="shared" si="2"/>
        <v>2030</v>
      </c>
      <c r="I12" s="296">
        <f t="shared" si="2"/>
        <v>2031</v>
      </c>
      <c r="J12" s="296">
        <f t="shared" si="2"/>
        <v>2032</v>
      </c>
      <c r="K12" s="296">
        <f t="shared" si="2"/>
        <v>2033</v>
      </c>
      <c r="L12" s="296">
        <f t="shared" si="2"/>
        <v>2034</v>
      </c>
      <c r="M12" s="296">
        <f t="shared" si="2"/>
        <v>2035</v>
      </c>
      <c r="N12" s="296">
        <f t="shared" si="2"/>
        <v>2036</v>
      </c>
      <c r="O12" s="296">
        <f t="shared" si="2"/>
        <v>2037</v>
      </c>
      <c r="P12" s="296">
        <f t="shared" si="2"/>
        <v>2038</v>
      </c>
      <c r="Q12" s="296">
        <f t="shared" si="2"/>
        <v>2039</v>
      </c>
      <c r="R12" s="296">
        <f t="shared" si="2"/>
        <v>2040</v>
      </c>
      <c r="S12" s="296">
        <f t="shared" si="2"/>
        <v>2041</v>
      </c>
      <c r="T12" s="296">
        <f t="shared" si="2"/>
        <v>2042</v>
      </c>
      <c r="U12" s="296">
        <f t="shared" si="2"/>
        <v>2043</v>
      </c>
      <c r="V12" s="296">
        <f t="shared" si="2"/>
        <v>2044</v>
      </c>
      <c r="W12" s="296">
        <f t="shared" si="2"/>
        <v>2045</v>
      </c>
      <c r="X12" s="296">
        <f t="shared" si="2"/>
        <v>2046</v>
      </c>
      <c r="Y12" s="296">
        <f t="shared" si="2"/>
        <v>2047</v>
      </c>
      <c r="Z12" s="296">
        <f t="shared" si="2"/>
        <v>2048</v>
      </c>
      <c r="AA12" s="296">
        <f t="shared" si="2"/>
        <v>2049</v>
      </c>
      <c r="AB12" s="296">
        <f t="shared" si="2"/>
        <v>2050</v>
      </c>
      <c r="AC12" s="296">
        <f t="shared" si="2"/>
        <v>2051</v>
      </c>
      <c r="AD12" s="296">
        <f t="shared" si="2"/>
        <v>2052</v>
      </c>
      <c r="AE12" s="296">
        <f t="shared" si="2"/>
        <v>2053</v>
      </c>
      <c r="AF12" s="296">
        <f t="shared" si="2"/>
        <v>2054</v>
      </c>
      <c r="AG12" s="296">
        <f t="shared" si="2"/>
        <v>2055</v>
      </c>
      <c r="AH12" s="296">
        <f t="shared" si="2"/>
        <v>2056</v>
      </c>
      <c r="AI12" s="296">
        <f t="shared" si="2"/>
        <v>2057</v>
      </c>
      <c r="AJ12" s="296">
        <f t="shared" si="2"/>
        <v>2058</v>
      </c>
      <c r="AK12" s="296">
        <f t="shared" si="2"/>
        <v>2059</v>
      </c>
      <c r="AL12" s="296">
        <f t="shared" si="2"/>
        <v>2060</v>
      </c>
      <c r="AM12" s="296">
        <f t="shared" si="2"/>
        <v>2061</v>
      </c>
      <c r="AN12" s="296">
        <f t="shared" si="2"/>
        <v>2062</v>
      </c>
      <c r="AO12" s="296">
        <f t="shared" ref="AO12" si="3">$D$6+AN11</f>
        <v>2063</v>
      </c>
    </row>
    <row r="13" spans="2:41" x14ac:dyDescent="0.2">
      <c r="B13" s="509" t="s">
        <v>633</v>
      </c>
      <c r="C13" s="336">
        <f>SUM(D13:AO13)</f>
        <v>233346.61095056823</v>
      </c>
      <c r="D13" s="232">
        <f>'04A Prevádzkové príjmy'!D77/Parametre!$C$152*Parametre!E166</f>
        <v>0</v>
      </c>
      <c r="E13" s="232">
        <f>'04A Prevádzkové príjmy'!E77/Parametre!$C$152*Parametre!F166</f>
        <v>0</v>
      </c>
      <c r="F13" s="232">
        <f>'04A Prevádzkové príjmy'!F77/Parametre!$C$152*Parametre!G166</f>
        <v>11354.432438258809</v>
      </c>
      <c r="G13" s="232">
        <f>'04A Prevádzkové príjmy'!G77/Parametre!$C$152*Parametre!H166</f>
        <v>11314.149000412754</v>
      </c>
      <c r="H13" s="232">
        <f>'04A Prevádzkové príjmy'!H77/Parametre!$C$152*Parametre!I166</f>
        <v>11276.36331173243</v>
      </c>
      <c r="I13" s="232">
        <f>'04A Prevádzkové príjmy'!I77/Parametre!$C$152*Parametre!J166</f>
        <v>11173.127301092396</v>
      </c>
      <c r="J13" s="232">
        <f>'04A Prevádzkové príjmy'!J77/Parametre!$C$152*Parametre!K166</f>
        <v>11014.082691842777</v>
      </c>
      <c r="K13" s="232">
        <f>'04A Prevádzkové príjmy'!K77/Parametre!$C$152*Parametre!L166</f>
        <v>10798.076546898959</v>
      </c>
      <c r="L13" s="232">
        <f>'04A Prevádzkové príjmy'!L77/Parametre!$C$152*Parametre!M166</f>
        <v>10540.061877292301</v>
      </c>
      <c r="M13" s="232">
        <f>'04A Prevádzkové príjmy'!M77/Parametre!$C$152*Parametre!N166</f>
        <v>10177.999156375077</v>
      </c>
      <c r="N13" s="232">
        <f>'04A Prevádzkové príjmy'!N77/Parametre!$C$152*Parametre!O166</f>
        <v>9899.638996870859</v>
      </c>
      <c r="O13" s="232">
        <f>'04A Prevádzkové príjmy'!O77/Parametre!$C$152*Parametre!P166</f>
        <v>9615.6166940501917</v>
      </c>
      <c r="P13" s="232">
        <f>'04A Prevádzkové príjmy'!P77/Parametre!$C$152*Parametre!Q166</f>
        <v>9328.4082404577894</v>
      </c>
      <c r="Q13" s="232">
        <f>'04A Prevádzkové príjmy'!Q77/Parametre!$C$152*Parametre!R166</f>
        <v>9035.4235328120303</v>
      </c>
      <c r="R13" s="232">
        <f>'04A Prevádzkové príjmy'!R77/Parametre!$C$152*Parametre!S166</f>
        <v>8739.1731069338966</v>
      </c>
      <c r="S13" s="232">
        <f>'04A Prevádzkové príjmy'!S77/Parametre!$C$152*Parametre!T166</f>
        <v>8353.2464119776923</v>
      </c>
      <c r="T13" s="232">
        <f>'04A Prevádzkové príjmy'!T77/Parametre!$C$152*Parametre!U166</f>
        <v>7970.8420369920741</v>
      </c>
      <c r="U13" s="232">
        <f>'04A Prevádzkové príjmy'!U77/Parametre!$C$152*Parametre!V166</f>
        <v>7589.375352916928</v>
      </c>
      <c r="V13" s="232">
        <f>'04A Prevádzkové príjmy'!V77/Parametre!$C$152*Parametre!W166</f>
        <v>7211.4034428212681</v>
      </c>
      <c r="W13" s="232">
        <f>'04A Prevádzkové príjmy'!W77/Parametre!$C$152*Parametre!X166</f>
        <v>6834.3571814889956</v>
      </c>
      <c r="X13" s="232">
        <f>'04A Prevádzkové príjmy'!X77/Parametre!$C$152*Parametre!Y166</f>
        <v>6460.7783517777843</v>
      </c>
      <c r="Y13" s="232">
        <f>'04A Prevádzkové príjmy'!Y77/Parametre!$C$152*Parametre!Z166</f>
        <v>6088.1132393162079</v>
      </c>
      <c r="Z13" s="232">
        <f>'04A Prevádzkové príjmy'!Z77/Parametre!$C$152*Parametre!AA166</f>
        <v>5718.8884182986912</v>
      </c>
      <c r="AA13" s="232">
        <f>'04A Prevádzkové príjmy'!AA77/Parametre!$C$152*Parametre!AB166</f>
        <v>5350.5654927569931</v>
      </c>
      <c r="AB13" s="232">
        <f>'04A Prevádzkové príjmy'!AB77/Parametre!$C$152*Parametre!AC166</f>
        <v>4985.6559192226214</v>
      </c>
      <c r="AC13" s="232">
        <f>'04A Prevádzkové príjmy'!AC77/Parametre!$C$152*Parametre!AD166</f>
        <v>4622.8876480400213</v>
      </c>
      <c r="AD13" s="232">
        <f>'04A Prevádzkové príjmy'!AD77/Parametre!$C$152*Parametre!AE166</f>
        <v>4261.0037491441408</v>
      </c>
      <c r="AE13" s="232">
        <f>'04A Prevádzkové príjmy'!AE77/Parametre!$C$152*Parametre!AF166</f>
        <v>3902.4931719905935</v>
      </c>
      <c r="AF13" s="232">
        <f>'04A Prevádzkové príjmy'!AF77/Parametre!$C$152*Parametre!AG166</f>
        <v>3544.8554158014495</v>
      </c>
      <c r="AG13" s="232">
        <f>'04A Prevádzkové príjmy'!AG77/Parametre!$C$152*Parametre!AH166</f>
        <v>3190.5645374952742</v>
      </c>
      <c r="AH13" s="232">
        <f>'04A Prevádzkové príjmy'!AH77/Parametre!$C$152*Parametre!AI166</f>
        <v>2837.1350354971632</v>
      </c>
      <c r="AI13" s="232">
        <f>'04A Prevádzkové príjmy'!AI77/Parametre!$C$152*Parametre!AJ166</f>
        <v>2487.0261632974457</v>
      </c>
      <c r="AJ13" s="232">
        <f>'04A Prevádzkové príjmy'!AJ77/Parametre!$C$152*Parametre!AK166</f>
        <v>2137.7673285519668</v>
      </c>
      <c r="AK13" s="232">
        <f>'04A Prevádzkové príjmy'!AK77/Parametre!$C$152*Parametre!AL166</f>
        <v>1791.803069898441</v>
      </c>
      <c r="AL13" s="232">
        <f>'04A Prevádzkové príjmy'!AL77/Parametre!$C$152*Parametre!AM166</f>
        <v>1446.6776147908854</v>
      </c>
      <c r="AM13" s="232">
        <f>'04A Prevádzkové príjmy'!AM77/Parametre!$C$152*Parametre!AN166</f>
        <v>1104.8208750600388</v>
      </c>
      <c r="AN13" s="232">
        <f>'04A Prevádzkové príjmy'!AN77/Parametre!$C$152*Parametre!AO166</f>
        <v>763.79180906197428</v>
      </c>
      <c r="AO13" s="232">
        <f>'04A Prevádzkové príjmy'!AO77/Parametre!$C$152*Parametre!AP166</f>
        <v>426.00578933927102</v>
      </c>
    </row>
    <row r="14" spans="2:41" x14ac:dyDescent="0.2">
      <c r="B14" s="297"/>
      <c r="C14" s="297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</row>
    <row r="15" spans="2:41" x14ac:dyDescent="0.2">
      <c r="B15" s="297"/>
      <c r="C15" s="29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</row>
    <row r="16" spans="2:41" x14ac:dyDescent="0.2">
      <c r="B16" s="332" t="s">
        <v>586</v>
      </c>
      <c r="C16" s="333"/>
      <c r="D16" s="252" t="s">
        <v>10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</row>
    <row r="17" spans="2:41" x14ac:dyDescent="0.2">
      <c r="B17" s="334" t="s">
        <v>585</v>
      </c>
      <c r="C17" s="335"/>
      <c r="D17" s="252">
        <v>1</v>
      </c>
      <c r="E17" s="252">
        <v>2</v>
      </c>
      <c r="F17" s="252">
        <v>3</v>
      </c>
      <c r="G17" s="252">
        <v>4</v>
      </c>
      <c r="H17" s="252">
        <v>5</v>
      </c>
      <c r="I17" s="252">
        <v>6</v>
      </c>
      <c r="J17" s="252">
        <v>7</v>
      </c>
      <c r="K17" s="252">
        <v>8</v>
      </c>
      <c r="L17" s="252">
        <v>9</v>
      </c>
      <c r="M17" s="252">
        <v>10</v>
      </c>
      <c r="N17" s="252">
        <v>11</v>
      </c>
      <c r="O17" s="252">
        <v>12</v>
      </c>
      <c r="P17" s="252">
        <v>13</v>
      </c>
      <c r="Q17" s="252">
        <v>14</v>
      </c>
      <c r="R17" s="252">
        <v>15</v>
      </c>
      <c r="S17" s="252">
        <v>16</v>
      </c>
      <c r="T17" s="252">
        <v>17</v>
      </c>
      <c r="U17" s="252">
        <v>18</v>
      </c>
      <c r="V17" s="252">
        <v>19</v>
      </c>
      <c r="W17" s="252">
        <v>20</v>
      </c>
      <c r="X17" s="252">
        <v>21</v>
      </c>
      <c r="Y17" s="252">
        <v>22</v>
      </c>
      <c r="Z17" s="252">
        <v>23</v>
      </c>
      <c r="AA17" s="252">
        <v>24</v>
      </c>
      <c r="AB17" s="252">
        <v>25</v>
      </c>
      <c r="AC17" s="252">
        <v>26</v>
      </c>
      <c r="AD17" s="252">
        <v>27</v>
      </c>
      <c r="AE17" s="252">
        <v>28</v>
      </c>
      <c r="AF17" s="252">
        <v>29</v>
      </c>
      <c r="AG17" s="252">
        <v>30</v>
      </c>
      <c r="AH17" s="252">
        <v>31</v>
      </c>
      <c r="AI17" s="252">
        <v>32</v>
      </c>
      <c r="AJ17" s="252">
        <v>33</v>
      </c>
      <c r="AK17" s="252">
        <v>34</v>
      </c>
      <c r="AL17" s="252">
        <v>35</v>
      </c>
      <c r="AM17" s="252">
        <v>36</v>
      </c>
      <c r="AN17" s="252">
        <v>37</v>
      </c>
      <c r="AO17" s="252">
        <v>38</v>
      </c>
    </row>
    <row r="18" spans="2:41" x14ac:dyDescent="0.2">
      <c r="B18" s="508" t="s">
        <v>33</v>
      </c>
      <c r="C18" s="255" t="s">
        <v>9</v>
      </c>
      <c r="D18" s="296">
        <v>2026</v>
      </c>
      <c r="E18" s="296">
        <f>$D$6+D17</f>
        <v>2027</v>
      </c>
      <c r="F18" s="296">
        <f t="shared" ref="F18:AN18" si="4">$D$6+E17</f>
        <v>2028</v>
      </c>
      <c r="G18" s="296">
        <f t="shared" si="4"/>
        <v>2029</v>
      </c>
      <c r="H18" s="296">
        <f t="shared" si="4"/>
        <v>2030</v>
      </c>
      <c r="I18" s="296">
        <f t="shared" si="4"/>
        <v>2031</v>
      </c>
      <c r="J18" s="296">
        <f t="shared" si="4"/>
        <v>2032</v>
      </c>
      <c r="K18" s="296">
        <f t="shared" si="4"/>
        <v>2033</v>
      </c>
      <c r="L18" s="296">
        <f t="shared" si="4"/>
        <v>2034</v>
      </c>
      <c r="M18" s="296">
        <f t="shared" si="4"/>
        <v>2035</v>
      </c>
      <c r="N18" s="296">
        <f t="shared" si="4"/>
        <v>2036</v>
      </c>
      <c r="O18" s="296">
        <f t="shared" si="4"/>
        <v>2037</v>
      </c>
      <c r="P18" s="296">
        <f t="shared" si="4"/>
        <v>2038</v>
      </c>
      <c r="Q18" s="296">
        <f t="shared" si="4"/>
        <v>2039</v>
      </c>
      <c r="R18" s="296">
        <f t="shared" si="4"/>
        <v>2040</v>
      </c>
      <c r="S18" s="296">
        <f t="shared" si="4"/>
        <v>2041</v>
      </c>
      <c r="T18" s="296">
        <f t="shared" si="4"/>
        <v>2042</v>
      </c>
      <c r="U18" s="296">
        <f t="shared" si="4"/>
        <v>2043</v>
      </c>
      <c r="V18" s="296">
        <f t="shared" si="4"/>
        <v>2044</v>
      </c>
      <c r="W18" s="296">
        <f t="shared" si="4"/>
        <v>2045</v>
      </c>
      <c r="X18" s="296">
        <f t="shared" si="4"/>
        <v>2046</v>
      </c>
      <c r="Y18" s="296">
        <f t="shared" si="4"/>
        <v>2047</v>
      </c>
      <c r="Z18" s="296">
        <f t="shared" si="4"/>
        <v>2048</v>
      </c>
      <c r="AA18" s="296">
        <f t="shared" si="4"/>
        <v>2049</v>
      </c>
      <c r="AB18" s="296">
        <f t="shared" si="4"/>
        <v>2050</v>
      </c>
      <c r="AC18" s="296">
        <f t="shared" si="4"/>
        <v>2051</v>
      </c>
      <c r="AD18" s="296">
        <f t="shared" si="4"/>
        <v>2052</v>
      </c>
      <c r="AE18" s="296">
        <f t="shared" si="4"/>
        <v>2053</v>
      </c>
      <c r="AF18" s="296">
        <f t="shared" si="4"/>
        <v>2054</v>
      </c>
      <c r="AG18" s="296">
        <f t="shared" si="4"/>
        <v>2055</v>
      </c>
      <c r="AH18" s="296">
        <f t="shared" si="4"/>
        <v>2056</v>
      </c>
      <c r="AI18" s="296">
        <f t="shared" si="4"/>
        <v>2057</v>
      </c>
      <c r="AJ18" s="296">
        <f t="shared" si="4"/>
        <v>2058</v>
      </c>
      <c r="AK18" s="296">
        <f t="shared" si="4"/>
        <v>2059</v>
      </c>
      <c r="AL18" s="296">
        <f t="shared" si="4"/>
        <v>2060</v>
      </c>
      <c r="AM18" s="296">
        <f t="shared" si="4"/>
        <v>2061</v>
      </c>
      <c r="AN18" s="296">
        <f t="shared" si="4"/>
        <v>2062</v>
      </c>
      <c r="AO18" s="296">
        <f t="shared" ref="AO18" si="5">$D$6+AN17</f>
        <v>2063</v>
      </c>
    </row>
    <row r="19" spans="2:41" x14ac:dyDescent="0.2">
      <c r="B19" s="509" t="s">
        <v>633</v>
      </c>
      <c r="C19" s="336">
        <f>SUM(D19:AO19)</f>
        <v>477509.95934572612</v>
      </c>
      <c r="D19" s="232">
        <f>'04A Prevádzkové príjmy'!D77/Parametre!$C$152*Parametre!E167</f>
        <v>0</v>
      </c>
      <c r="E19" s="232">
        <f>'04A Prevádzkové príjmy'!E77/Parametre!$C$152*Parametre!F167</f>
        <v>0</v>
      </c>
      <c r="F19" s="232">
        <f>'04A Prevádzkové príjmy'!F77/Parametre!$C$152*Parametre!G167</f>
        <v>1197.2482093342271</v>
      </c>
      <c r="G19" s="232">
        <f>'04A Prevádzkové príjmy'!G77/Parametre!$C$152*Parametre!H167</f>
        <v>1471.7722021637092</v>
      </c>
      <c r="H19" s="232">
        <f>'04A Prevádzkové príjmy'!H77/Parametre!$C$152*Parametre!I167</f>
        <v>1742.0406779859964</v>
      </c>
      <c r="I19" s="232">
        <f>'04A Prevádzkové príjmy'!I77/Parametre!$C$152*Parametre!J167</f>
        <v>2159.0584156700279</v>
      </c>
      <c r="J19" s="232">
        <f>'04A Prevádzkové príjmy'!J77/Parametre!$C$152*Parametre!K167</f>
        <v>2701.4084920402997</v>
      </c>
      <c r="K19" s="232">
        <f>'04A Prevádzkové príjmy'!K77/Parametre!$C$152*Parametre!L167</f>
        <v>3371.662182121735</v>
      </c>
      <c r="L19" s="232">
        <f>'04A Prevádzkové príjmy'!L77/Parametre!$C$152*Parametre!M167</f>
        <v>4136.5998294742503</v>
      </c>
      <c r="M19" s="232">
        <f>'04A Prevádzkové príjmy'!M77/Parametre!$C$152*Parametre!N167</f>
        <v>5134.0963706322818</v>
      </c>
      <c r="N19" s="232">
        <f>'04A Prevádzkové príjmy'!N77/Parametre!$C$152*Parametre!O167</f>
        <v>5946.9376087796936</v>
      </c>
      <c r="O19" s="232">
        <f>'04A Prevádzkové príjmy'!O77/Parametre!$C$152*Parametre!P167</f>
        <v>6773.7212293717339</v>
      </c>
      <c r="P19" s="232">
        <f>'04A Prevádzkové príjmy'!P77/Parametre!$C$152*Parametre!Q167</f>
        <v>7608.9545456456781</v>
      </c>
      <c r="Q19" s="232">
        <f>'04A Prevádzkové príjmy'!Q77/Parametre!$C$152*Parametre!R167</f>
        <v>8458.4029281962157</v>
      </c>
      <c r="R19" s="232">
        <f>'04A Prevádzkové príjmy'!R77/Parametre!$C$152*Parametre!S167</f>
        <v>9316.4970611554018</v>
      </c>
      <c r="S19" s="232">
        <f>'04A Prevádzkové príjmy'!S77/Parametre!$C$152*Parametre!T167</f>
        <v>10087.901293606168</v>
      </c>
      <c r="T19" s="232">
        <f>'04A Prevádzkové príjmy'!T77/Parametre!$C$152*Parametre!U167</f>
        <v>10851.736780280202</v>
      </c>
      <c r="U19" s="232">
        <f>'04A Prevádzkové príjmy'!U77/Parametre!$C$152*Parametre!V167</f>
        <v>11613.746365415298</v>
      </c>
      <c r="V19" s="232">
        <f>'04A Prevádzkové príjmy'!V77/Parametre!$C$152*Parametre!W167</f>
        <v>12368.246868623293</v>
      </c>
      <c r="W19" s="232">
        <f>'04A Prevádzkové príjmy'!W77/Parametre!$C$152*Parametre!X167</f>
        <v>13120.946685803663</v>
      </c>
      <c r="X19" s="232">
        <f>'04A Prevádzkové príjmy'!X77/Parametre!$C$152*Parametre!Y167</f>
        <v>13866.196641672348</v>
      </c>
      <c r="Y19" s="232">
        <f>'04A Prevádzkové príjmy'!Y77/Parametre!$C$152*Parametre!Z167</f>
        <v>14609.670890427875</v>
      </c>
      <c r="Z19" s="232">
        <f>'04A Prevádzkové príjmy'!Z77/Parametre!$C$152*Parametre!AA167</f>
        <v>15345.754058422293</v>
      </c>
      <c r="AA19" s="232">
        <f>'04A Prevádzkové príjmy'!AA77/Parametre!$C$152*Parametre!AB167</f>
        <v>16080.086263551033</v>
      </c>
      <c r="AB19" s="232">
        <f>'04A Prevádzkové príjmy'!AB77/Parametre!$C$152*Parametre!AC167</f>
        <v>16807.085731551717</v>
      </c>
      <c r="AC19" s="232">
        <f>'04A Prevádzkové príjmy'!AC77/Parametre!$C$152*Parametre!AD167</f>
        <v>17529.578481968023</v>
      </c>
      <c r="AD19" s="232">
        <f>'04A Prevádzkové príjmy'!AD77/Parametre!$C$152*Parametre!AE167</f>
        <v>18250.35693752603</v>
      </c>
      <c r="AE19" s="232">
        <f>'04A Prevádzkové príjmy'!AE77/Parametre!$C$152*Parametre!AF167</f>
        <v>18963.889346504817</v>
      </c>
      <c r="AF19" s="232">
        <f>'04A Prevádzkové príjmy'!AF77/Parametre!$C$152*Parametre!AG167</f>
        <v>19675.731626627916</v>
      </c>
      <c r="AG19" s="232">
        <f>'04A Prevádzkové príjmy'!AG77/Parametre!$C$152*Parametre!AH167</f>
        <v>20380.385125211968</v>
      </c>
      <c r="AH19" s="232">
        <f>'04A Prevádzkové príjmy'!AH77/Parametre!$C$152*Parametre!AI167</f>
        <v>21083.372432915497</v>
      </c>
      <c r="AI19" s="232">
        <f>'04A Prevádzkové príjmy'!AI77/Parametre!$C$152*Parametre!AJ167</f>
        <v>21779.22779804614</v>
      </c>
      <c r="AJ19" s="232">
        <f>'04A Prevádzkové príjmy'!AJ77/Parametre!$C$152*Parametre!AK167</f>
        <v>22473.440684108868</v>
      </c>
      <c r="AK19" s="232">
        <f>'04A Prevádzkové príjmy'!AK77/Parametre!$C$152*Parametre!AL167</f>
        <v>23160.578043540692</v>
      </c>
      <c r="AL19" s="232">
        <f>'04A Prevádzkové príjmy'!AL77/Parametre!$C$152*Parametre!AM167</f>
        <v>23846.096411405313</v>
      </c>
      <c r="AM19" s="232">
        <f>'04A Prevádzkové príjmy'!AM77/Parametre!$C$152*Parametre!AN167</f>
        <v>24524.595248585483</v>
      </c>
      <c r="AN19" s="232">
        <f>'04A Prevádzkové príjmy'!AN77/Parametre!$C$152*Parametre!AO167</f>
        <v>25201.498359223919</v>
      </c>
      <c r="AO19" s="232">
        <f>'04A Prevádzkové príjmy'!AO77/Parametre!$C$152*Parametre!AP167</f>
        <v>25871.437518136278</v>
      </c>
    </row>
    <row r="20" spans="2:41" x14ac:dyDescent="0.2"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</row>
    <row r="21" spans="2:41" x14ac:dyDescent="0.2"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</row>
    <row r="22" spans="2:41" x14ac:dyDescent="0.2">
      <c r="B22" s="332" t="s">
        <v>587</v>
      </c>
      <c r="C22" s="333"/>
      <c r="D22" s="252" t="s">
        <v>10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</row>
    <row r="23" spans="2:41" x14ac:dyDescent="0.2">
      <c r="B23" s="334" t="s">
        <v>582</v>
      </c>
      <c r="C23" s="335"/>
      <c r="D23" s="252">
        <v>1</v>
      </c>
      <c r="E23" s="252">
        <v>2</v>
      </c>
      <c r="F23" s="252">
        <v>3</v>
      </c>
      <c r="G23" s="252">
        <v>4</v>
      </c>
      <c r="H23" s="252">
        <v>5</v>
      </c>
      <c r="I23" s="252">
        <v>6</v>
      </c>
      <c r="J23" s="252">
        <v>7</v>
      </c>
      <c r="K23" s="252">
        <v>8</v>
      </c>
      <c r="L23" s="252">
        <v>9</v>
      </c>
      <c r="M23" s="252">
        <v>10</v>
      </c>
      <c r="N23" s="252">
        <v>11</v>
      </c>
      <c r="O23" s="252">
        <v>12</v>
      </c>
      <c r="P23" s="252">
        <v>13</v>
      </c>
      <c r="Q23" s="252">
        <v>14</v>
      </c>
      <c r="R23" s="252">
        <v>15</v>
      </c>
      <c r="S23" s="252">
        <v>16</v>
      </c>
      <c r="T23" s="252">
        <v>17</v>
      </c>
      <c r="U23" s="252">
        <v>18</v>
      </c>
      <c r="V23" s="252">
        <v>19</v>
      </c>
      <c r="W23" s="252">
        <v>20</v>
      </c>
      <c r="X23" s="252">
        <v>21</v>
      </c>
      <c r="Y23" s="252">
        <v>22</v>
      </c>
      <c r="Z23" s="252">
        <v>23</v>
      </c>
      <c r="AA23" s="252">
        <v>24</v>
      </c>
      <c r="AB23" s="252">
        <v>25</v>
      </c>
      <c r="AC23" s="252">
        <v>26</v>
      </c>
      <c r="AD23" s="252">
        <v>27</v>
      </c>
      <c r="AE23" s="252">
        <v>28</v>
      </c>
      <c r="AF23" s="252">
        <v>29</v>
      </c>
      <c r="AG23" s="252">
        <v>30</v>
      </c>
      <c r="AH23" s="252">
        <v>31</v>
      </c>
      <c r="AI23" s="252">
        <v>32</v>
      </c>
      <c r="AJ23" s="252">
        <v>33</v>
      </c>
      <c r="AK23" s="252">
        <v>34</v>
      </c>
      <c r="AL23" s="252">
        <v>35</v>
      </c>
      <c r="AM23" s="252">
        <v>36</v>
      </c>
      <c r="AN23" s="252">
        <v>37</v>
      </c>
      <c r="AO23" s="252">
        <v>38</v>
      </c>
    </row>
    <row r="24" spans="2:41" x14ac:dyDescent="0.2">
      <c r="B24" s="508" t="s">
        <v>33</v>
      </c>
      <c r="C24" s="255" t="s">
        <v>9</v>
      </c>
      <c r="D24" s="296">
        <v>2026</v>
      </c>
      <c r="E24" s="296">
        <f>$D$6+D23</f>
        <v>2027</v>
      </c>
      <c r="F24" s="296">
        <f t="shared" ref="F24:AN24" si="6">$D$6+E23</f>
        <v>2028</v>
      </c>
      <c r="G24" s="296">
        <f t="shared" si="6"/>
        <v>2029</v>
      </c>
      <c r="H24" s="296">
        <f t="shared" si="6"/>
        <v>2030</v>
      </c>
      <c r="I24" s="296">
        <f t="shared" si="6"/>
        <v>2031</v>
      </c>
      <c r="J24" s="296">
        <f t="shared" si="6"/>
        <v>2032</v>
      </c>
      <c r="K24" s="296">
        <f t="shared" si="6"/>
        <v>2033</v>
      </c>
      <c r="L24" s="296">
        <f t="shared" si="6"/>
        <v>2034</v>
      </c>
      <c r="M24" s="296">
        <f t="shared" si="6"/>
        <v>2035</v>
      </c>
      <c r="N24" s="296">
        <f t="shared" si="6"/>
        <v>2036</v>
      </c>
      <c r="O24" s="296">
        <f t="shared" si="6"/>
        <v>2037</v>
      </c>
      <c r="P24" s="296">
        <f t="shared" si="6"/>
        <v>2038</v>
      </c>
      <c r="Q24" s="296">
        <f t="shared" si="6"/>
        <v>2039</v>
      </c>
      <c r="R24" s="296">
        <f t="shared" si="6"/>
        <v>2040</v>
      </c>
      <c r="S24" s="296">
        <f t="shared" si="6"/>
        <v>2041</v>
      </c>
      <c r="T24" s="296">
        <f t="shared" si="6"/>
        <v>2042</v>
      </c>
      <c r="U24" s="296">
        <f t="shared" si="6"/>
        <v>2043</v>
      </c>
      <c r="V24" s="296">
        <f t="shared" si="6"/>
        <v>2044</v>
      </c>
      <c r="W24" s="296">
        <f t="shared" si="6"/>
        <v>2045</v>
      </c>
      <c r="X24" s="296">
        <f t="shared" si="6"/>
        <v>2046</v>
      </c>
      <c r="Y24" s="296">
        <f t="shared" si="6"/>
        <v>2047</v>
      </c>
      <c r="Z24" s="296">
        <f t="shared" si="6"/>
        <v>2048</v>
      </c>
      <c r="AA24" s="296">
        <f t="shared" si="6"/>
        <v>2049</v>
      </c>
      <c r="AB24" s="296">
        <f t="shared" si="6"/>
        <v>2050</v>
      </c>
      <c r="AC24" s="296">
        <f t="shared" si="6"/>
        <v>2051</v>
      </c>
      <c r="AD24" s="296">
        <f t="shared" si="6"/>
        <v>2052</v>
      </c>
      <c r="AE24" s="296">
        <f t="shared" si="6"/>
        <v>2053</v>
      </c>
      <c r="AF24" s="296">
        <f t="shared" si="6"/>
        <v>2054</v>
      </c>
      <c r="AG24" s="296">
        <f t="shared" si="6"/>
        <v>2055</v>
      </c>
      <c r="AH24" s="296">
        <f t="shared" si="6"/>
        <v>2056</v>
      </c>
      <c r="AI24" s="296">
        <f t="shared" si="6"/>
        <v>2057</v>
      </c>
      <c r="AJ24" s="296">
        <f t="shared" si="6"/>
        <v>2058</v>
      </c>
      <c r="AK24" s="296">
        <f t="shared" si="6"/>
        <v>2059</v>
      </c>
      <c r="AL24" s="296">
        <f t="shared" si="6"/>
        <v>2060</v>
      </c>
      <c r="AM24" s="296">
        <f t="shared" si="6"/>
        <v>2061</v>
      </c>
      <c r="AN24" s="296">
        <f t="shared" si="6"/>
        <v>2062</v>
      </c>
      <c r="AO24" s="296">
        <f t="shared" ref="AO24" si="7">$D$6+AN23</f>
        <v>2063</v>
      </c>
    </row>
    <row r="25" spans="2:41" x14ac:dyDescent="0.2">
      <c r="B25" s="509" t="s">
        <v>633</v>
      </c>
      <c r="C25" s="336">
        <f>SUM(D25:AO25)</f>
        <v>27037093.988805838</v>
      </c>
      <c r="D25" s="232">
        <f>'04A Prevádzkové príjmy'!D83/Parametre!$C$152*Parametre!E165</f>
        <v>0</v>
      </c>
      <c r="E25" s="232">
        <f>'04A Prevádzkové príjmy'!E83/Parametre!$C$152*Parametre!F165</f>
        <v>0</v>
      </c>
      <c r="F25" s="232">
        <f>'04A Prevádzkové príjmy'!F83/Parametre!$C$152*Parametre!G165</f>
        <v>1315600.2385129207</v>
      </c>
      <c r="G25" s="232">
        <f>'04A Prevádzkové príjmy'!G83/Parametre!$C$152*Parametre!H165</f>
        <v>1310932.7308478246</v>
      </c>
      <c r="H25" s="232">
        <f>'04A Prevádzkové príjmy'!H83/Parametre!$C$152*Parametre!I165</f>
        <v>1306554.6290527307</v>
      </c>
      <c r="I25" s="232">
        <f>'04A Prevádzkové príjmy'!I83/Parametre!$C$152*Parametre!J165</f>
        <v>1294593.0166199058</v>
      </c>
      <c r="J25" s="232">
        <f>'04A Prevádzkové príjmy'!J83/Parametre!$C$152*Parametre!K165</f>
        <v>1276165.0478948499</v>
      </c>
      <c r="K25" s="232">
        <f>'04A Prevádzkové príjmy'!K83/Parametre!$C$152*Parametre!L165</f>
        <v>1251137.1359006928</v>
      </c>
      <c r="L25" s="232">
        <f>'04A Prevádzkové príjmy'!L83/Parametre!$C$152*Parametre!M165</f>
        <v>1221241.8361822679</v>
      </c>
      <c r="M25" s="232">
        <f>'04A Prevádzkové príjmy'!M83/Parametre!$C$152*Parametre!N165</f>
        <v>1179290.8355853255</v>
      </c>
      <c r="N25" s="232">
        <f>'04A Prevádzkové príjmy'!N83/Parametre!$C$152*Parametre!O165</f>
        <v>1147038.1717707701</v>
      </c>
      <c r="O25" s="232">
        <f>'04A Prevádzkové príjmy'!O83/Parametre!$C$152*Parametre!P165</f>
        <v>1114129.4542839488</v>
      </c>
      <c r="P25" s="232">
        <f>'04A Prevádzkové príjmy'!P83/Parametre!$C$152*Parametre!Q165</f>
        <v>1080851.568127709</v>
      </c>
      <c r="Q25" s="232">
        <f>'04A Prevádzkové príjmy'!Q83/Parametre!$C$152*Parametre!R165</f>
        <v>1046904.4066684872</v>
      </c>
      <c r="R25" s="232">
        <f>'04A Prevádzkové príjmy'!R83/Parametre!$C$152*Parametre!S165</f>
        <v>1012578.8573234075</v>
      </c>
      <c r="S25" s="232">
        <f>'04A Prevádzkové príjmy'!S83/Parametre!$C$152*Parametre!T165</f>
        <v>967862.81760114862</v>
      </c>
      <c r="T25" s="232">
        <f>'04A Prevádzkové príjmy'!T83/Parametre!$C$152*Parametre!U165</f>
        <v>923554.89735281514</v>
      </c>
      <c r="U25" s="232">
        <f>'04A Prevádzkové príjmy'!U83/Parametre!$C$152*Parametre!V165</f>
        <v>879355.62422464136</v>
      </c>
      <c r="V25" s="232">
        <f>'04A Prevádzkové príjmy'!V83/Parametre!$C$152*Parametre!W165</f>
        <v>835561.27890822419</v>
      </c>
      <c r="W25" s="232">
        <f>'04A Prevádzkové príjmy'!W83/Parametre!$C$152*Parametre!X165</f>
        <v>791874.18542852509</v>
      </c>
      <c r="X25" s="232">
        <f>'04A Prevádzkové príjmy'!X83/Parametre!$C$152*Parametre!Y165</f>
        <v>748588.85169265268</v>
      </c>
      <c r="Y25" s="232">
        <f>'04A Prevádzkové príjmy'!Y83/Parametre!$C$152*Parametre!Z165</f>
        <v>705409.38732877129</v>
      </c>
      <c r="Z25" s="232">
        <f>'04A Prevádzkové príjmy'!Z83/Parametre!$C$152*Parametre!AA165</f>
        <v>662628.53806687519</v>
      </c>
      <c r="AA25" s="232">
        <f>'04A Prevádzkové príjmy'!AA83/Parametre!$C$152*Parametre!AB165</f>
        <v>619952.18842744362</v>
      </c>
      <c r="AB25" s="232">
        <f>'04A Prevádzkové príjmy'!AB83/Parametre!$C$152*Parametre!AC165</f>
        <v>577671.33250726108</v>
      </c>
      <c r="AC25" s="232">
        <f>'04A Prevádzkové príjmy'!AC83/Parametre!$C$152*Parametre!AD165</f>
        <v>535638.58215290378</v>
      </c>
      <c r="AD25" s="232">
        <f>'04A Prevádzkové príjmy'!AD83/Parametre!$C$152*Parametre!AE165</f>
        <v>493708.30106750107</v>
      </c>
      <c r="AE25" s="232">
        <f>'04A Prevádzkové príjmy'!AE83/Parametre!$C$152*Parametre!AF165</f>
        <v>452168.87552797678</v>
      </c>
      <c r="AF25" s="232">
        <f>'04A Prevádzkové príjmy'!AF83/Parametre!$C$152*Parametre!AG165</f>
        <v>410730.58084419451</v>
      </c>
      <c r="AG25" s="232">
        <f>'04A Prevádzkové príjmy'!AG83/Parametre!$C$152*Parametre!AH165</f>
        <v>369680.0777444524</v>
      </c>
      <c r="AH25" s="232">
        <f>'04A Prevádzkové príjmy'!AH83/Parametre!$C$152*Parametre!AI165</f>
        <v>328729.37944627134</v>
      </c>
      <c r="AI25" s="232">
        <f>'04A Prevádzkové príjmy'!AI83/Parametre!$C$152*Parametre!AJ165</f>
        <v>288163.43145406403</v>
      </c>
      <c r="AJ25" s="232">
        <f>'04A Prevádzkové príjmy'!AJ83/Parametre!$C$152*Parametre!AK165</f>
        <v>247695.97446822122</v>
      </c>
      <c r="AK25" s="232">
        <f>'04A Prevádzkové príjmy'!AK83/Parametre!$C$152*Parametre!AL165</f>
        <v>207610.24903223268</v>
      </c>
      <c r="AL25" s="232">
        <f>'04A Prevádzkové príjmy'!AL83/Parametre!$C$152*Parametre!AM165</f>
        <v>167621.71296710393</v>
      </c>
      <c r="AM25" s="232">
        <f>'04A Prevádzkové príjmy'!AM83/Parametre!$C$152*Parametre!AN165</f>
        <v>128011.91205695653</v>
      </c>
      <c r="AN25" s="232">
        <f>'04A Prevádzkové príjmy'!AN83/Parametre!$C$152*Parametre!AO165</f>
        <v>88498.01094331409</v>
      </c>
      <c r="AO25" s="232">
        <f>'04A Prevádzkové príjmy'!AO83/Parametre!$C$152*Parametre!AP165</f>
        <v>49359.870791443544</v>
      </c>
    </row>
    <row r="27" spans="2:41" x14ac:dyDescent="0.2">
      <c r="B27" s="297"/>
      <c r="C27" s="297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</row>
    <row r="28" spans="2:41" x14ac:dyDescent="0.2">
      <c r="B28" s="332" t="s">
        <v>588</v>
      </c>
      <c r="C28" s="333"/>
      <c r="D28" s="252" t="s">
        <v>10</v>
      </c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</row>
    <row r="29" spans="2:41" x14ac:dyDescent="0.2">
      <c r="B29" s="334" t="s">
        <v>584</v>
      </c>
      <c r="C29" s="335"/>
      <c r="D29" s="252">
        <v>1</v>
      </c>
      <c r="E29" s="252">
        <v>2</v>
      </c>
      <c r="F29" s="252">
        <v>3</v>
      </c>
      <c r="G29" s="252">
        <v>4</v>
      </c>
      <c r="H29" s="252">
        <v>5</v>
      </c>
      <c r="I29" s="252">
        <v>6</v>
      </c>
      <c r="J29" s="252">
        <v>7</v>
      </c>
      <c r="K29" s="252">
        <v>8</v>
      </c>
      <c r="L29" s="252">
        <v>9</v>
      </c>
      <c r="M29" s="252">
        <v>10</v>
      </c>
      <c r="N29" s="252">
        <v>11</v>
      </c>
      <c r="O29" s="252">
        <v>12</v>
      </c>
      <c r="P29" s="252">
        <v>13</v>
      </c>
      <c r="Q29" s="252">
        <v>14</v>
      </c>
      <c r="R29" s="252">
        <v>15</v>
      </c>
      <c r="S29" s="252">
        <v>16</v>
      </c>
      <c r="T29" s="252">
        <v>17</v>
      </c>
      <c r="U29" s="252">
        <v>18</v>
      </c>
      <c r="V29" s="252">
        <v>19</v>
      </c>
      <c r="W29" s="252">
        <v>20</v>
      </c>
      <c r="X29" s="252">
        <v>21</v>
      </c>
      <c r="Y29" s="252">
        <v>22</v>
      </c>
      <c r="Z29" s="252">
        <v>23</v>
      </c>
      <c r="AA29" s="252">
        <v>24</v>
      </c>
      <c r="AB29" s="252">
        <v>25</v>
      </c>
      <c r="AC29" s="252">
        <v>26</v>
      </c>
      <c r="AD29" s="252">
        <v>27</v>
      </c>
      <c r="AE29" s="252">
        <v>28</v>
      </c>
      <c r="AF29" s="252">
        <v>29</v>
      </c>
      <c r="AG29" s="252">
        <v>30</v>
      </c>
      <c r="AH29" s="252">
        <v>31</v>
      </c>
      <c r="AI29" s="252">
        <v>32</v>
      </c>
      <c r="AJ29" s="252">
        <v>33</v>
      </c>
      <c r="AK29" s="252">
        <v>34</v>
      </c>
      <c r="AL29" s="252">
        <v>35</v>
      </c>
      <c r="AM29" s="252">
        <v>36</v>
      </c>
      <c r="AN29" s="252">
        <v>37</v>
      </c>
      <c r="AO29" s="252">
        <v>38</v>
      </c>
    </row>
    <row r="30" spans="2:41" x14ac:dyDescent="0.2">
      <c r="B30" s="508" t="s">
        <v>33</v>
      </c>
      <c r="C30" s="255" t="s">
        <v>9</v>
      </c>
      <c r="D30" s="296">
        <v>2026</v>
      </c>
      <c r="E30" s="296">
        <f>$D$6+D29</f>
        <v>2027</v>
      </c>
      <c r="F30" s="296">
        <f t="shared" ref="F30:AN30" si="8">$D$6+E29</f>
        <v>2028</v>
      </c>
      <c r="G30" s="296">
        <f t="shared" si="8"/>
        <v>2029</v>
      </c>
      <c r="H30" s="296">
        <f t="shared" si="8"/>
        <v>2030</v>
      </c>
      <c r="I30" s="296">
        <f t="shared" si="8"/>
        <v>2031</v>
      </c>
      <c r="J30" s="296">
        <f t="shared" si="8"/>
        <v>2032</v>
      </c>
      <c r="K30" s="296">
        <f t="shared" si="8"/>
        <v>2033</v>
      </c>
      <c r="L30" s="296">
        <f t="shared" si="8"/>
        <v>2034</v>
      </c>
      <c r="M30" s="296">
        <f t="shared" si="8"/>
        <v>2035</v>
      </c>
      <c r="N30" s="296">
        <f t="shared" si="8"/>
        <v>2036</v>
      </c>
      <c r="O30" s="296">
        <f t="shared" si="8"/>
        <v>2037</v>
      </c>
      <c r="P30" s="296">
        <f t="shared" si="8"/>
        <v>2038</v>
      </c>
      <c r="Q30" s="296">
        <f t="shared" si="8"/>
        <v>2039</v>
      </c>
      <c r="R30" s="296">
        <f t="shared" si="8"/>
        <v>2040</v>
      </c>
      <c r="S30" s="296">
        <f t="shared" si="8"/>
        <v>2041</v>
      </c>
      <c r="T30" s="296">
        <f t="shared" si="8"/>
        <v>2042</v>
      </c>
      <c r="U30" s="296">
        <f t="shared" si="8"/>
        <v>2043</v>
      </c>
      <c r="V30" s="296">
        <f t="shared" si="8"/>
        <v>2044</v>
      </c>
      <c r="W30" s="296">
        <f t="shared" si="8"/>
        <v>2045</v>
      </c>
      <c r="X30" s="296">
        <f t="shared" si="8"/>
        <v>2046</v>
      </c>
      <c r="Y30" s="296">
        <f t="shared" si="8"/>
        <v>2047</v>
      </c>
      <c r="Z30" s="296">
        <f t="shared" si="8"/>
        <v>2048</v>
      </c>
      <c r="AA30" s="296">
        <f t="shared" si="8"/>
        <v>2049</v>
      </c>
      <c r="AB30" s="296">
        <f t="shared" si="8"/>
        <v>2050</v>
      </c>
      <c r="AC30" s="296">
        <f t="shared" si="8"/>
        <v>2051</v>
      </c>
      <c r="AD30" s="296">
        <f t="shared" si="8"/>
        <v>2052</v>
      </c>
      <c r="AE30" s="296">
        <f t="shared" si="8"/>
        <v>2053</v>
      </c>
      <c r="AF30" s="296">
        <f t="shared" si="8"/>
        <v>2054</v>
      </c>
      <c r="AG30" s="296">
        <f t="shared" si="8"/>
        <v>2055</v>
      </c>
      <c r="AH30" s="296">
        <f t="shared" si="8"/>
        <v>2056</v>
      </c>
      <c r="AI30" s="296">
        <f t="shared" si="8"/>
        <v>2057</v>
      </c>
      <c r="AJ30" s="296">
        <f t="shared" si="8"/>
        <v>2058</v>
      </c>
      <c r="AK30" s="296">
        <f t="shared" si="8"/>
        <v>2059</v>
      </c>
      <c r="AL30" s="296">
        <f t="shared" si="8"/>
        <v>2060</v>
      </c>
      <c r="AM30" s="296">
        <f t="shared" si="8"/>
        <v>2061</v>
      </c>
      <c r="AN30" s="296">
        <f t="shared" si="8"/>
        <v>2062</v>
      </c>
      <c r="AO30" s="296">
        <f t="shared" ref="AO30" si="9">$D$6+AN29</f>
        <v>2063</v>
      </c>
    </row>
    <row r="31" spans="2:41" x14ac:dyDescent="0.2">
      <c r="B31" s="509" t="s">
        <v>633</v>
      </c>
      <c r="C31" s="336">
        <f>SUM(D31:AO31)</f>
        <v>22121258.718113862</v>
      </c>
      <c r="D31" s="232">
        <f>'04A Prevádzkové príjmy'!D83/Parametre!$C$152*Parametre!E166</f>
        <v>0</v>
      </c>
      <c r="E31" s="232">
        <f>'04A Prevádzkové príjmy'!E83/Parametre!$C$152*Parametre!F166</f>
        <v>0</v>
      </c>
      <c r="F31" s="232">
        <f>'04A Prevádzkové príjmy'!F83/Parametre!$C$152*Parametre!G166</f>
        <v>1076400.1951469351</v>
      </c>
      <c r="G31" s="232">
        <f>'04A Prevádzkové príjmy'!G83/Parametre!$C$152*Parametre!H166</f>
        <v>1072581.3252391291</v>
      </c>
      <c r="H31" s="232">
        <f>'04A Prevádzkové príjmy'!H83/Parametre!$C$152*Parametre!I166</f>
        <v>1068999.2419522342</v>
      </c>
      <c r="I31" s="232">
        <f>'04A Prevádzkové príjmy'!I83/Parametre!$C$152*Parametre!J166</f>
        <v>1059212.4681435591</v>
      </c>
      <c r="J31" s="232">
        <f>'04A Prevádzkové príjmy'!J83/Parametre!$C$152*Parametre!K166</f>
        <v>1044135.0391866952</v>
      </c>
      <c r="K31" s="232">
        <f>'04A Prevádzkové príjmy'!K83/Parametre!$C$152*Parametre!L166</f>
        <v>1023657.6566460213</v>
      </c>
      <c r="L31" s="232">
        <f>'04A Prevádzkové príjmy'!L83/Parametre!$C$152*Parametre!M166</f>
        <v>999197.86596731003</v>
      </c>
      <c r="M31" s="232">
        <f>'04A Prevádzkové príjmy'!M83/Parametre!$C$152*Parametre!N166</f>
        <v>964874.32002435718</v>
      </c>
      <c r="N31" s="232">
        <f>'04A Prevádzkové príjmy'!N83/Parametre!$C$152*Parametre!O166</f>
        <v>938485.77690335712</v>
      </c>
      <c r="O31" s="232">
        <f>'04A Prevádzkové príjmy'!O83/Parametre!$C$152*Parametre!P166</f>
        <v>911560.46259595815</v>
      </c>
      <c r="P31" s="232">
        <f>'04A Prevádzkové príjmy'!P83/Parametre!$C$152*Parametre!Q166</f>
        <v>884333.10119539825</v>
      </c>
      <c r="Q31" s="232">
        <f>'04A Prevádzkové príjmy'!Q83/Parametre!$C$152*Parametre!R166</f>
        <v>856558.15091058041</v>
      </c>
      <c r="R31" s="232">
        <f>'04A Prevádzkové príjmy'!R83/Parametre!$C$152*Parametre!S166</f>
        <v>828473.61053733341</v>
      </c>
      <c r="S31" s="232">
        <f>'04A Prevádzkové príjmy'!S83/Parametre!$C$152*Parametre!T166</f>
        <v>791887.75985548517</v>
      </c>
      <c r="T31" s="232">
        <f>'04A Prevádzkové príjmy'!T83/Parametre!$C$152*Parametre!U166</f>
        <v>755635.82510684873</v>
      </c>
      <c r="U31" s="232">
        <f>'04A Prevádzkové príjmy'!U83/Parametre!$C$152*Parametre!V166</f>
        <v>719472.78345652483</v>
      </c>
      <c r="V31" s="232">
        <f>'04A Prevádzkové príjmy'!V83/Parametre!$C$152*Parametre!W166</f>
        <v>683641.04637945618</v>
      </c>
      <c r="W31" s="232">
        <f>'04A Prevádzkové príjmy'!W83/Parametre!$C$152*Parametre!X166</f>
        <v>647897.06080515683</v>
      </c>
      <c r="X31" s="232">
        <f>'04A Prevádzkové príjmy'!X83/Parametre!$C$152*Parametre!Y166</f>
        <v>612481.78774853388</v>
      </c>
      <c r="Y31" s="232">
        <f>'04A Prevádzkové príjmy'!Y83/Parametre!$C$152*Parametre!Z166</f>
        <v>577153.13508717646</v>
      </c>
      <c r="Z31" s="232">
        <f>'04A Prevádzkové príjmy'!Z83/Parametre!$C$152*Parametre!AA166</f>
        <v>542150.62205471599</v>
      </c>
      <c r="AA31" s="232">
        <f>'04A Prevádzkové príjmy'!AA83/Parametre!$C$152*Parametre!AB166</f>
        <v>507233.60871336295</v>
      </c>
      <c r="AB31" s="232">
        <f>'04A Prevádzkové príjmy'!AB83/Parametre!$C$152*Parametre!AC166</f>
        <v>472640.18114230444</v>
      </c>
      <c r="AC31" s="232">
        <f>'04A Prevádzkové príjmy'!AC83/Parametre!$C$152*Parametre!AD166</f>
        <v>438249.74903419398</v>
      </c>
      <c r="AD31" s="232">
        <f>'04A Prevádzkové príjmy'!AD83/Parametre!$C$152*Parametre!AE166</f>
        <v>403943.15541886451</v>
      </c>
      <c r="AE31" s="232">
        <f>'04A Prevádzkové príjmy'!AE83/Parametre!$C$152*Parametre!AF166</f>
        <v>369956.35270470829</v>
      </c>
      <c r="AF31" s="232">
        <f>'04A Prevádzkové príjmy'!AF83/Parametre!$C$152*Parametre!AG166</f>
        <v>336052.29341797734</v>
      </c>
      <c r="AG31" s="232">
        <f>'04A Prevádzkové príjmy'!AG83/Parametre!$C$152*Parametre!AH166</f>
        <v>302465.51815455197</v>
      </c>
      <c r="AH31" s="232">
        <f>'04A Prevádzkové príjmy'!AH83/Parametre!$C$152*Parametre!AI166</f>
        <v>268960.40136513108</v>
      </c>
      <c r="AI31" s="232">
        <f>'04A Prevádzkové príjmy'!AI83/Parametre!$C$152*Parametre!AJ166</f>
        <v>235770.08028059785</v>
      </c>
      <c r="AJ31" s="232">
        <f>'04A Prevádzkové príjmy'!AJ83/Parametre!$C$152*Parametre!AK166</f>
        <v>202660.34274672644</v>
      </c>
      <c r="AK31" s="232">
        <f>'04A Prevádzkové príjmy'!AK83/Parametre!$C$152*Parametre!AL166</f>
        <v>169862.93102637221</v>
      </c>
      <c r="AL31" s="232">
        <f>'04A Prevádzkové príjmy'!AL83/Parametre!$C$152*Parametre!AM166</f>
        <v>137145.03788217594</v>
      </c>
      <c r="AM31" s="232">
        <f>'04A Prevádzkové príjmy'!AM83/Parametre!$C$152*Parametre!AN166</f>
        <v>104737.01895569169</v>
      </c>
      <c r="AN31" s="232">
        <f>'04A Prevádzkové príjmy'!AN83/Parametre!$C$152*Parametre!AO166</f>
        <v>72407.463499075166</v>
      </c>
      <c r="AO31" s="232">
        <f>'04A Prevádzkové príjmy'!AO83/Parametre!$C$152*Parametre!AP166</f>
        <v>40385.348829362898</v>
      </c>
    </row>
    <row r="32" spans="2:41" x14ac:dyDescent="0.2">
      <c r="B32" s="297"/>
      <c r="C32" s="297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</row>
    <row r="33" spans="2:41" x14ac:dyDescent="0.2">
      <c r="B33" s="297"/>
      <c r="C33" s="298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</row>
    <row r="34" spans="2:41" x14ac:dyDescent="0.2">
      <c r="B34" s="332" t="s">
        <v>589</v>
      </c>
      <c r="C34" s="333"/>
      <c r="D34" s="252" t="s">
        <v>10</v>
      </c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</row>
    <row r="35" spans="2:41" x14ac:dyDescent="0.2">
      <c r="B35" s="334" t="s">
        <v>585</v>
      </c>
      <c r="C35" s="335"/>
      <c r="D35" s="252">
        <v>1</v>
      </c>
      <c r="E35" s="252">
        <v>2</v>
      </c>
      <c r="F35" s="252">
        <v>3</v>
      </c>
      <c r="G35" s="252">
        <v>4</v>
      </c>
      <c r="H35" s="252">
        <v>5</v>
      </c>
      <c r="I35" s="252">
        <v>6</v>
      </c>
      <c r="J35" s="252">
        <v>7</v>
      </c>
      <c r="K35" s="252">
        <v>8</v>
      </c>
      <c r="L35" s="252">
        <v>9</v>
      </c>
      <c r="M35" s="252">
        <v>10</v>
      </c>
      <c r="N35" s="252">
        <v>11</v>
      </c>
      <c r="O35" s="252">
        <v>12</v>
      </c>
      <c r="P35" s="252">
        <v>13</v>
      </c>
      <c r="Q35" s="252">
        <v>14</v>
      </c>
      <c r="R35" s="252">
        <v>15</v>
      </c>
      <c r="S35" s="252">
        <v>16</v>
      </c>
      <c r="T35" s="252">
        <v>17</v>
      </c>
      <c r="U35" s="252">
        <v>18</v>
      </c>
      <c r="V35" s="252">
        <v>19</v>
      </c>
      <c r="W35" s="252">
        <v>20</v>
      </c>
      <c r="X35" s="252">
        <v>21</v>
      </c>
      <c r="Y35" s="252">
        <v>22</v>
      </c>
      <c r="Z35" s="252">
        <v>23</v>
      </c>
      <c r="AA35" s="252">
        <v>24</v>
      </c>
      <c r="AB35" s="252">
        <v>25</v>
      </c>
      <c r="AC35" s="252">
        <v>26</v>
      </c>
      <c r="AD35" s="252">
        <v>27</v>
      </c>
      <c r="AE35" s="252">
        <v>28</v>
      </c>
      <c r="AF35" s="252">
        <v>29</v>
      </c>
      <c r="AG35" s="252">
        <v>30</v>
      </c>
      <c r="AH35" s="252">
        <v>31</v>
      </c>
      <c r="AI35" s="252">
        <v>32</v>
      </c>
      <c r="AJ35" s="252">
        <v>33</v>
      </c>
      <c r="AK35" s="252">
        <v>34</v>
      </c>
      <c r="AL35" s="252">
        <v>35</v>
      </c>
      <c r="AM35" s="252">
        <v>36</v>
      </c>
      <c r="AN35" s="252">
        <v>37</v>
      </c>
      <c r="AO35" s="252">
        <v>38</v>
      </c>
    </row>
    <row r="36" spans="2:41" x14ac:dyDescent="0.2">
      <c r="B36" s="508" t="s">
        <v>33</v>
      </c>
      <c r="C36" s="255" t="s">
        <v>9</v>
      </c>
      <c r="D36" s="296">
        <v>2026</v>
      </c>
      <c r="E36" s="296">
        <f>$D$6+D35</f>
        <v>2027</v>
      </c>
      <c r="F36" s="296">
        <f t="shared" ref="F36:AN36" si="10">$D$6+E35</f>
        <v>2028</v>
      </c>
      <c r="G36" s="296">
        <f t="shared" si="10"/>
        <v>2029</v>
      </c>
      <c r="H36" s="296">
        <f t="shared" si="10"/>
        <v>2030</v>
      </c>
      <c r="I36" s="296">
        <f t="shared" si="10"/>
        <v>2031</v>
      </c>
      <c r="J36" s="296">
        <f t="shared" si="10"/>
        <v>2032</v>
      </c>
      <c r="K36" s="296">
        <f t="shared" si="10"/>
        <v>2033</v>
      </c>
      <c r="L36" s="296">
        <f t="shared" si="10"/>
        <v>2034</v>
      </c>
      <c r="M36" s="296">
        <f t="shared" si="10"/>
        <v>2035</v>
      </c>
      <c r="N36" s="296">
        <f t="shared" si="10"/>
        <v>2036</v>
      </c>
      <c r="O36" s="296">
        <f t="shared" si="10"/>
        <v>2037</v>
      </c>
      <c r="P36" s="296">
        <f t="shared" si="10"/>
        <v>2038</v>
      </c>
      <c r="Q36" s="296">
        <f t="shared" si="10"/>
        <v>2039</v>
      </c>
      <c r="R36" s="296">
        <f t="shared" si="10"/>
        <v>2040</v>
      </c>
      <c r="S36" s="296">
        <f t="shared" si="10"/>
        <v>2041</v>
      </c>
      <c r="T36" s="296">
        <f t="shared" si="10"/>
        <v>2042</v>
      </c>
      <c r="U36" s="296">
        <f t="shared" si="10"/>
        <v>2043</v>
      </c>
      <c r="V36" s="296">
        <f t="shared" si="10"/>
        <v>2044</v>
      </c>
      <c r="W36" s="296">
        <f t="shared" si="10"/>
        <v>2045</v>
      </c>
      <c r="X36" s="296">
        <f t="shared" si="10"/>
        <v>2046</v>
      </c>
      <c r="Y36" s="296">
        <f t="shared" si="10"/>
        <v>2047</v>
      </c>
      <c r="Z36" s="296">
        <f t="shared" si="10"/>
        <v>2048</v>
      </c>
      <c r="AA36" s="296">
        <f t="shared" si="10"/>
        <v>2049</v>
      </c>
      <c r="AB36" s="296">
        <f t="shared" si="10"/>
        <v>2050</v>
      </c>
      <c r="AC36" s="296">
        <f t="shared" si="10"/>
        <v>2051</v>
      </c>
      <c r="AD36" s="296">
        <f t="shared" si="10"/>
        <v>2052</v>
      </c>
      <c r="AE36" s="296">
        <f t="shared" si="10"/>
        <v>2053</v>
      </c>
      <c r="AF36" s="296">
        <f t="shared" si="10"/>
        <v>2054</v>
      </c>
      <c r="AG36" s="296">
        <f t="shared" si="10"/>
        <v>2055</v>
      </c>
      <c r="AH36" s="296">
        <f t="shared" si="10"/>
        <v>2056</v>
      </c>
      <c r="AI36" s="296">
        <f t="shared" si="10"/>
        <v>2057</v>
      </c>
      <c r="AJ36" s="296">
        <f t="shared" si="10"/>
        <v>2058</v>
      </c>
      <c r="AK36" s="296">
        <f t="shared" si="10"/>
        <v>2059</v>
      </c>
      <c r="AL36" s="296">
        <f t="shared" si="10"/>
        <v>2060</v>
      </c>
      <c r="AM36" s="296">
        <f t="shared" si="10"/>
        <v>2061</v>
      </c>
      <c r="AN36" s="296">
        <f t="shared" si="10"/>
        <v>2062</v>
      </c>
      <c r="AO36" s="296">
        <f t="shared" ref="AO36" si="11">$D$6+AN35</f>
        <v>2063</v>
      </c>
    </row>
    <row r="37" spans="2:41" x14ac:dyDescent="0.2">
      <c r="B37" s="509" t="s">
        <v>633</v>
      </c>
      <c r="C37" s="336">
        <f>SUM(D37:AO37)</f>
        <v>45267944.145974822</v>
      </c>
      <c r="D37" s="232">
        <f>'04A Prevádzkové príjmy'!D83/Parametre!$C$152*Parametre!E167</f>
        <v>0</v>
      </c>
      <c r="E37" s="232">
        <f>'04A Prevádzkové príjmy'!E83/Parametre!$C$152*Parametre!F167</f>
        <v>0</v>
      </c>
      <c r="F37" s="232">
        <f>'04A Prevádzkové príjmy'!F83/Parametre!$C$152*Parametre!G167</f>
        <v>113499.13024488474</v>
      </c>
      <c r="G37" s="232">
        <f>'04A Prevádzkové príjmy'!G83/Parametre!$C$152*Parametre!H167</f>
        <v>139524.00476511964</v>
      </c>
      <c r="H37" s="232">
        <f>'04A Prevádzkové príjmy'!H83/Parametre!$C$152*Parametre!I167</f>
        <v>165145.45627307243</v>
      </c>
      <c r="I37" s="232">
        <f>'04A Prevádzkové príjmy'!I83/Parametre!$C$152*Parametre!J167</f>
        <v>204678.73780551867</v>
      </c>
      <c r="J37" s="232">
        <f>'04A Prevádzkové príjmy'!J83/Parametre!$C$152*Parametre!K167</f>
        <v>256093.52504542039</v>
      </c>
      <c r="K37" s="232">
        <f>'04A Prevádzkové príjmy'!K83/Parametre!$C$152*Parametre!L167</f>
        <v>319633.57486514043</v>
      </c>
      <c r="L37" s="232">
        <f>'04A Prevádzkové príjmy'!L83/Parametre!$C$152*Parametre!M167</f>
        <v>392149.66383415891</v>
      </c>
      <c r="M37" s="232">
        <f>'04A Prevádzkové príjmy'!M83/Parametre!$C$152*Parametre!N167</f>
        <v>486712.33593594027</v>
      </c>
      <c r="N37" s="232">
        <f>'04A Prevádzkové príjmy'!N83/Parametre!$C$152*Parametre!O167</f>
        <v>563769.68531231477</v>
      </c>
      <c r="O37" s="232">
        <f>'04A Prevádzkové príjmy'!O83/Parametre!$C$152*Parametre!P167</f>
        <v>642148.77254444035</v>
      </c>
      <c r="P37" s="232">
        <f>'04A Prevádzkové príjmy'!P83/Parametre!$C$152*Parametre!Q167</f>
        <v>721328.89092721022</v>
      </c>
      <c r="Q37" s="232">
        <f>'04A Prevádzkové príjmy'!Q83/Parametre!$C$152*Parametre!R167</f>
        <v>801856.59759300109</v>
      </c>
      <c r="R37" s="232">
        <f>'04A Prevádzkové príjmy'!R83/Parametre!$C$152*Parametre!S167</f>
        <v>883203.9213975321</v>
      </c>
      <c r="S37" s="232">
        <f>'04A Prevádzkové príjmy'!S83/Parametre!$C$152*Parametre!T167</f>
        <v>956333.04263386456</v>
      </c>
      <c r="T37" s="232">
        <f>'04A Prevádzkové príjmy'!T83/Parametre!$C$152*Parametre!U167</f>
        <v>1028744.6467705633</v>
      </c>
      <c r="U37" s="232">
        <f>'04A Prevádzkové príjmy'!U83/Parametre!$C$152*Parametre!V167</f>
        <v>1100983.1554413701</v>
      </c>
      <c r="V37" s="232">
        <f>'04A Prevádzkové príjmy'!V83/Parametre!$C$152*Parametre!W167</f>
        <v>1172509.803145488</v>
      </c>
      <c r="W37" s="232">
        <f>'04A Prevádzkové príjmy'!W83/Parametre!$C$152*Parametre!X167</f>
        <v>1243865.7458141875</v>
      </c>
      <c r="X37" s="232">
        <f>'04A Prevádzkové príjmy'!X83/Parametre!$C$152*Parametre!Y167</f>
        <v>1314515.4416305386</v>
      </c>
      <c r="Y37" s="232">
        <f>'04A Prevádzkové príjmy'!Y83/Parametre!$C$152*Parametre!Z167</f>
        <v>1384996.8004125624</v>
      </c>
      <c r="Z37" s="232">
        <f>'04A Prevádzkové príjmy'!Z83/Parametre!$C$152*Parametre!AA167</f>
        <v>1454777.4847384335</v>
      </c>
      <c r="AA37" s="232">
        <f>'04A Prevádzkové príjmy'!AA83/Parametre!$C$152*Parametre!AB167</f>
        <v>1524392.177784638</v>
      </c>
      <c r="AB37" s="232">
        <f>'04A Prevádzkové príjmy'!AB83/Parametre!$C$152*Parametre!AC167</f>
        <v>1593311.7273511027</v>
      </c>
      <c r="AC37" s="232">
        <f>'04A Prevádzkové príjmy'!AC83/Parametre!$C$152*Parametre!AD167</f>
        <v>1661804.0400905681</v>
      </c>
      <c r="AD37" s="232">
        <f>'04A Prevádzkové príjmy'!AD83/Parametre!$C$152*Parametre!AE167</f>
        <v>1730133.8376774678</v>
      </c>
      <c r="AE37" s="232">
        <f>'04A Prevádzkové príjmy'!AE83/Parametre!$C$152*Parametre!AF167</f>
        <v>1797776.7100486569</v>
      </c>
      <c r="AF37" s="232">
        <f>'04A Prevádzkové príjmy'!AF83/Parametre!$C$152*Parametre!AG167</f>
        <v>1865259.3582043261</v>
      </c>
      <c r="AG37" s="232">
        <f>'04A Prevádzkové príjmy'!AG83/Parametre!$C$152*Parametre!AH167</f>
        <v>1932060.5098700942</v>
      </c>
      <c r="AH37" s="232">
        <f>'04A Prevádzkové príjmy'!AH83/Parametre!$C$152*Parametre!AI167</f>
        <v>1998703.7066403895</v>
      </c>
      <c r="AI37" s="232">
        <f>'04A Prevádzkové príjmy'!AI83/Parametre!$C$152*Parametre!AJ167</f>
        <v>2064670.7952547742</v>
      </c>
      <c r="AJ37" s="232">
        <f>'04A Prevádzkové príjmy'!AJ83/Parametre!$C$152*Parametre!AK167</f>
        <v>2130482.1768535203</v>
      </c>
      <c r="AK37" s="232">
        <f>'04A Prevádzkové príjmy'!AK83/Parametre!$C$152*Parametre!AL167</f>
        <v>2195622.7985276575</v>
      </c>
      <c r="AL37" s="232">
        <f>'04A Prevádzkové príjmy'!AL83/Parametre!$C$152*Parametre!AM167</f>
        <v>2260609.9398012236</v>
      </c>
      <c r="AM37" s="232">
        <f>'04A Prevádzkové príjmy'!AM83/Parametre!$C$152*Parametre!AN167</f>
        <v>2324931.6295659044</v>
      </c>
      <c r="AN37" s="232">
        <f>'04A Prevádzkové príjmy'!AN83/Parametre!$C$152*Parametre!AO167</f>
        <v>2389102.0444544274</v>
      </c>
      <c r="AO37" s="232">
        <f>'04A Prevádzkové príjmy'!AO83/Parametre!$C$152*Parametre!AP167</f>
        <v>2452612.2767193192</v>
      </c>
    </row>
  </sheetData>
  <mergeCells count="1">
    <mergeCell ref="B2:K2"/>
  </mergeCells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99"/>
  </sheetPr>
  <dimension ref="B2:AO26"/>
  <sheetViews>
    <sheetView zoomScaleNormal="100" workbookViewId="0">
      <selection activeCell="D14" sqref="D14:AO16"/>
    </sheetView>
  </sheetViews>
  <sheetFormatPr defaultColWidth="9.21875" defaultRowHeight="10.199999999999999" x14ac:dyDescent="0.2"/>
  <cols>
    <col min="1" max="1" width="2.77734375" style="251" customWidth="1"/>
    <col min="2" max="2" width="30.44140625" style="251" bestFit="1" customWidth="1"/>
    <col min="3" max="3" width="11.77734375" style="251" bestFit="1" customWidth="1"/>
    <col min="4" max="41" width="9.77734375" style="251" bestFit="1" customWidth="1"/>
    <col min="42" max="16384" width="9.21875" style="251"/>
  </cols>
  <sheetData>
    <row r="2" spans="2:41" x14ac:dyDescent="0.2">
      <c r="C2" s="252"/>
      <c r="D2" s="252" t="s">
        <v>10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</row>
    <row r="3" spans="2:41" x14ac:dyDescent="0.2">
      <c r="B3" s="253" t="s">
        <v>425</v>
      </c>
      <c r="C3" s="253"/>
      <c r="D3" s="254">
        <v>1</v>
      </c>
      <c r="E3" s="254">
        <v>2</v>
      </c>
      <c r="F3" s="254">
        <v>3</v>
      </c>
      <c r="G3" s="254">
        <v>4</v>
      </c>
      <c r="H3" s="254">
        <v>5</v>
      </c>
      <c r="I3" s="254">
        <v>6</v>
      </c>
      <c r="J3" s="254">
        <v>7</v>
      </c>
      <c r="K3" s="254">
        <v>8</v>
      </c>
      <c r="L3" s="254">
        <v>9</v>
      </c>
      <c r="M3" s="254">
        <v>10</v>
      </c>
      <c r="N3" s="254">
        <v>11</v>
      </c>
      <c r="O3" s="254">
        <v>12</v>
      </c>
      <c r="P3" s="254">
        <v>13</v>
      </c>
      <c r="Q3" s="254">
        <v>14</v>
      </c>
      <c r="R3" s="254">
        <v>15</v>
      </c>
      <c r="S3" s="254">
        <v>16</v>
      </c>
      <c r="T3" s="254">
        <v>17</v>
      </c>
      <c r="U3" s="254">
        <v>18</v>
      </c>
      <c r="V3" s="254">
        <v>19</v>
      </c>
      <c r="W3" s="254">
        <v>20</v>
      </c>
      <c r="X3" s="254">
        <v>21</v>
      </c>
      <c r="Y3" s="254">
        <v>22</v>
      </c>
      <c r="Z3" s="254">
        <v>23</v>
      </c>
      <c r="AA3" s="254">
        <v>24</v>
      </c>
      <c r="AB3" s="254">
        <v>25</v>
      </c>
      <c r="AC3" s="254">
        <v>26</v>
      </c>
      <c r="AD3" s="254">
        <v>27</v>
      </c>
      <c r="AE3" s="254">
        <v>28</v>
      </c>
      <c r="AF3" s="254">
        <v>29</v>
      </c>
      <c r="AG3" s="254">
        <v>30</v>
      </c>
      <c r="AH3" s="254">
        <v>31</v>
      </c>
      <c r="AI3" s="254">
        <v>32</v>
      </c>
      <c r="AJ3" s="254">
        <v>33</v>
      </c>
      <c r="AK3" s="254">
        <v>34</v>
      </c>
      <c r="AL3" s="254">
        <v>35</v>
      </c>
      <c r="AM3" s="254">
        <v>36</v>
      </c>
      <c r="AN3" s="254">
        <v>37</v>
      </c>
      <c r="AO3" s="254">
        <v>38</v>
      </c>
    </row>
    <row r="4" spans="2:41" x14ac:dyDescent="0.2">
      <c r="B4" s="255" t="s">
        <v>33</v>
      </c>
      <c r="C4" s="256" t="s">
        <v>9</v>
      </c>
      <c r="D4" s="257">
        <f>Parametre!C13</f>
        <v>2026</v>
      </c>
      <c r="E4" s="257">
        <f>$D$4+D3</f>
        <v>2027</v>
      </c>
      <c r="F4" s="257">
        <f>$D$4+E3</f>
        <v>2028</v>
      </c>
      <c r="G4" s="257">
        <f t="shared" ref="G4:AN4" si="0">$D$4+F3</f>
        <v>2029</v>
      </c>
      <c r="H4" s="257">
        <f t="shared" si="0"/>
        <v>2030</v>
      </c>
      <c r="I4" s="257">
        <f t="shared" si="0"/>
        <v>2031</v>
      </c>
      <c r="J4" s="257">
        <f t="shared" si="0"/>
        <v>2032</v>
      </c>
      <c r="K4" s="257">
        <f t="shared" si="0"/>
        <v>2033</v>
      </c>
      <c r="L4" s="257">
        <f t="shared" si="0"/>
        <v>2034</v>
      </c>
      <c r="M4" s="257">
        <f t="shared" si="0"/>
        <v>2035</v>
      </c>
      <c r="N4" s="257">
        <f t="shared" si="0"/>
        <v>2036</v>
      </c>
      <c r="O4" s="257">
        <f t="shared" si="0"/>
        <v>2037</v>
      </c>
      <c r="P4" s="257">
        <f t="shared" si="0"/>
        <v>2038</v>
      </c>
      <c r="Q4" s="257">
        <f t="shared" si="0"/>
        <v>2039</v>
      </c>
      <c r="R4" s="257">
        <f t="shared" si="0"/>
        <v>2040</v>
      </c>
      <c r="S4" s="257">
        <f t="shared" si="0"/>
        <v>2041</v>
      </c>
      <c r="T4" s="257">
        <f t="shared" si="0"/>
        <v>2042</v>
      </c>
      <c r="U4" s="257">
        <f t="shared" si="0"/>
        <v>2043</v>
      </c>
      <c r="V4" s="257">
        <f t="shared" si="0"/>
        <v>2044</v>
      </c>
      <c r="W4" s="257">
        <f t="shared" si="0"/>
        <v>2045</v>
      </c>
      <c r="X4" s="257">
        <f t="shared" si="0"/>
        <v>2046</v>
      </c>
      <c r="Y4" s="257">
        <f t="shared" si="0"/>
        <v>2047</v>
      </c>
      <c r="Z4" s="257">
        <f t="shared" si="0"/>
        <v>2048</v>
      </c>
      <c r="AA4" s="257">
        <f t="shared" si="0"/>
        <v>2049</v>
      </c>
      <c r="AB4" s="257">
        <f t="shared" si="0"/>
        <v>2050</v>
      </c>
      <c r="AC4" s="257">
        <f t="shared" si="0"/>
        <v>2051</v>
      </c>
      <c r="AD4" s="257">
        <f t="shared" si="0"/>
        <v>2052</v>
      </c>
      <c r="AE4" s="257">
        <f t="shared" si="0"/>
        <v>2053</v>
      </c>
      <c r="AF4" s="257">
        <f t="shared" si="0"/>
        <v>2054</v>
      </c>
      <c r="AG4" s="257">
        <f t="shared" si="0"/>
        <v>2055</v>
      </c>
      <c r="AH4" s="257">
        <f t="shared" si="0"/>
        <v>2056</v>
      </c>
      <c r="AI4" s="257">
        <f t="shared" si="0"/>
        <v>2057</v>
      </c>
      <c r="AJ4" s="257">
        <f t="shared" si="0"/>
        <v>2058</v>
      </c>
      <c r="AK4" s="257">
        <f t="shared" si="0"/>
        <v>2059</v>
      </c>
      <c r="AL4" s="257">
        <f t="shared" si="0"/>
        <v>2060</v>
      </c>
      <c r="AM4" s="257">
        <f t="shared" si="0"/>
        <v>2061</v>
      </c>
      <c r="AN4" s="257">
        <f t="shared" si="0"/>
        <v>2062</v>
      </c>
      <c r="AO4" s="257">
        <f t="shared" ref="AO4" si="1">$D$4+AN3</f>
        <v>2063</v>
      </c>
    </row>
    <row r="5" spans="2:41" x14ac:dyDescent="0.2">
      <c r="B5" s="252" t="s">
        <v>59</v>
      </c>
      <c r="C5" s="258">
        <f>SUM(D5:AO5)</f>
        <v>1539695898.0343096</v>
      </c>
      <c r="D5" s="259">
        <f>'10_A Bezpečnosť (cesty)'!D35</f>
        <v>22788346.639631756</v>
      </c>
      <c r="E5" s="259">
        <f>'10_A Bezpečnosť (cesty)'!E35</f>
        <v>23565101.125825968</v>
      </c>
      <c r="F5" s="259">
        <f>'10_A Bezpečnosť (cesty)'!F35</f>
        <v>24291641.491415314</v>
      </c>
      <c r="G5" s="259">
        <f>'10_A Bezpečnosť (cesty)'!G35</f>
        <v>25060345.602849614</v>
      </c>
      <c r="H5" s="259">
        <f>'10_A Bezpečnosť (cesty)'!H35</f>
        <v>25812597.040410466</v>
      </c>
      <c r="I5" s="259">
        <f>'10_A Bezpečnosť (cesty)'!I35</f>
        <v>26587429.257478785</v>
      </c>
      <c r="J5" s="259">
        <f>'10_A Bezpečnosť (cesty)'!J35</f>
        <v>27363888.545688868</v>
      </c>
      <c r="K5" s="259">
        <f>'10_A Bezpečnosť (cesty)'!K35</f>
        <v>28163023.526219316</v>
      </c>
      <c r="L5" s="259">
        <f>'10_A Bezpečnosť (cesty)'!L35</f>
        <v>28985496.441417396</v>
      </c>
      <c r="M5" s="259">
        <f>'10_A Bezpečnosť (cesty)'!M35</f>
        <v>29831988.862621006</v>
      </c>
      <c r="N5" s="259">
        <f>'10_A Bezpečnosť (cesty)'!N35</f>
        <v>30703202.24679637</v>
      </c>
      <c r="O5" s="259">
        <f>'10_A Bezpečnosť (cesty)'!O35</f>
        <v>31599858.568558387</v>
      </c>
      <c r="P5" s="259">
        <f>'10_A Bezpečnosť (cesty)'!P35</f>
        <v>32522700.852780879</v>
      </c>
      <c r="Q5" s="259">
        <f>'10_A Bezpečnosť (cesty)'!Q35</f>
        <v>33472493.779558629</v>
      </c>
      <c r="R5" s="259">
        <f>'10_A Bezpečnosť (cesty)'!R35</f>
        <v>34450024.494685769</v>
      </c>
      <c r="S5" s="259">
        <f>'10_A Bezpečnosť (cesty)'!S35</f>
        <v>35456103.009261422</v>
      </c>
      <c r="T5" s="259">
        <f>'10_A Bezpečnosť (cesty)'!T35</f>
        <v>36433868.875460371</v>
      </c>
      <c r="U5" s="259">
        <f>'10_A Bezpečnosť (cesty)'!U35</f>
        <v>37438598.367126085</v>
      </c>
      <c r="V5" s="259">
        <f>'10_A Bezpečnosť (cesty)'!V35</f>
        <v>38471035.130139306</v>
      </c>
      <c r="W5" s="259">
        <f>'10_A Bezpečnosť (cesty)'!W35</f>
        <v>39531943.150652565</v>
      </c>
      <c r="X5" s="259">
        <f>'10_A Bezpečnosť (cesty)'!X35</f>
        <v>40622107.649376333</v>
      </c>
      <c r="Y5" s="259">
        <f>'10_A Bezpečnosť (cesty)'!Y35</f>
        <v>41742335.38907291</v>
      </c>
      <c r="Z5" s="259">
        <f>'10_A Bezpečnosť (cesty)'!Z35</f>
        <v>42893455.401013717</v>
      </c>
      <c r="AA5" s="259">
        <f>'10_A Bezpečnosť (cesty)'!AA35</f>
        <v>44076319.668370515</v>
      </c>
      <c r="AB5" s="259">
        <f>'10_A Bezpečnosť (cesty)'!AB35</f>
        <v>45291803.535898335</v>
      </c>
      <c r="AC5" s="259">
        <f>'10_A Bezpečnosť (cesty)'!AC35</f>
        <v>46540806.568042167</v>
      </c>
      <c r="AD5" s="259">
        <f>'10_A Bezpečnosť (cesty)'!AD35</f>
        <v>47786387.516735986</v>
      </c>
      <c r="AE5" s="259">
        <f>'10_A Bezpečnosť (cesty)'!AE35</f>
        <v>49065304.184911937</v>
      </c>
      <c r="AF5" s="259">
        <f>'10_A Bezpečnosť (cesty)'!AF35</f>
        <v>50378448.728652313</v>
      </c>
      <c r="AG5" s="259">
        <f>'10_A Bezpečnosť (cesty)'!AG35</f>
        <v>51726737.243208453</v>
      </c>
      <c r="AH5" s="259">
        <f>'10_A Bezpečnosť (cesty)'!AH35</f>
        <v>53111110.238560781</v>
      </c>
      <c r="AI5" s="259">
        <f>'10_A Bezpečnosť (cesty)'!AI35</f>
        <v>54532533.533701055</v>
      </c>
      <c r="AJ5" s="259">
        <f>'10_A Bezpečnosť (cesty)'!AJ35</f>
        <v>55991998.597161949</v>
      </c>
      <c r="AK5" s="259">
        <f>'10_A Bezpečnosť (cesty)'!AK35</f>
        <v>57490523.65027678</v>
      </c>
      <c r="AL5" s="259">
        <f>'10_A Bezpečnosť (cesty)'!AL35</f>
        <v>59029154.03917443</v>
      </c>
      <c r="AM5" s="259">
        <f>'10_A Bezpečnosť (cesty)'!AM35</f>
        <v>60608963.127657205</v>
      </c>
      <c r="AN5" s="259">
        <f>'10_A Bezpečnosť (cesty)'!AN35</f>
        <v>62280364.392747343</v>
      </c>
      <c r="AO5" s="259">
        <f>'10_A Bezpečnosť (cesty)'!AO35</f>
        <v>63997857.561169438</v>
      </c>
    </row>
    <row r="6" spans="2:41" x14ac:dyDescent="0.2">
      <c r="B6" s="252" t="s">
        <v>60</v>
      </c>
      <c r="C6" s="258">
        <f>SUM(D6:AO6)</f>
        <v>626775535.03894711</v>
      </c>
      <c r="D6" s="259">
        <f>'10_A Bezpečnosť (cesty)'!D36</f>
        <v>9276622.8139121607</v>
      </c>
      <c r="E6" s="259">
        <f>'10_A Bezpečnosť (cesty)'!E36</f>
        <v>9592822.1058710515</v>
      </c>
      <c r="F6" s="259">
        <f>'10_A Bezpečnosť (cesty)'!F36</f>
        <v>9888580.2601795942</v>
      </c>
      <c r="G6" s="259">
        <f>'10_A Bezpečnosť (cesty)'!G36</f>
        <v>10201502.39713783</v>
      </c>
      <c r="H6" s="259">
        <f>'10_A Bezpečnosť (cesty)'!H36</f>
        <v>10507726.966811035</v>
      </c>
      <c r="I6" s="259">
        <f>'10_A Bezpečnosť (cesty)'!I36</f>
        <v>10823143.635811007</v>
      </c>
      <c r="J6" s="259">
        <f>'10_A Bezpečnosť (cesty)'!J36</f>
        <v>11139222.789897585</v>
      </c>
      <c r="K6" s="259">
        <f>'10_A Bezpečnosť (cesty)'!K36</f>
        <v>11464532.691300163</v>
      </c>
      <c r="L6" s="259">
        <f>'10_A Bezpečnosť (cesty)'!L36</f>
        <v>11799342.933962286</v>
      </c>
      <c r="M6" s="259">
        <f>'10_A Bezpečnosť (cesty)'!M36</f>
        <v>12143930.911240984</v>
      </c>
      <c r="N6" s="259">
        <f>'10_A Bezpečnosť (cesty)'!N36</f>
        <v>12498582.204935243</v>
      </c>
      <c r="O6" s="259">
        <f>'10_A Bezpečnosť (cesty)'!O36</f>
        <v>12863590.826353608</v>
      </c>
      <c r="P6" s="259">
        <f>'10_A Bezpečnosť (cesty)'!P36</f>
        <v>13239259.116132941</v>
      </c>
      <c r="Q6" s="259">
        <f>'10_A Bezpečnosť (cesty)'!Q36</f>
        <v>13625898.500976875</v>
      </c>
      <c r="R6" s="259">
        <f>'10_A Bezpečnosť (cesty)'!R36</f>
        <v>14023829.22999529</v>
      </c>
      <c r="S6" s="259">
        <f>'10_A Bezpečnosť (cesty)'!S36</f>
        <v>14433381.1630012</v>
      </c>
      <c r="T6" s="259">
        <f>'10_A Bezpečnosť (cesty)'!T36</f>
        <v>14831407.70836903</v>
      </c>
      <c r="U6" s="259">
        <f>'10_A Bezpečnosť (cesty)'!U36</f>
        <v>15240410.432154927</v>
      </c>
      <c r="V6" s="259">
        <f>'10_A Bezpečnosť (cesty)'!V36</f>
        <v>15660692.278258482</v>
      </c>
      <c r="W6" s="259">
        <f>'10_A Bezpečnosť (cesty)'!W36</f>
        <v>16092563.982790867</v>
      </c>
      <c r="X6" s="259">
        <f>'10_A Bezpečnosť (cesty)'!X36</f>
        <v>16536345.449844608</v>
      </c>
      <c r="Y6" s="259">
        <f>'10_A Bezpečnosť (cesty)'!Y36</f>
        <v>16992365.024039473</v>
      </c>
      <c r="Z6" s="259">
        <f>'10_A Bezpečnosť (cesty)'!Z36</f>
        <v>17460960.11111284</v>
      </c>
      <c r="AA6" s="259">
        <f>'10_A Bezpečnosť (cesty)'!AA36</f>
        <v>17942477.42620955</v>
      </c>
      <c r="AB6" s="259">
        <f>'10_A Bezpečnosť (cesty)'!AB36</f>
        <v>18437273.461992364</v>
      </c>
      <c r="AC6" s="259">
        <f>'10_A Bezpečnosť (cesty)'!AC36</f>
        <v>18945714.551847707</v>
      </c>
      <c r="AD6" s="259">
        <f>'10_A Bezpečnosť (cesty)'!AD36</f>
        <v>19452762.467798427</v>
      </c>
      <c r="AE6" s="259">
        <f>'10_A Bezpečnosť (cesty)'!AE36</f>
        <v>19973380.751473337</v>
      </c>
      <c r="AF6" s="259">
        <f>'10_A Bezpečnosť (cesty)'!AF36</f>
        <v>20507932.289236739</v>
      </c>
      <c r="AG6" s="259">
        <f>'10_A Bezpečnosť (cesty)'!AG36</f>
        <v>21056790.190471012</v>
      </c>
      <c r="AH6" s="259">
        <f>'10_A Bezpečnosť (cesty)'!AH36</f>
        <v>21620337.382210251</v>
      </c>
      <c r="AI6" s="259">
        <f>'10_A Bezpečnosť (cesty)'!AI36</f>
        <v>22198966.860102735</v>
      </c>
      <c r="AJ6" s="259">
        <f>'10_A Bezpečnosť (cesty)'!AJ36</f>
        <v>22793082.189485375</v>
      </c>
      <c r="AK6" s="259">
        <f>'10_A Bezpečnosť (cesty)'!AK36</f>
        <v>23403098.037695426</v>
      </c>
      <c r="AL6" s="259">
        <f>'10_A Bezpečnosť (cesty)'!AL36</f>
        <v>24029439.730191872</v>
      </c>
      <c r="AM6" s="259">
        <f>'10_A Bezpečnosť (cesty)'!AM36</f>
        <v>24672544.534200341</v>
      </c>
      <c r="AN6" s="259">
        <f>'10_A Bezpečnosť (cesty)'!AN36</f>
        <v>25352934.454657912</v>
      </c>
      <c r="AO6" s="259">
        <f>'10_A Bezpečnosť (cesty)'!AO36</f>
        <v>26052087.177285135</v>
      </c>
    </row>
    <row r="7" spans="2:41" x14ac:dyDescent="0.2">
      <c r="B7" s="252" t="s">
        <v>61</v>
      </c>
      <c r="C7" s="258">
        <f>SUM(D7:AO7)</f>
        <v>174869577.01122636</v>
      </c>
      <c r="D7" s="259">
        <f>'10_A Bezpečnosť (cesty)'!D37</f>
        <v>2588166.2094488544</v>
      </c>
      <c r="E7" s="259">
        <f>'10_A Bezpečnosť (cesty)'!E37</f>
        <v>2676385.4556934349</v>
      </c>
      <c r="F7" s="259">
        <f>'10_A Bezpečnosť (cesty)'!F37</f>
        <v>2758901.3655465413</v>
      </c>
      <c r="G7" s="259">
        <f>'10_A Bezpečnosť (cesty)'!G37</f>
        <v>2846206.4006069144</v>
      </c>
      <c r="H7" s="259">
        <f>'10_A Bezpečnosť (cesty)'!H37</f>
        <v>2931642.9339717305</v>
      </c>
      <c r="I7" s="259">
        <f>'10_A Bezpečnosť (cesty)'!I37</f>
        <v>3019643.8260648721</v>
      </c>
      <c r="J7" s="259">
        <f>'10_A Bezpečnosť (cesty)'!J37</f>
        <v>3107829.5794367203</v>
      </c>
      <c r="K7" s="259">
        <f>'10_A Bezpečnosť (cesty)'!K37</f>
        <v>3198590.4054193925</v>
      </c>
      <c r="L7" s="259">
        <f>'10_A Bezpečnosť (cesty)'!L37</f>
        <v>3292001.8937319224</v>
      </c>
      <c r="M7" s="259">
        <f>'10_A Bezpečnosť (cesty)'!M37</f>
        <v>3388141.7898410843</v>
      </c>
      <c r="N7" s="259">
        <f>'10_A Bezpečnosť (cesty)'!N37</f>
        <v>3487088.8368674652</v>
      </c>
      <c r="O7" s="259">
        <f>'10_A Bezpečnosť (cesty)'!O37</f>
        <v>3588925.8262858111</v>
      </c>
      <c r="P7" s="259">
        <f>'10_A Bezpečnosť (cesty)'!P37</f>
        <v>3693736.6676045982</v>
      </c>
      <c r="Q7" s="259">
        <f>'10_A Bezpečnosť (cesty)'!Q37</f>
        <v>3801608.2665314567</v>
      </c>
      <c r="R7" s="259">
        <f>'10_A Bezpečnosť (cesty)'!R37</f>
        <v>3912630.6426243847</v>
      </c>
      <c r="S7" s="259">
        <f>'10_A Bezpečnosť (cesty)'!S37</f>
        <v>4026895.0655480167</v>
      </c>
      <c r="T7" s="259">
        <f>'10_A Bezpečnosť (cesty)'!T37</f>
        <v>4137943.9362363229</v>
      </c>
      <c r="U7" s="259">
        <f>'10_A Bezpečnosť (cesty)'!U37</f>
        <v>4252055.1809092937</v>
      </c>
      <c r="V7" s="259">
        <f>'10_A Bezpečnosť (cesty)'!V37</f>
        <v>4369313.3592696227</v>
      </c>
      <c r="W7" s="259">
        <f>'10_A Bezpečnosť (cesty)'!W37</f>
        <v>4489805.3169254009</v>
      </c>
      <c r="X7" s="259">
        <f>'10_A Bezpečnosť (cesty)'!X37</f>
        <v>4613619.524971325</v>
      </c>
      <c r="Y7" s="259">
        <f>'10_A Bezpečnosť (cesty)'!Y37</f>
        <v>4740848.2771512317</v>
      </c>
      <c r="Z7" s="259">
        <f>'10_A Bezpečnosť (cesty)'!Z37</f>
        <v>4871585.6405462865</v>
      </c>
      <c r="AA7" s="259">
        <f>'10_A Bezpečnosť (cesty)'!AA37</f>
        <v>5005928.216183437</v>
      </c>
      <c r="AB7" s="259">
        <f>'10_A Bezpečnosť (cesty)'!AB37</f>
        <v>5143975.9753661342</v>
      </c>
      <c r="AC7" s="259">
        <f>'10_A Bezpečnosť (cesty)'!AC37</f>
        <v>5285830.0423596278</v>
      </c>
      <c r="AD7" s="259">
        <f>'10_A Bezpečnosť (cesty)'!AD37</f>
        <v>5427295.5522228284</v>
      </c>
      <c r="AE7" s="259">
        <f>'10_A Bezpečnosť (cesty)'!AE37</f>
        <v>5572547.312243117</v>
      </c>
      <c r="AF7" s="259">
        <f>'10_A Bezpečnosť (cesty)'!AF37</f>
        <v>5721686.6845220905</v>
      </c>
      <c r="AG7" s="259">
        <f>'10_A Bezpečnosť (cesty)'!AG37</f>
        <v>5874817.697028867</v>
      </c>
      <c r="AH7" s="259">
        <f>'10_A Bezpečnosť (cesty)'!AH37</f>
        <v>6032046.2593417438</v>
      </c>
      <c r="AI7" s="259">
        <f>'10_A Bezpečnosť (cesty)'!AI37</f>
        <v>6193482.7605639072</v>
      </c>
      <c r="AJ7" s="259">
        <f>'10_A Bezpečnosť (cesty)'!AJ37</f>
        <v>6359240.522555857</v>
      </c>
      <c r="AK7" s="259">
        <f>'10_A Bezpečnosť (cesty)'!AK37</f>
        <v>6529434.0825207317</v>
      </c>
      <c r="AL7" s="259">
        <f>'10_A Bezpečnosť (cesty)'!AL37</f>
        <v>6704182.7655195259</v>
      </c>
      <c r="AM7" s="259">
        <f>'10_A Bezpečnosť (cesty)'!AM37</f>
        <v>6883608.1319050491</v>
      </c>
      <c r="AN7" s="259">
        <f>'10_A Bezpečnosť (cesty)'!AN37</f>
        <v>7073435.9276093822</v>
      </c>
      <c r="AO7" s="259">
        <f>'10_A Bezpečnosť (cesty)'!AO37</f>
        <v>7268498.6800513864</v>
      </c>
    </row>
    <row r="8" spans="2:41" x14ac:dyDescent="0.2">
      <c r="B8" s="253" t="s">
        <v>9</v>
      </c>
      <c r="C8" s="260">
        <f>SUM(D8:AO8)</f>
        <v>2341341010.0844836</v>
      </c>
      <c r="D8" s="260">
        <f t="shared" ref="D8:AN8" si="2">SUM(D5:D7)</f>
        <v>34653135.662992768</v>
      </c>
      <c r="E8" s="260">
        <f t="shared" si="2"/>
        <v>35834308.687390454</v>
      </c>
      <c r="F8" s="260">
        <f t="shared" si="2"/>
        <v>36939123.117141448</v>
      </c>
      <c r="G8" s="260">
        <f t="shared" si="2"/>
        <v>38108054.400594361</v>
      </c>
      <c r="H8" s="260">
        <f t="shared" si="2"/>
        <v>39251966.941193238</v>
      </c>
      <c r="I8" s="260">
        <f t="shared" si="2"/>
        <v>40430216.719354659</v>
      </c>
      <c r="J8" s="260">
        <f t="shared" si="2"/>
        <v>41610940.91502317</v>
      </c>
      <c r="K8" s="260">
        <f t="shared" si="2"/>
        <v>42826146.622938871</v>
      </c>
      <c r="L8" s="260">
        <f t="shared" si="2"/>
        <v>44076841.269111603</v>
      </c>
      <c r="M8" s="260">
        <f t="shared" si="2"/>
        <v>45364061.563703075</v>
      </c>
      <c r="N8" s="260">
        <f t="shared" si="2"/>
        <v>46688873.288599081</v>
      </c>
      <c r="O8" s="260">
        <f t="shared" si="2"/>
        <v>48052375.221197806</v>
      </c>
      <c r="P8" s="260">
        <f t="shared" si="2"/>
        <v>49455696.636518419</v>
      </c>
      <c r="Q8" s="260">
        <f t="shared" si="2"/>
        <v>50900000.547066964</v>
      </c>
      <c r="R8" s="260">
        <f t="shared" si="2"/>
        <v>52386484.367305443</v>
      </c>
      <c r="S8" s="260">
        <f t="shared" si="2"/>
        <v>53916379.237810642</v>
      </c>
      <c r="T8" s="260">
        <f t="shared" si="2"/>
        <v>55403220.520065725</v>
      </c>
      <c r="U8" s="260">
        <f t="shared" si="2"/>
        <v>56931063.980190307</v>
      </c>
      <c r="V8" s="260">
        <f t="shared" si="2"/>
        <v>58501040.767667413</v>
      </c>
      <c r="W8" s="260">
        <f t="shared" si="2"/>
        <v>60114312.450368829</v>
      </c>
      <c r="X8" s="260">
        <f t="shared" si="2"/>
        <v>61772072.624192268</v>
      </c>
      <c r="Y8" s="260">
        <f t="shared" si="2"/>
        <v>63475548.690263622</v>
      </c>
      <c r="Z8" s="260">
        <f t="shared" si="2"/>
        <v>65226001.152672842</v>
      </c>
      <c r="AA8" s="260">
        <f t="shared" si="2"/>
        <v>67024725.310763508</v>
      </c>
      <c r="AB8" s="260">
        <f t="shared" si="2"/>
        <v>68873052.973256826</v>
      </c>
      <c r="AC8" s="260">
        <f t="shared" si="2"/>
        <v>70772351.162249506</v>
      </c>
      <c r="AD8" s="260">
        <f t="shared" si="2"/>
        <v>72666445.536757246</v>
      </c>
      <c r="AE8" s="260">
        <f t="shared" si="2"/>
        <v>74611232.248628393</v>
      </c>
      <c r="AF8" s="260">
        <f t="shared" si="2"/>
        <v>76608067.702411145</v>
      </c>
      <c r="AG8" s="260">
        <f t="shared" si="2"/>
        <v>78658345.130708322</v>
      </c>
      <c r="AH8" s="260">
        <f t="shared" si="2"/>
        <v>80763493.880112782</v>
      </c>
      <c r="AI8" s="260">
        <f t="shared" si="2"/>
        <v>82924983.1543677</v>
      </c>
      <c r="AJ8" s="260">
        <f t="shared" si="2"/>
        <v>85144321.309203178</v>
      </c>
      <c r="AK8" s="260">
        <f t="shared" si="2"/>
        <v>87423055.770492941</v>
      </c>
      <c r="AL8" s="260">
        <f t="shared" si="2"/>
        <v>89762776.534885824</v>
      </c>
      <c r="AM8" s="260">
        <f t="shared" si="2"/>
        <v>92165115.793762594</v>
      </c>
      <c r="AN8" s="260">
        <f t="shared" si="2"/>
        <v>94706734.775014639</v>
      </c>
      <c r="AO8" s="260">
        <f t="shared" ref="AO8" si="3">SUM(AO5:AO7)</f>
        <v>97318443.418505967</v>
      </c>
    </row>
    <row r="11" spans="2:41" x14ac:dyDescent="0.2">
      <c r="C11" s="252"/>
      <c r="D11" s="252" t="s">
        <v>10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</row>
    <row r="12" spans="2:41" x14ac:dyDescent="0.2">
      <c r="B12" s="253" t="s">
        <v>426</v>
      </c>
      <c r="C12" s="253"/>
      <c r="D12" s="254">
        <v>1</v>
      </c>
      <c r="E12" s="254">
        <v>2</v>
      </c>
      <c r="F12" s="254">
        <v>3</v>
      </c>
      <c r="G12" s="254">
        <v>4</v>
      </c>
      <c r="H12" s="254">
        <v>5</v>
      </c>
      <c r="I12" s="254">
        <v>6</v>
      </c>
      <c r="J12" s="254">
        <v>7</v>
      </c>
      <c r="K12" s="254">
        <v>8</v>
      </c>
      <c r="L12" s="254">
        <v>9</v>
      </c>
      <c r="M12" s="254">
        <v>10</v>
      </c>
      <c r="N12" s="254">
        <v>11</v>
      </c>
      <c r="O12" s="254">
        <v>12</v>
      </c>
      <c r="P12" s="254">
        <v>13</v>
      </c>
      <c r="Q12" s="254">
        <v>14</v>
      </c>
      <c r="R12" s="254">
        <v>15</v>
      </c>
      <c r="S12" s="254">
        <v>16</v>
      </c>
      <c r="T12" s="254">
        <v>17</v>
      </c>
      <c r="U12" s="254">
        <v>18</v>
      </c>
      <c r="V12" s="254">
        <v>19</v>
      </c>
      <c r="W12" s="254">
        <v>20</v>
      </c>
      <c r="X12" s="254">
        <v>21</v>
      </c>
      <c r="Y12" s="254">
        <v>22</v>
      </c>
      <c r="Z12" s="254">
        <v>23</v>
      </c>
      <c r="AA12" s="254">
        <v>24</v>
      </c>
      <c r="AB12" s="254">
        <v>25</v>
      </c>
      <c r="AC12" s="254">
        <v>26</v>
      </c>
      <c r="AD12" s="254">
        <v>27</v>
      </c>
      <c r="AE12" s="254">
        <v>28</v>
      </c>
      <c r="AF12" s="254">
        <v>29</v>
      </c>
      <c r="AG12" s="254">
        <v>30</v>
      </c>
      <c r="AH12" s="254">
        <v>31</v>
      </c>
      <c r="AI12" s="254">
        <v>32</v>
      </c>
      <c r="AJ12" s="254">
        <v>33</v>
      </c>
      <c r="AK12" s="254">
        <v>34</v>
      </c>
      <c r="AL12" s="254">
        <v>35</v>
      </c>
      <c r="AM12" s="254">
        <v>36</v>
      </c>
      <c r="AN12" s="254">
        <v>37</v>
      </c>
      <c r="AO12" s="254">
        <v>38</v>
      </c>
    </row>
    <row r="13" spans="2:41" x14ac:dyDescent="0.2">
      <c r="B13" s="255" t="s">
        <v>34</v>
      </c>
      <c r="C13" s="256" t="s">
        <v>9</v>
      </c>
      <c r="D13" s="257">
        <f>D4</f>
        <v>2026</v>
      </c>
      <c r="E13" s="257">
        <f t="shared" ref="E13:AN13" si="4">E4</f>
        <v>2027</v>
      </c>
      <c r="F13" s="257">
        <f t="shared" si="4"/>
        <v>2028</v>
      </c>
      <c r="G13" s="257">
        <f t="shared" si="4"/>
        <v>2029</v>
      </c>
      <c r="H13" s="257">
        <f t="shared" si="4"/>
        <v>2030</v>
      </c>
      <c r="I13" s="257">
        <f t="shared" si="4"/>
        <v>2031</v>
      </c>
      <c r="J13" s="257">
        <f t="shared" si="4"/>
        <v>2032</v>
      </c>
      <c r="K13" s="257">
        <f t="shared" si="4"/>
        <v>2033</v>
      </c>
      <c r="L13" s="257">
        <f t="shared" si="4"/>
        <v>2034</v>
      </c>
      <c r="M13" s="257">
        <f t="shared" si="4"/>
        <v>2035</v>
      </c>
      <c r="N13" s="257">
        <f t="shared" si="4"/>
        <v>2036</v>
      </c>
      <c r="O13" s="257">
        <f t="shared" si="4"/>
        <v>2037</v>
      </c>
      <c r="P13" s="257">
        <f t="shared" si="4"/>
        <v>2038</v>
      </c>
      <c r="Q13" s="257">
        <f t="shared" si="4"/>
        <v>2039</v>
      </c>
      <c r="R13" s="257">
        <f t="shared" si="4"/>
        <v>2040</v>
      </c>
      <c r="S13" s="257">
        <f t="shared" si="4"/>
        <v>2041</v>
      </c>
      <c r="T13" s="257">
        <f t="shared" si="4"/>
        <v>2042</v>
      </c>
      <c r="U13" s="257">
        <f t="shared" si="4"/>
        <v>2043</v>
      </c>
      <c r="V13" s="257">
        <f t="shared" si="4"/>
        <v>2044</v>
      </c>
      <c r="W13" s="257">
        <f t="shared" si="4"/>
        <v>2045</v>
      </c>
      <c r="X13" s="257">
        <f t="shared" si="4"/>
        <v>2046</v>
      </c>
      <c r="Y13" s="257">
        <f t="shared" si="4"/>
        <v>2047</v>
      </c>
      <c r="Z13" s="257">
        <f t="shared" si="4"/>
        <v>2048</v>
      </c>
      <c r="AA13" s="257">
        <f t="shared" si="4"/>
        <v>2049</v>
      </c>
      <c r="AB13" s="257">
        <f t="shared" si="4"/>
        <v>2050</v>
      </c>
      <c r="AC13" s="257">
        <f t="shared" si="4"/>
        <v>2051</v>
      </c>
      <c r="AD13" s="257">
        <f t="shared" si="4"/>
        <v>2052</v>
      </c>
      <c r="AE13" s="257">
        <f t="shared" si="4"/>
        <v>2053</v>
      </c>
      <c r="AF13" s="257">
        <f t="shared" si="4"/>
        <v>2054</v>
      </c>
      <c r="AG13" s="257">
        <f t="shared" si="4"/>
        <v>2055</v>
      </c>
      <c r="AH13" s="257">
        <f t="shared" si="4"/>
        <v>2056</v>
      </c>
      <c r="AI13" s="257">
        <f t="shared" si="4"/>
        <v>2057</v>
      </c>
      <c r="AJ13" s="257">
        <f t="shared" si="4"/>
        <v>2058</v>
      </c>
      <c r="AK13" s="257">
        <f t="shared" si="4"/>
        <v>2059</v>
      </c>
      <c r="AL13" s="257">
        <f t="shared" si="4"/>
        <v>2060</v>
      </c>
      <c r="AM13" s="257">
        <f t="shared" si="4"/>
        <v>2061</v>
      </c>
      <c r="AN13" s="257">
        <f t="shared" si="4"/>
        <v>2062</v>
      </c>
      <c r="AO13" s="257">
        <f t="shared" ref="AO13" si="5">AO4</f>
        <v>2063</v>
      </c>
    </row>
    <row r="14" spans="2:41" x14ac:dyDescent="0.2">
      <c r="B14" s="252" t="s">
        <v>59</v>
      </c>
      <c r="C14" s="258">
        <f>SUM(D14:AO14)</f>
        <v>1535924308.917877</v>
      </c>
      <c r="D14" s="259">
        <f>'10_A Bezpečnosť (cesty)'!D48</f>
        <v>22788346.639631756</v>
      </c>
      <c r="E14" s="259">
        <f>'10_A Bezpečnosť (cesty)'!E48</f>
        <v>23565101.125825968</v>
      </c>
      <c r="F14" s="259">
        <f>'10_A Bezpečnosť (cesty)'!F48</f>
        <v>24210164.109687246</v>
      </c>
      <c r="G14" s="259">
        <f>'10_A Bezpečnosť (cesty)'!G48</f>
        <v>24977116.392316289</v>
      </c>
      <c r="H14" s="259">
        <f>'10_A Bezpečnosť (cesty)'!H48</f>
        <v>25727712.434147011</v>
      </c>
      <c r="I14" s="259">
        <f>'10_A Bezpečnosť (cesty)'!I48</f>
        <v>26500856.330337081</v>
      </c>
      <c r="J14" s="259">
        <f>'10_A Bezpečnosť (cesty)'!J48</f>
        <v>27275663.460792128</v>
      </c>
      <c r="K14" s="259">
        <f>'10_A Bezpečnosť (cesty)'!K48</f>
        <v>28073114.75386804</v>
      </c>
      <c r="L14" s="259">
        <f>'10_A Bezpečnosť (cesty)'!L48</f>
        <v>28893871.850129999</v>
      </c>
      <c r="M14" s="259">
        <f>'10_A Bezpečnosť (cesty)'!M48</f>
        <v>29738615.70768629</v>
      </c>
      <c r="N14" s="259">
        <f>'10_A Bezpečnosť (cesty)'!N48</f>
        <v>30608047.158630423</v>
      </c>
      <c r="O14" s="259">
        <f>'10_A Bezpečnosť (cesty)'!O48</f>
        <v>31502887.540679615</v>
      </c>
      <c r="P14" s="259">
        <f>'10_A Bezpečnosť (cesty)'!P48</f>
        <v>32423879.229761746</v>
      </c>
      <c r="Q14" s="259">
        <f>'10_A Bezpečnosť (cesty)'!Q48</f>
        <v>33371786.244772825</v>
      </c>
      <c r="R14" s="259">
        <f>'10_A Bezpečnosť (cesty)'!R48</f>
        <v>34347395.05728589</v>
      </c>
      <c r="S14" s="259">
        <f>'10_A Bezpečnosť (cesty)'!S48</f>
        <v>35352553.601586938</v>
      </c>
      <c r="T14" s="259">
        <f>'10_A Bezpečnosť (cesty)'!T48</f>
        <v>36329556.432897054</v>
      </c>
      <c r="U14" s="259">
        <f>'10_A Bezpečnosť (cesty)'!U48</f>
        <v>37333517.267102078</v>
      </c>
      <c r="V14" s="259">
        <f>'10_A Bezpečnosť (cesty)'!V48</f>
        <v>38365179.708440617</v>
      </c>
      <c r="W14" s="259">
        <f>'10_A Bezpečnosť (cesty)'!W48</f>
        <v>39425307.701579273</v>
      </c>
      <c r="X14" s="259">
        <f>'10_A Bezpečnosť (cesty)'!X48</f>
        <v>40514686.424982525</v>
      </c>
      <c r="Y14" s="259">
        <f>'10_A Bezpečnosť (cesty)'!Y48</f>
        <v>41634122.599156953</v>
      </c>
      <c r="Z14" s="259">
        <f>'10_A Bezpečnosť (cesty)'!Z48</f>
        <v>42784445.212748915</v>
      </c>
      <c r="AA14" s="259">
        <f>'10_A Bezpečnosť (cesty)'!AA48</f>
        <v>43966506.205764532</v>
      </c>
      <c r="AB14" s="259">
        <f>'10_A Bezpečnosť (cesty)'!AB48</f>
        <v>45181180.879811727</v>
      </c>
      <c r="AC14" s="259">
        <f>'10_A Bezpečnosť (cesty)'!AC48</f>
        <v>46429368.755668968</v>
      </c>
      <c r="AD14" s="259">
        <f>'10_A Bezpečnosť (cesty)'!AD48</f>
        <v>47674217.424129494</v>
      </c>
      <c r="AE14" s="259">
        <f>'10_A Bezpečnosť (cesty)'!AE48</f>
        <v>48952397.000142761</v>
      </c>
      <c r="AF14" s="259">
        <f>'10_A Bezpečnosť (cesty)'!AF48</f>
        <v>50264799.608202375</v>
      </c>
      <c r="AG14" s="259">
        <f>'10_A Bezpečnosť (cesty)'!AG48</f>
        <v>51612341.311623834</v>
      </c>
      <c r="AH14" s="259">
        <f>'10_A Bezpečnosť (cesty)'!AH48</f>
        <v>52995962.588471375</v>
      </c>
      <c r="AI14" s="259">
        <f>'10_A Bezpečnosť (cesty)'!AI48</f>
        <v>54416629.22531046</v>
      </c>
      <c r="AJ14" s="259">
        <f>'10_A Bezpečnosť (cesty)'!AJ48</f>
        <v>55875332.658459269</v>
      </c>
      <c r="AK14" s="259">
        <f>'10_A Bezpečnosť (cesty)'!AK48</f>
        <v>57373091.076365307</v>
      </c>
      <c r="AL14" s="259">
        <f>'10_A Bezpečnosť (cesty)'!AL48</f>
        <v>58910949.792320587</v>
      </c>
      <c r="AM14" s="259">
        <f>'10_A Bezpečnosť (cesty)'!AM48</f>
        <v>60489982.136991449</v>
      </c>
      <c r="AN14" s="259">
        <f>'10_A Bezpečnosť (cesty)'!AN48</f>
        <v>62160506.654936977</v>
      </c>
      <c r="AO14" s="259">
        <f>'10_A Bezpečnosť (cesty)'!AO48</f>
        <v>63877116.615631185</v>
      </c>
    </row>
    <row r="15" spans="2:41" x14ac:dyDescent="0.2">
      <c r="B15" s="252" t="s">
        <v>60</v>
      </c>
      <c r="C15" s="258">
        <f>SUM(D15:AO15)</f>
        <v>625240206.02592456</v>
      </c>
      <c r="D15" s="259">
        <f>'10_A Bezpečnosť (cesty)'!D49</f>
        <v>9276622.8139121607</v>
      </c>
      <c r="E15" s="259">
        <f>'10_A Bezpečnosť (cesty)'!E49</f>
        <v>9592822.1058710515</v>
      </c>
      <c r="F15" s="259">
        <f>'10_A Bezpečnosť (cesty)'!F49</f>
        <v>9855412.6527582482</v>
      </c>
      <c r="G15" s="259">
        <f>'10_A Bezpečnosť (cesty)'!G49</f>
        <v>10167621.659648277</v>
      </c>
      <c r="H15" s="259">
        <f>'10_A Bezpečnosť (cesty)'!H49</f>
        <v>10473172.355165206</v>
      </c>
      <c r="I15" s="259">
        <f>'10_A Bezpečnosť (cesty)'!I49</f>
        <v>10787901.747008853</v>
      </c>
      <c r="J15" s="259">
        <f>'10_A Bezpečnosť (cesty)'!J49</f>
        <v>11103308.344672395</v>
      </c>
      <c r="K15" s="259">
        <f>'10_A Bezpečnosť (cesty)'!K49</f>
        <v>11427932.85467764</v>
      </c>
      <c r="L15" s="259">
        <f>'10_A Bezpečnosť (cesty)'!L49</f>
        <v>11762044.625963002</v>
      </c>
      <c r="M15" s="259">
        <f>'10_A Bezpečnosť (cesty)'!M49</f>
        <v>12105920.802437525</v>
      </c>
      <c r="N15" s="259">
        <f>'10_A Bezpečnosť (cesty)'!N49</f>
        <v>12459846.711415704</v>
      </c>
      <c r="O15" s="259">
        <f>'10_A Bezpečnosť (cesty)'!O49</f>
        <v>12824116.104593789</v>
      </c>
      <c r="P15" s="259">
        <f>'10_A Bezpečnosť (cesty)'!P49</f>
        <v>13199031.058833841</v>
      </c>
      <c r="Q15" s="259">
        <f>'10_A Bezpečnosť (cesty)'!Q49</f>
        <v>13584902.731246898</v>
      </c>
      <c r="R15" s="259">
        <f>'10_A Bezpečnosť (cesty)'!R49</f>
        <v>13982051.097027969</v>
      </c>
      <c r="S15" s="259">
        <f>'10_A Bezpečnosť (cesty)'!S49</f>
        <v>14391228.530779362</v>
      </c>
      <c r="T15" s="259">
        <f>'10_A Bezpečnosť (cesty)'!T49</f>
        <v>14788944.461602658</v>
      </c>
      <c r="U15" s="259">
        <f>'10_A Bezpečnosť (cesty)'!U49</f>
        <v>15197634.282328911</v>
      </c>
      <c r="V15" s="259">
        <f>'10_A Bezpečnosť (cesty)'!V49</f>
        <v>15617600.919276312</v>
      </c>
      <c r="W15" s="259">
        <f>'10_A Bezpečnosť (cesty)'!W49</f>
        <v>16049155.092403011</v>
      </c>
      <c r="X15" s="259">
        <f>'10_A Bezpečnosť (cesty)'!X49</f>
        <v>16492616.687896714</v>
      </c>
      <c r="Y15" s="259">
        <f>'10_A Bezpečnosť (cesty)'!Y49</f>
        <v>16948314.033375382</v>
      </c>
      <c r="Z15" s="259">
        <f>'10_A Bezpečnosť (cesty)'!Z49</f>
        <v>17416584.517419081</v>
      </c>
      <c r="AA15" s="259">
        <f>'10_A Bezpečnosť (cesty)'!AA49</f>
        <v>17897774.837864459</v>
      </c>
      <c r="AB15" s="259">
        <f>'10_A Bezpečnosť (cesty)'!AB49</f>
        <v>18392241.469399177</v>
      </c>
      <c r="AC15" s="259">
        <f>'10_A Bezpečnosť (cesty)'!AC49</f>
        <v>18900350.727299064</v>
      </c>
      <c r="AD15" s="259">
        <f>'10_A Bezpečnosť (cesty)'!AD49</f>
        <v>19407100.548560422</v>
      </c>
      <c r="AE15" s="259">
        <f>'10_A Bezpečnosť (cesty)'!AE49</f>
        <v>19927418.778375752</v>
      </c>
      <c r="AF15" s="259">
        <f>'10_A Bezpečnosť (cesty)'!AF49</f>
        <v>20461668.290925235</v>
      </c>
      <c r="AG15" s="259">
        <f>'10_A Bezpečnosť (cesty)'!AG49</f>
        <v>21010222.18215657</v>
      </c>
      <c r="AH15" s="259">
        <f>'10_A Bezpečnosť (cesty)'!AH49</f>
        <v>21573463.365972988</v>
      </c>
      <c r="AI15" s="259">
        <f>'10_A Bezpečnosť (cesty)'!AI49</f>
        <v>22151784.825192954</v>
      </c>
      <c r="AJ15" s="259">
        <f>'10_A Bezpečnosť (cesty)'!AJ49</f>
        <v>22745590.11211383</v>
      </c>
      <c r="AK15" s="259">
        <f>'10_A Bezpečnosť (cesty)'!AK49</f>
        <v>23355293.880321819</v>
      </c>
      <c r="AL15" s="259">
        <f>'10_A Bezpečnosť (cesty)'!AL49</f>
        <v>23981321.442341395</v>
      </c>
      <c r="AM15" s="259">
        <f>'10_A Bezpečnosť (cesty)'!AM49</f>
        <v>24624110.051255286</v>
      </c>
      <c r="AN15" s="259">
        <f>'10_A Bezpečnosť (cesty)'!AN49</f>
        <v>25304143.067513365</v>
      </c>
      <c r="AO15" s="259">
        <f>'10_A Bezpečnosť (cesty)'!AO49</f>
        <v>26002936.256318387</v>
      </c>
    </row>
    <row r="16" spans="2:41" x14ac:dyDescent="0.2">
      <c r="B16" s="252" t="s">
        <v>61</v>
      </c>
      <c r="C16" s="258">
        <f>SUM(D16:AO16)</f>
        <v>174441222.16593418</v>
      </c>
      <c r="D16" s="259">
        <f>'10_A Bezpečnosť (cesty)'!D50</f>
        <v>2588166.2094488544</v>
      </c>
      <c r="E16" s="259">
        <f>'10_A Bezpečnosť (cesty)'!E50</f>
        <v>2676385.4556934349</v>
      </c>
      <c r="F16" s="259">
        <f>'10_A Bezpečnosť (cesty)'!F50</f>
        <v>2749647.6450933488</v>
      </c>
      <c r="G16" s="259">
        <f>'10_A Bezpečnosť (cesty)'!G50</f>
        <v>2836753.7172524412</v>
      </c>
      <c r="H16" s="259">
        <f>'10_A Bezpečnosť (cesty)'!H50</f>
        <v>2922002.2397104888</v>
      </c>
      <c r="I16" s="259">
        <f>'10_A Bezpečnosť (cesty)'!I50</f>
        <v>3009811.3822277426</v>
      </c>
      <c r="J16" s="259">
        <f>'10_A Bezpečnosť (cesty)'!J50</f>
        <v>3097809.4929993493</v>
      </c>
      <c r="K16" s="259">
        <f>'10_A Bezpečnosť (cesty)'!K50</f>
        <v>3188379.0963836955</v>
      </c>
      <c r="L16" s="259">
        <f>'10_A Bezpečnosť (cesty)'!L50</f>
        <v>3281595.7125357459</v>
      </c>
      <c r="M16" s="259">
        <f>'10_A Bezpečnosť (cesty)'!M50</f>
        <v>3377537.0162290898</v>
      </c>
      <c r="N16" s="259">
        <f>'10_A Bezpečnosť (cesty)'!N50</f>
        <v>3476281.6825176538</v>
      </c>
      <c r="O16" s="259">
        <f>'10_A Bezpečnosť (cesty)'!O50</f>
        <v>3577912.4280580766</v>
      </c>
      <c r="P16" s="259">
        <f>'10_A Bezpečnosť (cesty)'!P50</f>
        <v>3682513.0901363459</v>
      </c>
      <c r="Q16" s="259">
        <f>'10_A Bezpečnosť (cesty)'!Q50</f>
        <v>3790170.4991734261</v>
      </c>
      <c r="R16" s="259">
        <f>'10_A Bezpečnosť (cesty)'!R50</f>
        <v>3900974.5962936194</v>
      </c>
      <c r="S16" s="259">
        <f>'10_A Bezpečnosť (cesty)'!S50</f>
        <v>4015134.5345416642</v>
      </c>
      <c r="T16" s="259">
        <f>'10_A Bezpečnosť (cesty)'!T50</f>
        <v>4126096.7442553034</v>
      </c>
      <c r="U16" s="259">
        <f>'10_A Bezpečnosť (cesty)'!U50</f>
        <v>4240120.6893615266</v>
      </c>
      <c r="V16" s="259">
        <f>'10_A Bezpečnosť (cesty)'!V50</f>
        <v>4357290.9245569967</v>
      </c>
      <c r="W16" s="259">
        <f>'10_A Bezpečnosť (cesty)'!W50</f>
        <v>4477694.290548644</v>
      </c>
      <c r="X16" s="259">
        <f>'10_A Bezpečnosť (cesty)'!X50</f>
        <v>4601419.2555383025</v>
      </c>
      <c r="Y16" s="259">
        <f>'10_A Bezpečnosť (cesty)'!Y50</f>
        <v>4728558.1066598827</v>
      </c>
      <c r="Z16" s="259">
        <f>'10_A Bezpečnosť (cesty)'!Z50</f>
        <v>4859204.9064025991</v>
      </c>
      <c r="AA16" s="259">
        <f>'10_A Bezpečnosť (cesty)'!AA50</f>
        <v>4993456.2513026986</v>
      </c>
      <c r="AB16" s="259">
        <f>'10_A Bezpečnosť (cesty)'!AB50</f>
        <v>5131412.1063917028</v>
      </c>
      <c r="AC16" s="259">
        <f>'10_A Bezpečnosť (cesty)'!AC50</f>
        <v>5273173.5935368966</v>
      </c>
      <c r="AD16" s="259">
        <f>'10_A Bezpečnosť (cesty)'!AD50</f>
        <v>5414555.935852319</v>
      </c>
      <c r="AE16" s="259">
        <f>'10_A Bezpečnosť (cesty)'!AE50</f>
        <v>5559723.9813890541</v>
      </c>
      <c r="AF16" s="259">
        <f>'10_A Bezpečnosť (cesty)'!AF50</f>
        <v>5708779.0886036744</v>
      </c>
      <c r="AG16" s="259">
        <f>'10_A Bezpečnosť (cesty)'!AG50</f>
        <v>5861825.2819035603</v>
      </c>
      <c r="AH16" s="259">
        <f>'10_A Bezpečnosť (cesty)'!AH50</f>
        <v>6018968.4692357965</v>
      </c>
      <c r="AI16" s="259">
        <f>'10_A Bezpečnosť (cesty)'!AI50</f>
        <v>6180319.0344471196</v>
      </c>
      <c r="AJ16" s="259">
        <f>'10_A Bezpečnosť (cesty)'!AJ50</f>
        <v>6345990.2942448836</v>
      </c>
      <c r="AK16" s="259">
        <f>'10_A Bezpečnosť (cesty)'!AK50</f>
        <v>6516096.7844442697</v>
      </c>
      <c r="AL16" s="259">
        <f>'10_A Bezpečnosť (cesty)'!AL50</f>
        <v>6690757.8251240924</v>
      </c>
      <c r="AM16" s="259">
        <f>'10_A Bezpečnosť (cesty)'!AM50</f>
        <v>6870094.9735762412</v>
      </c>
      <c r="AN16" s="259">
        <f>'10_A Bezpečnosť (cesty)'!AN50</f>
        <v>7059823.193690815</v>
      </c>
      <c r="AO16" s="259">
        <f>'10_A Bezpečnosť (cesty)'!AO50</f>
        <v>7254785.6365727959</v>
      </c>
    </row>
    <row r="17" spans="2:41" x14ac:dyDescent="0.2">
      <c r="B17" s="253" t="s">
        <v>9</v>
      </c>
      <c r="C17" s="260">
        <f>SUM(D17:AO17)</f>
        <v>2335605737.1097355</v>
      </c>
      <c r="D17" s="260">
        <f t="shared" ref="D17:AN17" si="6">SUM(D14:D16)</f>
        <v>34653135.662992768</v>
      </c>
      <c r="E17" s="260">
        <f t="shared" si="6"/>
        <v>35834308.687390454</v>
      </c>
      <c r="F17" s="260">
        <f t="shared" si="6"/>
        <v>36815224.407538846</v>
      </c>
      <c r="G17" s="260">
        <f t="shared" si="6"/>
        <v>37981491.769217007</v>
      </c>
      <c r="H17" s="260">
        <f t="shared" si="6"/>
        <v>39122887.029022701</v>
      </c>
      <c r="I17" s="260">
        <f t="shared" si="6"/>
        <v>40298569.459573679</v>
      </c>
      <c r="J17" s="260">
        <f t="shared" si="6"/>
        <v>41476781.298463874</v>
      </c>
      <c r="K17" s="260">
        <f t="shared" si="6"/>
        <v>42689426.704929374</v>
      </c>
      <c r="L17" s="260">
        <f t="shared" si="6"/>
        <v>43937512.188628748</v>
      </c>
      <c r="M17" s="260">
        <f t="shared" si="6"/>
        <v>45222073.526352912</v>
      </c>
      <c r="N17" s="260">
        <f t="shared" si="6"/>
        <v>46544175.552563779</v>
      </c>
      <c r="O17" s="260">
        <f t="shared" si="6"/>
        <v>47904916.073331475</v>
      </c>
      <c r="P17" s="260">
        <f t="shared" si="6"/>
        <v>49305423.378731936</v>
      </c>
      <c r="Q17" s="260">
        <f t="shared" si="6"/>
        <v>50746859.47519315</v>
      </c>
      <c r="R17" s="260">
        <f t="shared" si="6"/>
        <v>52230420.750607483</v>
      </c>
      <c r="S17" s="260">
        <f t="shared" si="6"/>
        <v>53758916.666907966</v>
      </c>
      <c r="T17" s="260">
        <f t="shared" si="6"/>
        <v>55244597.638755016</v>
      </c>
      <c r="U17" s="260">
        <f t="shared" si="6"/>
        <v>56771272.238792516</v>
      </c>
      <c r="V17" s="260">
        <f t="shared" si="6"/>
        <v>58340071.552273929</v>
      </c>
      <c r="W17" s="260">
        <f t="shared" si="6"/>
        <v>59952157.084530927</v>
      </c>
      <c r="X17" s="260">
        <f t="shared" si="6"/>
        <v>61608722.368417539</v>
      </c>
      <c r="Y17" s="260">
        <f t="shared" si="6"/>
        <v>63310994.739192218</v>
      </c>
      <c r="Z17" s="260">
        <f t="shared" si="6"/>
        <v>65060234.636570603</v>
      </c>
      <c r="AA17" s="260">
        <f t="shared" si="6"/>
        <v>66857737.294931687</v>
      </c>
      <c r="AB17" s="260">
        <f t="shared" si="6"/>
        <v>68704834.455602601</v>
      </c>
      <c r="AC17" s="260">
        <f t="shared" si="6"/>
        <v>70602893.076504931</v>
      </c>
      <c r="AD17" s="260">
        <f t="shared" si="6"/>
        <v>72495873.908542231</v>
      </c>
      <c r="AE17" s="260">
        <f t="shared" si="6"/>
        <v>74439539.759907573</v>
      </c>
      <c r="AF17" s="260">
        <f t="shared" si="6"/>
        <v>76435246.987731278</v>
      </c>
      <c r="AG17" s="260">
        <f t="shared" si="6"/>
        <v>78484388.775683969</v>
      </c>
      <c r="AH17" s="260">
        <f t="shared" si="6"/>
        <v>80588394.423680156</v>
      </c>
      <c r="AI17" s="260">
        <f t="shared" si="6"/>
        <v>82748733.084950536</v>
      </c>
      <c r="AJ17" s="260">
        <f t="shared" si="6"/>
        <v>84966913.06481798</v>
      </c>
      <c r="AK17" s="260">
        <f t="shared" si="6"/>
        <v>87244481.741131395</v>
      </c>
      <c r="AL17" s="260">
        <f t="shared" si="6"/>
        <v>89583029.059786081</v>
      </c>
      <c r="AM17" s="260">
        <f t="shared" si="6"/>
        <v>91984187.161822975</v>
      </c>
      <c r="AN17" s="260">
        <f t="shared" si="6"/>
        <v>94524472.916141167</v>
      </c>
      <c r="AO17" s="260">
        <f t="shared" ref="AO17" si="7">SUM(AO14:AO16)</f>
        <v>97134838.508522362</v>
      </c>
    </row>
    <row r="20" spans="2:41" x14ac:dyDescent="0.2">
      <c r="C20" s="252"/>
      <c r="D20" s="252" t="s">
        <v>10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</row>
    <row r="21" spans="2:41" x14ac:dyDescent="0.2">
      <c r="B21" s="253" t="s">
        <v>427</v>
      </c>
      <c r="C21" s="253"/>
      <c r="D21" s="254">
        <v>1</v>
      </c>
      <c r="E21" s="254">
        <v>2</v>
      </c>
      <c r="F21" s="254">
        <v>3</v>
      </c>
      <c r="G21" s="254">
        <v>4</v>
      </c>
      <c r="H21" s="254">
        <v>5</v>
      </c>
      <c r="I21" s="254">
        <v>6</v>
      </c>
      <c r="J21" s="254">
        <v>7</v>
      </c>
      <c r="K21" s="254">
        <v>8</v>
      </c>
      <c r="L21" s="254">
        <v>9</v>
      </c>
      <c r="M21" s="254">
        <v>10</v>
      </c>
      <c r="N21" s="254">
        <v>11</v>
      </c>
      <c r="O21" s="254">
        <v>12</v>
      </c>
      <c r="P21" s="254">
        <v>13</v>
      </c>
      <c r="Q21" s="254">
        <v>14</v>
      </c>
      <c r="R21" s="254">
        <v>15</v>
      </c>
      <c r="S21" s="254">
        <v>16</v>
      </c>
      <c r="T21" s="254">
        <v>17</v>
      </c>
      <c r="U21" s="254">
        <v>18</v>
      </c>
      <c r="V21" s="254">
        <v>19</v>
      </c>
      <c r="W21" s="254">
        <v>20</v>
      </c>
      <c r="X21" s="254">
        <v>21</v>
      </c>
      <c r="Y21" s="254">
        <v>22</v>
      </c>
      <c r="Z21" s="254">
        <v>23</v>
      </c>
      <c r="AA21" s="254">
        <v>24</v>
      </c>
      <c r="AB21" s="254">
        <v>25</v>
      </c>
      <c r="AC21" s="254">
        <v>26</v>
      </c>
      <c r="AD21" s="254">
        <v>27</v>
      </c>
      <c r="AE21" s="254">
        <v>28</v>
      </c>
      <c r="AF21" s="254">
        <v>29</v>
      </c>
      <c r="AG21" s="254">
        <v>30</v>
      </c>
      <c r="AH21" s="254">
        <v>31</v>
      </c>
      <c r="AI21" s="254">
        <v>32</v>
      </c>
      <c r="AJ21" s="254">
        <v>33</v>
      </c>
      <c r="AK21" s="254">
        <v>34</v>
      </c>
      <c r="AL21" s="254">
        <v>35</v>
      </c>
      <c r="AM21" s="254">
        <v>36</v>
      </c>
      <c r="AN21" s="254">
        <v>37</v>
      </c>
      <c r="AO21" s="254">
        <v>38</v>
      </c>
    </row>
    <row r="22" spans="2:41" x14ac:dyDescent="0.2">
      <c r="B22" s="255" t="s">
        <v>62</v>
      </c>
      <c r="C22" s="256" t="s">
        <v>9</v>
      </c>
      <c r="D22" s="257">
        <f>D4</f>
        <v>2026</v>
      </c>
      <c r="E22" s="257">
        <f t="shared" ref="E22:AN22" si="8">E4</f>
        <v>2027</v>
      </c>
      <c r="F22" s="257">
        <f t="shared" si="8"/>
        <v>2028</v>
      </c>
      <c r="G22" s="257">
        <f t="shared" si="8"/>
        <v>2029</v>
      </c>
      <c r="H22" s="257">
        <f t="shared" si="8"/>
        <v>2030</v>
      </c>
      <c r="I22" s="257">
        <f t="shared" si="8"/>
        <v>2031</v>
      </c>
      <c r="J22" s="257">
        <f t="shared" si="8"/>
        <v>2032</v>
      </c>
      <c r="K22" s="257">
        <f t="shared" si="8"/>
        <v>2033</v>
      </c>
      <c r="L22" s="257">
        <f t="shared" si="8"/>
        <v>2034</v>
      </c>
      <c r="M22" s="257">
        <f t="shared" si="8"/>
        <v>2035</v>
      </c>
      <c r="N22" s="257">
        <f t="shared" si="8"/>
        <v>2036</v>
      </c>
      <c r="O22" s="257">
        <f t="shared" si="8"/>
        <v>2037</v>
      </c>
      <c r="P22" s="257">
        <f t="shared" si="8"/>
        <v>2038</v>
      </c>
      <c r="Q22" s="257">
        <f t="shared" si="8"/>
        <v>2039</v>
      </c>
      <c r="R22" s="257">
        <f t="shared" si="8"/>
        <v>2040</v>
      </c>
      <c r="S22" s="257">
        <f t="shared" si="8"/>
        <v>2041</v>
      </c>
      <c r="T22" s="257">
        <f t="shared" si="8"/>
        <v>2042</v>
      </c>
      <c r="U22" s="257">
        <f t="shared" si="8"/>
        <v>2043</v>
      </c>
      <c r="V22" s="257">
        <f t="shared" si="8"/>
        <v>2044</v>
      </c>
      <c r="W22" s="257">
        <f t="shared" si="8"/>
        <v>2045</v>
      </c>
      <c r="X22" s="257">
        <f t="shared" si="8"/>
        <v>2046</v>
      </c>
      <c r="Y22" s="257">
        <f t="shared" si="8"/>
        <v>2047</v>
      </c>
      <c r="Z22" s="257">
        <f t="shared" si="8"/>
        <v>2048</v>
      </c>
      <c r="AA22" s="257">
        <f t="shared" si="8"/>
        <v>2049</v>
      </c>
      <c r="AB22" s="257">
        <f t="shared" si="8"/>
        <v>2050</v>
      </c>
      <c r="AC22" s="257">
        <f t="shared" si="8"/>
        <v>2051</v>
      </c>
      <c r="AD22" s="257">
        <f t="shared" si="8"/>
        <v>2052</v>
      </c>
      <c r="AE22" s="257">
        <f t="shared" si="8"/>
        <v>2053</v>
      </c>
      <c r="AF22" s="257">
        <f t="shared" si="8"/>
        <v>2054</v>
      </c>
      <c r="AG22" s="257">
        <f t="shared" si="8"/>
        <v>2055</v>
      </c>
      <c r="AH22" s="257">
        <f t="shared" si="8"/>
        <v>2056</v>
      </c>
      <c r="AI22" s="257">
        <f t="shared" si="8"/>
        <v>2057</v>
      </c>
      <c r="AJ22" s="257">
        <f t="shared" si="8"/>
        <v>2058</v>
      </c>
      <c r="AK22" s="257">
        <f t="shared" si="8"/>
        <v>2059</v>
      </c>
      <c r="AL22" s="257">
        <f t="shared" si="8"/>
        <v>2060</v>
      </c>
      <c r="AM22" s="257">
        <f t="shared" si="8"/>
        <v>2061</v>
      </c>
      <c r="AN22" s="257">
        <f t="shared" si="8"/>
        <v>2062</v>
      </c>
      <c r="AO22" s="257">
        <f t="shared" ref="AO22" si="9">AO4</f>
        <v>2063</v>
      </c>
    </row>
    <row r="23" spans="2:41" x14ac:dyDescent="0.2">
      <c r="B23" s="252" t="s">
        <v>59</v>
      </c>
      <c r="C23" s="258">
        <f>SUM(D23:AO23)</f>
        <v>3771589.1164329574</v>
      </c>
      <c r="D23" s="258">
        <f t="shared" ref="D23:AN25" si="10">D5-D14</f>
        <v>0</v>
      </c>
      <c r="E23" s="258">
        <f t="shared" si="10"/>
        <v>0</v>
      </c>
      <c r="F23" s="258">
        <f t="shared" si="10"/>
        <v>81477.381728067994</v>
      </c>
      <c r="G23" s="258">
        <f t="shared" si="10"/>
        <v>83229.210533324629</v>
      </c>
      <c r="H23" s="258">
        <f t="shared" si="10"/>
        <v>84884.606263455003</v>
      </c>
      <c r="I23" s="258">
        <f t="shared" si="10"/>
        <v>86572.927141703665</v>
      </c>
      <c r="J23" s="258">
        <f t="shared" si="10"/>
        <v>88225.084896739572</v>
      </c>
      <c r="K23" s="258">
        <f t="shared" si="10"/>
        <v>89908.772351276129</v>
      </c>
      <c r="L23" s="258">
        <f t="shared" si="10"/>
        <v>91624.591287396848</v>
      </c>
      <c r="M23" s="258">
        <f t="shared" si="10"/>
        <v>93373.15493471548</v>
      </c>
      <c r="N23" s="258">
        <f t="shared" si="10"/>
        <v>95155.088165946305</v>
      </c>
      <c r="O23" s="258">
        <f t="shared" si="10"/>
        <v>96971.027878772467</v>
      </c>
      <c r="P23" s="258">
        <f t="shared" si="10"/>
        <v>98821.623019132763</v>
      </c>
      <c r="Q23" s="258">
        <f t="shared" si="10"/>
        <v>100707.53478580341</v>
      </c>
      <c r="R23" s="258">
        <f t="shared" si="10"/>
        <v>102629.4373998791</v>
      </c>
      <c r="S23" s="258">
        <f t="shared" si="10"/>
        <v>103549.40767448395</v>
      </c>
      <c r="T23" s="258">
        <f t="shared" si="10"/>
        <v>104312.44256331772</v>
      </c>
      <c r="U23" s="258">
        <f t="shared" si="10"/>
        <v>105081.10002400726</v>
      </c>
      <c r="V23" s="258">
        <f t="shared" si="10"/>
        <v>105855.42169868946</v>
      </c>
      <c r="W23" s="258">
        <f t="shared" si="10"/>
        <v>106635.44907329232</v>
      </c>
      <c r="X23" s="258">
        <f t="shared" si="10"/>
        <v>107421.22439380735</v>
      </c>
      <c r="Y23" s="258">
        <f t="shared" si="10"/>
        <v>108212.78991595656</v>
      </c>
      <c r="Z23" s="258">
        <f t="shared" si="10"/>
        <v>109010.1882648021</v>
      </c>
      <c r="AA23" s="258">
        <f t="shared" si="10"/>
        <v>109813.46260598302</v>
      </c>
      <c r="AB23" s="258">
        <f t="shared" si="10"/>
        <v>110622.65608660877</v>
      </c>
      <c r="AC23" s="258">
        <f t="shared" si="10"/>
        <v>111437.81237319857</v>
      </c>
      <c r="AD23" s="258">
        <f t="shared" si="10"/>
        <v>112170.09260649234</v>
      </c>
      <c r="AE23" s="258">
        <f t="shared" si="10"/>
        <v>112907.18476917595</v>
      </c>
      <c r="AF23" s="258">
        <f t="shared" si="10"/>
        <v>113649.12044993788</v>
      </c>
      <c r="AG23" s="258">
        <f t="shared" si="10"/>
        <v>114395.93158461899</v>
      </c>
      <c r="AH23" s="258">
        <f t="shared" si="10"/>
        <v>115147.65008940548</v>
      </c>
      <c r="AI23" s="258">
        <f t="shared" si="10"/>
        <v>115904.30839059502</v>
      </c>
      <c r="AJ23" s="258">
        <f t="shared" si="10"/>
        <v>116665.93870268017</v>
      </c>
      <c r="AK23" s="258">
        <f t="shared" si="10"/>
        <v>117432.57391147316</v>
      </c>
      <c r="AL23" s="258">
        <f t="shared" si="10"/>
        <v>118204.24685384333</v>
      </c>
      <c r="AM23" s="258">
        <f t="shared" si="10"/>
        <v>118980.99066575617</v>
      </c>
      <c r="AN23" s="258">
        <f t="shared" si="10"/>
        <v>119857.73781036586</v>
      </c>
      <c r="AO23" s="258">
        <f t="shared" ref="AO23" si="11">AO5-AO14</f>
        <v>120740.94553825259</v>
      </c>
    </row>
    <row r="24" spans="2:41" x14ac:dyDescent="0.2">
      <c r="B24" s="252" t="s">
        <v>60</v>
      </c>
      <c r="C24" s="258">
        <f>SUM(D24:AO24)</f>
        <v>1535329.0130225718</v>
      </c>
      <c r="D24" s="258">
        <f t="shared" si="10"/>
        <v>0</v>
      </c>
      <c r="E24" s="258">
        <f t="shared" si="10"/>
        <v>0</v>
      </c>
      <c r="F24" s="258">
        <f t="shared" si="10"/>
        <v>33167.607421346009</v>
      </c>
      <c r="G24" s="258">
        <f t="shared" si="10"/>
        <v>33880.737489553168</v>
      </c>
      <c r="H24" s="258">
        <f t="shared" si="10"/>
        <v>34554.611645828933</v>
      </c>
      <c r="I24" s="258">
        <f t="shared" si="10"/>
        <v>35241.88880215399</v>
      </c>
      <c r="J24" s="258">
        <f t="shared" si="10"/>
        <v>35914.445225190371</v>
      </c>
      <c r="K24" s="258">
        <f t="shared" si="10"/>
        <v>36599.836622523144</v>
      </c>
      <c r="L24" s="258">
        <f t="shared" si="10"/>
        <v>37298.307999283075</v>
      </c>
      <c r="M24" s="258">
        <f t="shared" si="10"/>
        <v>38010.108803458512</v>
      </c>
      <c r="N24" s="258">
        <f t="shared" si="10"/>
        <v>38735.493519539014</v>
      </c>
      <c r="O24" s="258">
        <f t="shared" si="10"/>
        <v>39474.721759818494</v>
      </c>
      <c r="P24" s="258">
        <f t="shared" si="10"/>
        <v>40228.057299099863</v>
      </c>
      <c r="Q24" s="258">
        <f t="shared" si="10"/>
        <v>40995.769729977474</v>
      </c>
      <c r="R24" s="258">
        <f t="shared" si="10"/>
        <v>41778.132967321202</v>
      </c>
      <c r="S24" s="258">
        <f t="shared" si="10"/>
        <v>42152.632221838459</v>
      </c>
      <c r="T24" s="258">
        <f t="shared" si="10"/>
        <v>42463.246766371652</v>
      </c>
      <c r="U24" s="258">
        <f t="shared" si="10"/>
        <v>42776.149826016277</v>
      </c>
      <c r="V24" s="258">
        <f t="shared" si="10"/>
        <v>43091.358982170001</v>
      </c>
      <c r="W24" s="258">
        <f t="shared" si="10"/>
        <v>43408.89038785547</v>
      </c>
      <c r="X24" s="258">
        <f t="shared" si="10"/>
        <v>43728.761947894469</v>
      </c>
      <c r="Y24" s="258">
        <f t="shared" si="10"/>
        <v>44050.990664090961</v>
      </c>
      <c r="Z24" s="258">
        <f t="shared" si="10"/>
        <v>44375.593693759292</v>
      </c>
      <c r="AA24" s="258">
        <f t="shared" si="10"/>
        <v>44702.58834509179</v>
      </c>
      <c r="AB24" s="258">
        <f t="shared" si="10"/>
        <v>45031.992593187839</v>
      </c>
      <c r="AC24" s="258">
        <f t="shared" si="10"/>
        <v>45363.824548643082</v>
      </c>
      <c r="AD24" s="258">
        <f t="shared" si="10"/>
        <v>45661.919238004833</v>
      </c>
      <c r="AE24" s="258">
        <f t="shared" si="10"/>
        <v>45961.973097585142</v>
      </c>
      <c r="AF24" s="258">
        <f t="shared" si="10"/>
        <v>46263.998311504722</v>
      </c>
      <c r="AG24" s="258">
        <f t="shared" si="10"/>
        <v>46568.00831444189</v>
      </c>
      <c r="AH24" s="258">
        <f t="shared" si="10"/>
        <v>46874.016237262636</v>
      </c>
      <c r="AI24" s="258">
        <f t="shared" si="10"/>
        <v>47182.034909781069</v>
      </c>
      <c r="AJ24" s="258">
        <f t="shared" si="10"/>
        <v>47492.077371545136</v>
      </c>
      <c r="AK24" s="258">
        <f t="shared" si="10"/>
        <v>47804.157373607159</v>
      </c>
      <c r="AL24" s="258">
        <f t="shared" si="10"/>
        <v>48118.287850476801</v>
      </c>
      <c r="AM24" s="258">
        <f t="shared" si="10"/>
        <v>48434.48294505477</v>
      </c>
      <c r="AN24" s="258">
        <f t="shared" si="10"/>
        <v>48791.387144546956</v>
      </c>
      <c r="AO24" s="258">
        <f t="shared" ref="AO24" si="12">AO6-AO15</f>
        <v>49150.920966748148</v>
      </c>
    </row>
    <row r="25" spans="2:41" x14ac:dyDescent="0.2">
      <c r="B25" s="252" t="s">
        <v>61</v>
      </c>
      <c r="C25" s="258">
        <f>SUM(D25:AO25)</f>
        <v>428354.84529221617</v>
      </c>
      <c r="D25" s="261">
        <f t="shared" si="10"/>
        <v>0</v>
      </c>
      <c r="E25" s="258">
        <f t="shared" si="10"/>
        <v>0</v>
      </c>
      <c r="F25" s="258">
        <f t="shared" si="10"/>
        <v>9253.7204531924799</v>
      </c>
      <c r="G25" s="258">
        <f t="shared" si="10"/>
        <v>9452.6833544732071</v>
      </c>
      <c r="H25" s="258">
        <f t="shared" si="10"/>
        <v>9640.6942612417042</v>
      </c>
      <c r="I25" s="258">
        <f t="shared" si="10"/>
        <v>9832.4438371295109</v>
      </c>
      <c r="J25" s="258">
        <f t="shared" si="10"/>
        <v>10020.086437371094</v>
      </c>
      <c r="K25" s="258">
        <f t="shared" si="10"/>
        <v>10211.309035697021</v>
      </c>
      <c r="L25" s="258">
        <f t="shared" si="10"/>
        <v>10406.181196176447</v>
      </c>
      <c r="M25" s="258">
        <f t="shared" si="10"/>
        <v>10604.77361199446</v>
      </c>
      <c r="N25" s="258">
        <f t="shared" si="10"/>
        <v>10807.154349811375</v>
      </c>
      <c r="O25" s="258">
        <f t="shared" si="10"/>
        <v>11013.398227734491</v>
      </c>
      <c r="P25" s="258">
        <f t="shared" si="10"/>
        <v>11223.577468252275</v>
      </c>
      <c r="Q25" s="258">
        <f t="shared" si="10"/>
        <v>11437.767358030658</v>
      </c>
      <c r="R25" s="258">
        <f t="shared" si="10"/>
        <v>11656.046330765355</v>
      </c>
      <c r="S25" s="258">
        <f t="shared" si="10"/>
        <v>11760.53100635251</v>
      </c>
      <c r="T25" s="258">
        <f t="shared" si="10"/>
        <v>11847.191981019452</v>
      </c>
      <c r="U25" s="258">
        <f t="shared" si="10"/>
        <v>11934.491547767073</v>
      </c>
      <c r="V25" s="258">
        <f t="shared" si="10"/>
        <v>12022.43471262604</v>
      </c>
      <c r="W25" s="258">
        <f t="shared" si="10"/>
        <v>12111.026376756839</v>
      </c>
      <c r="X25" s="258">
        <f t="shared" si="10"/>
        <v>12200.269433022477</v>
      </c>
      <c r="Y25" s="258">
        <f t="shared" si="10"/>
        <v>12290.170491348952</v>
      </c>
      <c r="Z25" s="258">
        <f t="shared" si="10"/>
        <v>12380.734143687412</v>
      </c>
      <c r="AA25" s="258">
        <f t="shared" si="10"/>
        <v>12471.964880738407</v>
      </c>
      <c r="AB25" s="258">
        <f t="shared" si="10"/>
        <v>12563.868974431418</v>
      </c>
      <c r="AC25" s="258">
        <f t="shared" si="10"/>
        <v>12656.448822731152</v>
      </c>
      <c r="AD25" s="258">
        <f t="shared" si="10"/>
        <v>12739.616370509379</v>
      </c>
      <c r="AE25" s="258">
        <f t="shared" si="10"/>
        <v>12823.330854062922</v>
      </c>
      <c r="AF25" s="258">
        <f t="shared" si="10"/>
        <v>12907.595918416046</v>
      </c>
      <c r="AG25" s="258">
        <f t="shared" si="10"/>
        <v>12992.415125306696</v>
      </c>
      <c r="AH25" s="258">
        <f t="shared" si="10"/>
        <v>13077.790105947293</v>
      </c>
      <c r="AI25" s="258">
        <f t="shared" si="10"/>
        <v>13163.726116787642</v>
      </c>
      <c r="AJ25" s="258">
        <f t="shared" si="10"/>
        <v>13250.228310973383</v>
      </c>
      <c r="AK25" s="258">
        <f t="shared" si="10"/>
        <v>13337.298076462001</v>
      </c>
      <c r="AL25" s="258">
        <f t="shared" si="10"/>
        <v>13424.940395433456</v>
      </c>
      <c r="AM25" s="258">
        <f t="shared" si="10"/>
        <v>13513.158328807913</v>
      </c>
      <c r="AN25" s="258">
        <f t="shared" si="10"/>
        <v>13612.733918567188</v>
      </c>
      <c r="AO25" s="258">
        <f t="shared" ref="AO25" si="13">AO7-AO16</f>
        <v>13713.043478590436</v>
      </c>
    </row>
    <row r="26" spans="2:41" x14ac:dyDescent="0.2">
      <c r="B26" s="262" t="s">
        <v>58</v>
      </c>
      <c r="C26" s="263">
        <f>SUM(D26:AO26)</f>
        <v>5735272.9747477453</v>
      </c>
      <c r="D26" s="263">
        <f t="shared" ref="D26:AN26" si="14">SUM(D23:D25)</f>
        <v>0</v>
      </c>
      <c r="E26" s="263">
        <f t="shared" si="14"/>
        <v>0</v>
      </c>
      <c r="F26" s="263">
        <f t="shared" si="14"/>
        <v>123898.70960260648</v>
      </c>
      <c r="G26" s="263">
        <f t="shared" si="14"/>
        <v>126562.631377351</v>
      </c>
      <c r="H26" s="263">
        <f t="shared" si="14"/>
        <v>129079.91217052564</v>
      </c>
      <c r="I26" s="263">
        <f t="shared" si="14"/>
        <v>131647.25978098717</v>
      </c>
      <c r="J26" s="263">
        <f t="shared" si="14"/>
        <v>134159.61655930104</v>
      </c>
      <c r="K26" s="263">
        <f t="shared" si="14"/>
        <v>136719.91800949629</v>
      </c>
      <c r="L26" s="263">
        <f t="shared" si="14"/>
        <v>139329.08048285637</v>
      </c>
      <c r="M26" s="263">
        <f t="shared" si="14"/>
        <v>141988.03735016845</v>
      </c>
      <c r="N26" s="263">
        <f t="shared" si="14"/>
        <v>144697.73603529669</v>
      </c>
      <c r="O26" s="263">
        <f t="shared" si="14"/>
        <v>147459.14786632545</v>
      </c>
      <c r="P26" s="263">
        <f t="shared" si="14"/>
        <v>150273.2577864849</v>
      </c>
      <c r="Q26" s="263">
        <f t="shared" si="14"/>
        <v>153141.07187381154</v>
      </c>
      <c r="R26" s="263">
        <f t="shared" si="14"/>
        <v>156063.61669796566</v>
      </c>
      <c r="S26" s="263">
        <f t="shared" si="14"/>
        <v>157462.57090267492</v>
      </c>
      <c r="T26" s="263">
        <f t="shared" si="14"/>
        <v>158622.88131070882</v>
      </c>
      <c r="U26" s="263">
        <f t="shared" si="14"/>
        <v>159791.74139779061</v>
      </c>
      <c r="V26" s="263">
        <f t="shared" si="14"/>
        <v>160969.2153934855</v>
      </c>
      <c r="W26" s="263">
        <f t="shared" si="14"/>
        <v>162155.36583790462</v>
      </c>
      <c r="X26" s="263">
        <f t="shared" si="14"/>
        <v>163350.2557747243</v>
      </c>
      <c r="Y26" s="263">
        <f t="shared" si="14"/>
        <v>164553.95107139647</v>
      </c>
      <c r="Z26" s="263">
        <f t="shared" si="14"/>
        <v>165766.5161022488</v>
      </c>
      <c r="AA26" s="263">
        <f t="shared" si="14"/>
        <v>166988.01583181322</v>
      </c>
      <c r="AB26" s="263">
        <f t="shared" si="14"/>
        <v>168218.51765422802</v>
      </c>
      <c r="AC26" s="263">
        <f t="shared" si="14"/>
        <v>169458.0857445728</v>
      </c>
      <c r="AD26" s="263">
        <f t="shared" si="14"/>
        <v>170571.62821500655</v>
      </c>
      <c r="AE26" s="263">
        <f t="shared" si="14"/>
        <v>171692.48872082401</v>
      </c>
      <c r="AF26" s="263">
        <f t="shared" si="14"/>
        <v>172820.71467985865</v>
      </c>
      <c r="AG26" s="263">
        <f t="shared" si="14"/>
        <v>173956.35502436757</v>
      </c>
      <c r="AH26" s="263">
        <f t="shared" si="14"/>
        <v>175099.45643261541</v>
      </c>
      <c r="AI26" s="263">
        <f t="shared" si="14"/>
        <v>176250.06941716373</v>
      </c>
      <c r="AJ26" s="263">
        <f t="shared" si="14"/>
        <v>177408.24438519869</v>
      </c>
      <c r="AK26" s="263">
        <f t="shared" si="14"/>
        <v>178574.02936154231</v>
      </c>
      <c r="AL26" s="263">
        <f t="shared" si="14"/>
        <v>179747.47509975359</v>
      </c>
      <c r="AM26" s="263">
        <f t="shared" si="14"/>
        <v>180928.63193961885</v>
      </c>
      <c r="AN26" s="263">
        <f t="shared" si="14"/>
        <v>182261.85887348</v>
      </c>
      <c r="AO26" s="263">
        <f t="shared" ref="AO26" si="15">SUM(AO23:AO25)</f>
        <v>183604.90998359118</v>
      </c>
    </row>
  </sheetData>
  <pageMargins left="0.15312500000000001" right="0.21145833333333333" top="1" bottom="1" header="0.5" footer="0.5"/>
  <pageSetup paperSize="9" scale="75" orientation="landscape" r:id="rId1"/>
  <headerFooter alignWithMargins="0">
    <oddHeader>&amp;LPríloha 7: Štandardné tabuľky - Cesty
&amp;"Arial,Tučné"&amp;12 09 Náklady na nehodovosť</oddHeader>
    <oddFooter>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D02A-0A7B-47B3-9DB0-90E8508AC975}">
  <sheetPr>
    <tabColor theme="7" tint="0.59999389629810485"/>
  </sheetPr>
  <dimension ref="B2:AO51"/>
  <sheetViews>
    <sheetView zoomScaleNormal="100" workbookViewId="0">
      <selection activeCell="C17" activeCellId="3" sqref="H4:Q4 G5:Q7 C15:D15 C17:D17"/>
    </sheetView>
  </sheetViews>
  <sheetFormatPr defaultColWidth="9.21875" defaultRowHeight="10.199999999999999" x14ac:dyDescent="0.2"/>
  <cols>
    <col min="1" max="1" width="2.77734375" style="251" customWidth="1"/>
    <col min="2" max="2" width="67.5546875" style="251" customWidth="1"/>
    <col min="3" max="3" width="18.5546875" style="251" customWidth="1"/>
    <col min="4" max="10" width="16" style="251" customWidth="1"/>
    <col min="11" max="11" width="19.77734375" style="251" customWidth="1"/>
    <col min="12" max="41" width="16" style="251" customWidth="1"/>
    <col min="42" max="16384" width="9.21875" style="251"/>
  </cols>
  <sheetData>
    <row r="2" spans="2:17" ht="17.55" customHeight="1" x14ac:dyDescent="0.2">
      <c r="B2" s="338" t="s">
        <v>544</v>
      </c>
      <c r="C2" s="338"/>
      <c r="D2" s="338"/>
      <c r="E2" s="338"/>
      <c r="F2" s="338"/>
      <c r="G2" s="338"/>
      <c r="H2" s="358"/>
      <c r="J2" s="359"/>
      <c r="K2" s="359"/>
      <c r="L2" s="359"/>
    </row>
    <row r="3" spans="2:17" x14ac:dyDescent="0.2">
      <c r="B3" s="360"/>
      <c r="E3" s="278"/>
      <c r="F3" s="278"/>
    </row>
    <row r="4" spans="2:17" ht="13.2" customHeight="1" x14ac:dyDescent="0.2">
      <c r="B4" s="596" t="s">
        <v>686</v>
      </c>
      <c r="C4" s="599" t="s">
        <v>654</v>
      </c>
      <c r="D4" s="599"/>
      <c r="E4" s="599"/>
      <c r="F4" s="278"/>
      <c r="G4" s="510"/>
      <c r="H4" s="625">
        <v>2015</v>
      </c>
      <c r="I4" s="625">
        <v>2016</v>
      </c>
      <c r="J4" s="625">
        <v>2017</v>
      </c>
      <c r="K4" s="625">
        <v>2018</v>
      </c>
      <c r="L4" s="625">
        <v>2019</v>
      </c>
      <c r="M4" s="625">
        <v>2020</v>
      </c>
      <c r="N4" s="625">
        <v>2021</v>
      </c>
      <c r="O4" s="625">
        <v>2022</v>
      </c>
      <c r="P4" s="625">
        <v>2023</v>
      </c>
      <c r="Q4" s="625">
        <v>2024</v>
      </c>
    </row>
    <row r="5" spans="2:17" x14ac:dyDescent="0.2">
      <c r="B5" s="597"/>
      <c r="C5" s="339" t="s">
        <v>545</v>
      </c>
      <c r="D5" s="339" t="s">
        <v>546</v>
      </c>
      <c r="E5" s="339" t="s">
        <v>547</v>
      </c>
      <c r="F5" s="278"/>
      <c r="G5" s="626" t="s">
        <v>545</v>
      </c>
      <c r="H5" s="625">
        <v>14</v>
      </c>
      <c r="I5" s="625">
        <v>8</v>
      </c>
      <c r="J5" s="625">
        <v>11</v>
      </c>
      <c r="K5" s="625">
        <v>12</v>
      </c>
      <c r="L5" s="625">
        <v>9</v>
      </c>
      <c r="M5" s="625">
        <v>5</v>
      </c>
      <c r="N5" s="625">
        <v>6</v>
      </c>
      <c r="O5" s="625">
        <v>10</v>
      </c>
      <c r="P5" s="625">
        <v>13</v>
      </c>
      <c r="Q5" s="625">
        <v>8</v>
      </c>
    </row>
    <row r="6" spans="2:17" x14ac:dyDescent="0.2">
      <c r="B6" s="509" t="s">
        <v>633</v>
      </c>
      <c r="C6" s="340">
        <f>AVERAGE(H5:Q5)</f>
        <v>9.6</v>
      </c>
      <c r="D6" s="340">
        <f>AVERAGE(H6:Q6)</f>
        <v>27.5</v>
      </c>
      <c r="E6" s="339">
        <f>AVERAGE(H7:Q7)</f>
        <v>99.4</v>
      </c>
      <c r="F6" s="278"/>
      <c r="G6" s="626" t="s">
        <v>546</v>
      </c>
      <c r="H6" s="625">
        <v>38</v>
      </c>
      <c r="I6" s="625">
        <v>21</v>
      </c>
      <c r="J6" s="625">
        <v>26</v>
      </c>
      <c r="K6" s="625">
        <v>32</v>
      </c>
      <c r="L6" s="625">
        <v>27</v>
      </c>
      <c r="M6" s="625">
        <v>18</v>
      </c>
      <c r="N6" s="625">
        <v>22</v>
      </c>
      <c r="O6" s="625">
        <v>29</v>
      </c>
      <c r="P6" s="625">
        <v>39</v>
      </c>
      <c r="Q6" s="625">
        <v>23</v>
      </c>
    </row>
    <row r="7" spans="2:17" x14ac:dyDescent="0.2">
      <c r="B7" s="360" t="s">
        <v>690</v>
      </c>
      <c r="E7" s="341"/>
      <c r="F7" s="341"/>
      <c r="G7" s="626" t="s">
        <v>547</v>
      </c>
      <c r="H7" s="625">
        <v>121</v>
      </c>
      <c r="I7" s="625">
        <v>89</v>
      </c>
      <c r="J7" s="625">
        <v>113</v>
      </c>
      <c r="K7" s="625">
        <v>101</v>
      </c>
      <c r="L7" s="625">
        <v>94</v>
      </c>
      <c r="M7" s="627">
        <v>82</v>
      </c>
      <c r="N7" s="625">
        <v>88</v>
      </c>
      <c r="O7" s="625">
        <v>98</v>
      </c>
      <c r="P7" s="625">
        <v>105</v>
      </c>
      <c r="Q7" s="625">
        <v>103</v>
      </c>
    </row>
    <row r="8" spans="2:17" x14ac:dyDescent="0.2">
      <c r="B8" s="360" t="s">
        <v>655</v>
      </c>
      <c r="E8" s="341"/>
      <c r="F8" s="341"/>
      <c r="M8" s="278"/>
    </row>
    <row r="9" spans="2:17" x14ac:dyDescent="0.2">
      <c r="B9" s="360"/>
      <c r="E9" s="341"/>
      <c r="F9" s="341"/>
      <c r="M9" s="278"/>
    </row>
    <row r="10" spans="2:17" ht="26.55" customHeight="1" x14ac:dyDescent="0.2">
      <c r="B10" s="596" t="s">
        <v>559</v>
      </c>
      <c r="C10" s="600" t="s">
        <v>548</v>
      </c>
      <c r="D10" s="600"/>
      <c r="E10" s="600"/>
      <c r="F10" s="600" t="s">
        <v>549</v>
      </c>
      <c r="G10" s="600"/>
      <c r="H10" s="600"/>
      <c r="I10" s="595" t="s">
        <v>550</v>
      </c>
      <c r="J10" s="595"/>
      <c r="K10" s="595"/>
      <c r="L10" s="278"/>
    </row>
    <row r="11" spans="2:17" x14ac:dyDescent="0.2">
      <c r="B11" s="597"/>
      <c r="C11" s="339" t="s">
        <v>545</v>
      </c>
      <c r="D11" s="339" t="s">
        <v>546</v>
      </c>
      <c r="E11" s="339" t="s">
        <v>547</v>
      </c>
      <c r="F11" s="339" t="s">
        <v>545</v>
      </c>
      <c r="G11" s="339" t="s">
        <v>546</v>
      </c>
      <c r="H11" s="339" t="s">
        <v>547</v>
      </c>
      <c r="I11" s="339" t="s">
        <v>545</v>
      </c>
      <c r="J11" s="339" t="s">
        <v>546</v>
      </c>
      <c r="K11" s="339" t="s">
        <v>547</v>
      </c>
      <c r="L11" s="278"/>
    </row>
    <row r="12" spans="2:17" x14ac:dyDescent="0.2">
      <c r="B12" s="509" t="s">
        <v>633</v>
      </c>
      <c r="C12" s="342">
        <f>(C6/G17)*100000000</f>
        <v>1.3748044044292498</v>
      </c>
      <c r="D12" s="342">
        <f>(D6/G17)*100000000</f>
        <v>3.9382417835212884</v>
      </c>
      <c r="E12" s="343">
        <f>(E6/G17)*100000000</f>
        <v>14.234953937527861</v>
      </c>
      <c r="F12" s="344">
        <v>1.02</v>
      </c>
      <c r="G12" s="344">
        <v>1.5</v>
      </c>
      <c r="H12" s="344">
        <v>3</v>
      </c>
      <c r="I12" s="345">
        <f>C12*F12</f>
        <v>1.4023004925178348</v>
      </c>
      <c r="J12" s="345">
        <f t="shared" ref="J12:K12" si="0">D12*G12</f>
        <v>5.9073626752819326</v>
      </c>
      <c r="K12" s="345">
        <f t="shared" si="0"/>
        <v>42.70486181258358</v>
      </c>
      <c r="L12" s="278"/>
    </row>
    <row r="13" spans="2:17" x14ac:dyDescent="0.2">
      <c r="B13" s="360"/>
      <c r="E13" s="341"/>
      <c r="F13" s="341"/>
      <c r="M13" s="278"/>
    </row>
    <row r="14" spans="2:17" x14ac:dyDescent="0.2">
      <c r="B14" s="360"/>
      <c r="H14" s="361"/>
      <c r="I14" s="361"/>
      <c r="J14" s="361"/>
      <c r="K14" s="361"/>
      <c r="L14" s="361"/>
      <c r="M14" s="361"/>
      <c r="N14" s="361"/>
      <c r="O14" s="361"/>
      <c r="P14" s="361"/>
    </row>
    <row r="15" spans="2:17" ht="10.199999999999999" customHeight="1" x14ac:dyDescent="0.2">
      <c r="B15" s="596" t="s">
        <v>689</v>
      </c>
      <c r="C15" s="628" t="s">
        <v>565</v>
      </c>
      <c r="D15" s="628" t="s">
        <v>552</v>
      </c>
      <c r="E15" s="601" t="s">
        <v>551</v>
      </c>
      <c r="F15" s="602"/>
      <c r="G15" s="601" t="s">
        <v>552</v>
      </c>
      <c r="H15" s="602"/>
      <c r="I15" s="361"/>
      <c r="J15" s="361"/>
      <c r="K15" s="361"/>
      <c r="L15" s="361"/>
      <c r="M15" s="361"/>
      <c r="N15" s="361"/>
      <c r="O15" s="361"/>
    </row>
    <row r="16" spans="2:17" x14ac:dyDescent="0.2">
      <c r="B16" s="597"/>
      <c r="C16" s="603"/>
      <c r="D16" s="603"/>
      <c r="E16" s="488">
        <v>2024</v>
      </c>
      <c r="F16" s="488">
        <v>2025</v>
      </c>
      <c r="G16" s="488">
        <v>2024</v>
      </c>
      <c r="H16" s="488">
        <v>2025</v>
      </c>
      <c r="I16" s="361"/>
      <c r="J16" s="361"/>
      <c r="K16" s="361"/>
      <c r="L16" s="361"/>
      <c r="M16" s="361"/>
      <c r="N16" s="361"/>
      <c r="O16" s="361"/>
    </row>
    <row r="17" spans="2:41" x14ac:dyDescent="0.2">
      <c r="B17" s="509" t="s">
        <v>633</v>
      </c>
      <c r="C17" s="629">
        <f>Vstupy!D25</f>
        <v>2159956.85</v>
      </c>
      <c r="D17" s="629">
        <f>C17/C22*D22</f>
        <v>686608800</v>
      </c>
      <c r="E17" s="346">
        <f>C17*1.017</f>
        <v>2196676.1164500001</v>
      </c>
      <c r="F17" s="346">
        <f>E17*1.017</f>
        <v>2234019.6104296497</v>
      </c>
      <c r="G17" s="346">
        <f>E17/C22*D22</f>
        <v>698281149.60000002</v>
      </c>
      <c r="H17" s="346">
        <f>F17/C22*D22</f>
        <v>710151929.14319992</v>
      </c>
      <c r="I17" s="361"/>
      <c r="J17" s="361"/>
      <c r="K17" s="361"/>
      <c r="L17" s="361"/>
      <c r="M17" s="361"/>
      <c r="N17" s="361"/>
      <c r="O17" s="361"/>
    </row>
    <row r="18" spans="2:41" x14ac:dyDescent="0.2">
      <c r="C18" s="365"/>
      <c r="G18" s="359"/>
      <c r="H18" s="359"/>
      <c r="I18" s="366"/>
      <c r="J18" s="362"/>
      <c r="K18" s="363"/>
      <c r="L18" s="364"/>
      <c r="M18" s="362"/>
      <c r="N18" s="363"/>
      <c r="O18" s="361"/>
      <c r="P18" s="361"/>
    </row>
    <row r="19" spans="2:41" x14ac:dyDescent="0.2">
      <c r="B19" s="278"/>
      <c r="C19" s="367"/>
      <c r="D19" s="367"/>
      <c r="E19" s="368"/>
      <c r="I19" s="366"/>
      <c r="J19" s="369"/>
      <c r="K19" s="369"/>
      <c r="L19" s="364"/>
      <c r="M19" s="361"/>
      <c r="N19" s="361"/>
      <c r="O19" s="361"/>
      <c r="P19" s="361"/>
    </row>
    <row r="20" spans="2:41" x14ac:dyDescent="0.2">
      <c r="B20" s="596" t="s">
        <v>688</v>
      </c>
      <c r="C20" s="598" t="s">
        <v>560</v>
      </c>
      <c r="D20" s="598" t="s">
        <v>561</v>
      </c>
      <c r="E20" s="368"/>
      <c r="I20" s="366"/>
      <c r="J20" s="369"/>
      <c r="K20" s="369"/>
      <c r="L20" s="364"/>
      <c r="M20" s="361"/>
      <c r="N20" s="361"/>
      <c r="O20" s="361"/>
      <c r="P20" s="361"/>
    </row>
    <row r="21" spans="2:41" ht="26.55" customHeight="1" x14ac:dyDescent="0.2">
      <c r="B21" s="597"/>
      <c r="C21" s="598"/>
      <c r="D21" s="598"/>
      <c r="E21" s="368"/>
      <c r="I21" s="366"/>
      <c r="J21" s="369"/>
      <c r="K21" s="369"/>
      <c r="L21" s="364"/>
      <c r="M21" s="361"/>
      <c r="N21" s="361"/>
      <c r="O21" s="361"/>
      <c r="P21" s="361"/>
    </row>
    <row r="22" spans="2:41" x14ac:dyDescent="0.2">
      <c r="B22" s="509" t="s">
        <v>633</v>
      </c>
      <c r="C22" s="347">
        <f>Parametre!$C$152</f>
        <v>1.51</v>
      </c>
      <c r="D22" s="347">
        <f>Vstupy!F25</f>
        <v>480</v>
      </c>
      <c r="E22" s="368"/>
      <c r="I22" s="366"/>
      <c r="J22" s="369"/>
      <c r="K22" s="369"/>
      <c r="L22" s="364"/>
      <c r="M22" s="361"/>
      <c r="N22" s="361"/>
      <c r="O22" s="361"/>
      <c r="P22" s="361"/>
    </row>
    <row r="23" spans="2:41" x14ac:dyDescent="0.2">
      <c r="I23" s="366"/>
      <c r="J23" s="371"/>
      <c r="K23" s="372"/>
      <c r="L23" s="364"/>
      <c r="M23" s="361"/>
      <c r="N23" s="361"/>
      <c r="O23" s="361"/>
      <c r="P23" s="361"/>
    </row>
    <row r="24" spans="2:41" x14ac:dyDescent="0.2">
      <c r="E24" s="370"/>
      <c r="G24" s="359"/>
      <c r="H24" s="359"/>
      <c r="I24" s="359"/>
      <c r="J24" s="362"/>
      <c r="K24" s="363"/>
      <c r="L24" s="364"/>
      <c r="M24" s="373"/>
      <c r="N24" s="361"/>
      <c r="O24" s="361"/>
      <c r="P24" s="361"/>
    </row>
    <row r="25" spans="2:41" x14ac:dyDescent="0.2">
      <c r="B25" s="511" t="s">
        <v>563</v>
      </c>
      <c r="C25" s="348" t="s">
        <v>562</v>
      </c>
      <c r="D25" s="348" t="s">
        <v>553</v>
      </c>
      <c r="E25" s="348" t="s">
        <v>554</v>
      </c>
      <c r="G25" s="359"/>
      <c r="H25" s="359"/>
      <c r="I25" s="359"/>
      <c r="J25" s="362"/>
      <c r="K25" s="363"/>
      <c r="L25" s="364"/>
      <c r="M25" s="373"/>
      <c r="N25" s="361"/>
      <c r="O25" s="361"/>
      <c r="P25" s="361"/>
    </row>
    <row r="26" spans="2:41" ht="13.2" customHeight="1" x14ac:dyDescent="0.2">
      <c r="B26" s="509" t="s">
        <v>633</v>
      </c>
      <c r="C26" s="346">
        <f>$G$17/C6</f>
        <v>72737619.75</v>
      </c>
      <c r="D26" s="346">
        <f t="shared" ref="D26:E26" si="1">$G$17/D6</f>
        <v>25392041.803636365</v>
      </c>
      <c r="E26" s="346">
        <f t="shared" si="1"/>
        <v>7024961.2635814892</v>
      </c>
      <c r="G26" s="359"/>
      <c r="H26" s="359"/>
      <c r="I26" s="359"/>
      <c r="J26" s="362"/>
      <c r="K26" s="363"/>
      <c r="L26" s="364"/>
      <c r="M26" s="373"/>
      <c r="N26" s="361"/>
      <c r="O26" s="361"/>
      <c r="P26" s="361"/>
    </row>
    <row r="27" spans="2:41" x14ac:dyDescent="0.2">
      <c r="B27" s="290"/>
      <c r="C27" s="365"/>
      <c r="D27" s="365"/>
      <c r="E27" s="365"/>
      <c r="F27" s="374"/>
      <c r="I27" s="359"/>
      <c r="M27" s="373"/>
      <c r="N27" s="361"/>
      <c r="O27" s="361"/>
      <c r="P27" s="361"/>
    </row>
    <row r="29" spans="2:41" x14ac:dyDescent="0.2">
      <c r="B29" s="332" t="s">
        <v>564</v>
      </c>
      <c r="C29" s="333"/>
      <c r="D29" s="252" t="s">
        <v>10</v>
      </c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</row>
    <row r="30" spans="2:41" x14ac:dyDescent="0.2">
      <c r="B30" s="334"/>
      <c r="C30" s="335"/>
      <c r="D30" s="252">
        <v>1</v>
      </c>
      <c r="E30" s="252">
        <v>2</v>
      </c>
      <c r="F30" s="252">
        <v>3</v>
      </c>
      <c r="G30" s="252">
        <v>4</v>
      </c>
      <c r="H30" s="252">
        <v>5</v>
      </c>
      <c r="I30" s="252">
        <v>6</v>
      </c>
      <c r="J30" s="252">
        <v>7</v>
      </c>
      <c r="K30" s="252">
        <v>8</v>
      </c>
      <c r="L30" s="252">
        <v>9</v>
      </c>
      <c r="M30" s="252">
        <v>10</v>
      </c>
      <c r="N30" s="252">
        <v>11</v>
      </c>
      <c r="O30" s="252">
        <v>12</v>
      </c>
      <c r="P30" s="252">
        <v>13</v>
      </c>
      <c r="Q30" s="252">
        <v>14</v>
      </c>
      <c r="R30" s="252">
        <v>15</v>
      </c>
      <c r="S30" s="252">
        <v>16</v>
      </c>
      <c r="T30" s="252">
        <v>17</v>
      </c>
      <c r="U30" s="252">
        <v>18</v>
      </c>
      <c r="V30" s="252">
        <v>19</v>
      </c>
      <c r="W30" s="252">
        <v>20</v>
      </c>
      <c r="X30" s="252">
        <v>21</v>
      </c>
      <c r="Y30" s="252">
        <v>22</v>
      </c>
      <c r="Z30" s="252">
        <v>23</v>
      </c>
      <c r="AA30" s="252">
        <v>24</v>
      </c>
      <c r="AB30" s="252">
        <v>25</v>
      </c>
      <c r="AC30" s="252">
        <v>26</v>
      </c>
      <c r="AD30" s="252">
        <v>27</v>
      </c>
      <c r="AE30" s="252">
        <v>28</v>
      </c>
      <c r="AF30" s="252">
        <v>29</v>
      </c>
      <c r="AG30" s="252">
        <v>30</v>
      </c>
      <c r="AH30" s="252">
        <v>31</v>
      </c>
      <c r="AI30" s="252">
        <v>32</v>
      </c>
      <c r="AJ30" s="252">
        <v>33</v>
      </c>
      <c r="AK30" s="252">
        <v>34</v>
      </c>
      <c r="AL30" s="252">
        <v>35</v>
      </c>
      <c r="AM30" s="252">
        <v>36</v>
      </c>
      <c r="AN30" s="252">
        <v>37</v>
      </c>
      <c r="AO30" s="252">
        <v>38</v>
      </c>
    </row>
    <row r="31" spans="2:41" x14ac:dyDescent="0.2">
      <c r="B31" s="255" t="s">
        <v>33</v>
      </c>
      <c r="C31" s="255" t="s">
        <v>9</v>
      </c>
      <c r="D31" s="296">
        <v>2026</v>
      </c>
      <c r="E31" s="296">
        <f>$D$31+D30</f>
        <v>2027</v>
      </c>
      <c r="F31" s="296">
        <f t="shared" ref="F31:AJ31" si="2">$D$31+E30</f>
        <v>2028</v>
      </c>
      <c r="G31" s="296">
        <f t="shared" si="2"/>
        <v>2029</v>
      </c>
      <c r="H31" s="296">
        <f t="shared" si="2"/>
        <v>2030</v>
      </c>
      <c r="I31" s="296">
        <f t="shared" si="2"/>
        <v>2031</v>
      </c>
      <c r="J31" s="296">
        <f t="shared" si="2"/>
        <v>2032</v>
      </c>
      <c r="K31" s="296">
        <f t="shared" si="2"/>
        <v>2033</v>
      </c>
      <c r="L31" s="296">
        <f t="shared" si="2"/>
        <v>2034</v>
      </c>
      <c r="M31" s="296">
        <f t="shared" si="2"/>
        <v>2035</v>
      </c>
      <c r="N31" s="296">
        <f t="shared" si="2"/>
        <v>2036</v>
      </c>
      <c r="O31" s="296">
        <f t="shared" si="2"/>
        <v>2037</v>
      </c>
      <c r="P31" s="296">
        <f t="shared" si="2"/>
        <v>2038</v>
      </c>
      <c r="Q31" s="296">
        <f t="shared" si="2"/>
        <v>2039</v>
      </c>
      <c r="R31" s="296">
        <f t="shared" si="2"/>
        <v>2040</v>
      </c>
      <c r="S31" s="296">
        <f t="shared" si="2"/>
        <v>2041</v>
      </c>
      <c r="T31" s="296">
        <f t="shared" si="2"/>
        <v>2042</v>
      </c>
      <c r="U31" s="296">
        <f t="shared" si="2"/>
        <v>2043</v>
      </c>
      <c r="V31" s="296">
        <f t="shared" si="2"/>
        <v>2044</v>
      </c>
      <c r="W31" s="296">
        <f t="shared" si="2"/>
        <v>2045</v>
      </c>
      <c r="X31" s="296">
        <f t="shared" si="2"/>
        <v>2046</v>
      </c>
      <c r="Y31" s="296">
        <f t="shared" si="2"/>
        <v>2047</v>
      </c>
      <c r="Z31" s="296">
        <f t="shared" si="2"/>
        <v>2048</v>
      </c>
      <c r="AA31" s="296">
        <f t="shared" si="2"/>
        <v>2049</v>
      </c>
      <c r="AB31" s="296">
        <f t="shared" si="2"/>
        <v>2050</v>
      </c>
      <c r="AC31" s="296">
        <f t="shared" si="2"/>
        <v>2051</v>
      </c>
      <c r="AD31" s="296">
        <f t="shared" si="2"/>
        <v>2052</v>
      </c>
      <c r="AE31" s="296">
        <f t="shared" si="2"/>
        <v>2053</v>
      </c>
      <c r="AF31" s="296">
        <f t="shared" si="2"/>
        <v>2054</v>
      </c>
      <c r="AG31" s="296">
        <f t="shared" si="2"/>
        <v>2055</v>
      </c>
      <c r="AH31" s="296">
        <f t="shared" si="2"/>
        <v>2056</v>
      </c>
      <c r="AI31" s="296">
        <f t="shared" si="2"/>
        <v>2057</v>
      </c>
      <c r="AJ31" s="296">
        <f t="shared" si="2"/>
        <v>2058</v>
      </c>
      <c r="AK31" s="296">
        <f>$D$31+AJ30</f>
        <v>2059</v>
      </c>
      <c r="AL31" s="296">
        <f>$D$31+AK30</f>
        <v>2060</v>
      </c>
      <c r="AM31" s="296">
        <f>$D$31+AL30</f>
        <v>2061</v>
      </c>
      <c r="AN31" s="296">
        <f>$D$31+AM30</f>
        <v>2062</v>
      </c>
      <c r="AO31" s="296">
        <f>$D$31+AN30</f>
        <v>2063</v>
      </c>
    </row>
    <row r="32" spans="2:41" x14ac:dyDescent="0.2">
      <c r="B32" s="388" t="s">
        <v>633</v>
      </c>
      <c r="C32" s="253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</row>
    <row r="33" spans="2:41" x14ac:dyDescent="0.2">
      <c r="B33" s="350" t="s">
        <v>555</v>
      </c>
      <c r="C33" s="350">
        <f t="shared" ref="C33:C38" si="3">SUM(D33:AO33)</f>
        <v>119956550.85994795</v>
      </c>
      <c r="D33" s="349">
        <f>F17*1.017</f>
        <v>2271997.9438069537</v>
      </c>
      <c r="E33" s="349">
        <f>D33*1.017</f>
        <v>2310621.9088516715</v>
      </c>
      <c r="F33" s="349">
        <f>E33*1.017</f>
        <v>2349902.4813021496</v>
      </c>
      <c r="G33" s="349">
        <f t="shared" ref="G33:AJ33" si="4">F33*1.017</f>
        <v>2389850.8234842857</v>
      </c>
      <c r="H33" s="349">
        <f t="shared" si="4"/>
        <v>2430478.2874835185</v>
      </c>
      <c r="I33" s="349">
        <f t="shared" si="4"/>
        <v>2471796.4183707382</v>
      </c>
      <c r="J33" s="349">
        <f t="shared" si="4"/>
        <v>2513816.9574830406</v>
      </c>
      <c r="K33" s="349">
        <f t="shared" si="4"/>
        <v>2556551.8457602519</v>
      </c>
      <c r="L33" s="349">
        <f t="shared" si="4"/>
        <v>2600013.2271381761</v>
      </c>
      <c r="M33" s="349">
        <f t="shared" si="4"/>
        <v>2644213.4519995246</v>
      </c>
      <c r="N33" s="349">
        <f t="shared" si="4"/>
        <v>2689165.0806835163</v>
      </c>
      <c r="O33" s="349">
        <f t="shared" si="4"/>
        <v>2734880.8870551358</v>
      </c>
      <c r="P33" s="349">
        <f t="shared" si="4"/>
        <v>2781373.8621350727</v>
      </c>
      <c r="Q33" s="349">
        <f t="shared" si="4"/>
        <v>2828657.2177913687</v>
      </c>
      <c r="R33" s="349">
        <f t="shared" si="4"/>
        <v>2876744.3904938218</v>
      </c>
      <c r="S33" s="349">
        <f t="shared" si="4"/>
        <v>2925649.0451322165</v>
      </c>
      <c r="T33" s="349">
        <f t="shared" si="4"/>
        <v>2975385.0788994641</v>
      </c>
      <c r="U33" s="349">
        <f t="shared" si="4"/>
        <v>3025966.6252407548</v>
      </c>
      <c r="V33" s="349">
        <f t="shared" si="4"/>
        <v>3077408.0578698474</v>
      </c>
      <c r="W33" s="349">
        <f t="shared" si="4"/>
        <v>3129723.9948536344</v>
      </c>
      <c r="X33" s="349">
        <f t="shared" si="4"/>
        <v>3182929.3027661457</v>
      </c>
      <c r="Y33" s="349">
        <f t="shared" si="4"/>
        <v>3237039.1009131698</v>
      </c>
      <c r="Z33" s="349">
        <f t="shared" si="4"/>
        <v>3292068.7656286932</v>
      </c>
      <c r="AA33" s="349">
        <f t="shared" si="4"/>
        <v>3348033.9346443806</v>
      </c>
      <c r="AB33" s="349">
        <f t="shared" si="4"/>
        <v>3404950.5115333349</v>
      </c>
      <c r="AC33" s="349">
        <f t="shared" si="4"/>
        <v>3462834.6702294014</v>
      </c>
      <c r="AD33" s="349">
        <f t="shared" si="4"/>
        <v>3521702.8596233008</v>
      </c>
      <c r="AE33" s="349">
        <f t="shared" si="4"/>
        <v>3581571.8082368965</v>
      </c>
      <c r="AF33" s="349">
        <f t="shared" si="4"/>
        <v>3642458.5289769233</v>
      </c>
      <c r="AG33" s="349">
        <f t="shared" si="4"/>
        <v>3704380.3239695309</v>
      </c>
      <c r="AH33" s="349">
        <f t="shared" si="4"/>
        <v>3767354.7894770126</v>
      </c>
      <c r="AI33" s="349">
        <f t="shared" si="4"/>
        <v>3831399.8208981212</v>
      </c>
      <c r="AJ33" s="349">
        <f t="shared" si="4"/>
        <v>3896533.6178533891</v>
      </c>
      <c r="AK33" s="349">
        <f t="shared" ref="AK33:AO33" si="5">AJ33*1.017</f>
        <v>3962774.6893568966</v>
      </c>
      <c r="AL33" s="349">
        <f t="shared" si="5"/>
        <v>4030141.8590759635</v>
      </c>
      <c r="AM33" s="349">
        <f t="shared" si="5"/>
        <v>4098654.2706802543</v>
      </c>
      <c r="AN33" s="349">
        <f t="shared" si="5"/>
        <v>4168331.3932818184</v>
      </c>
      <c r="AO33" s="349">
        <f t="shared" si="5"/>
        <v>4239193.0269676093</v>
      </c>
    </row>
    <row r="34" spans="2:41" x14ac:dyDescent="0.2">
      <c r="B34" s="252" t="s">
        <v>556</v>
      </c>
      <c r="C34" s="350">
        <f t="shared" si="3"/>
        <v>38131883717.069557</v>
      </c>
      <c r="D34" s="351">
        <f>D33/$C$22*$D$22</f>
        <v>722224511.93863428</v>
      </c>
      <c r="E34" s="351">
        <f t="shared" ref="E34:AN34" si="6">E33/$C$22*$D$22</f>
        <v>734502328.64159083</v>
      </c>
      <c r="F34" s="351">
        <f t="shared" si="6"/>
        <v>746988868.22849786</v>
      </c>
      <c r="G34" s="351">
        <f t="shared" si="6"/>
        <v>759687678.98838222</v>
      </c>
      <c r="H34" s="351">
        <f t="shared" si="6"/>
        <v>772602369.53118467</v>
      </c>
      <c r="I34" s="351">
        <f t="shared" si="6"/>
        <v>785736609.81321478</v>
      </c>
      <c r="J34" s="351">
        <f t="shared" si="6"/>
        <v>799094132.18003941</v>
      </c>
      <c r="K34" s="351">
        <f t="shared" si="6"/>
        <v>812678732.42709994</v>
      </c>
      <c r="L34" s="351">
        <f t="shared" si="6"/>
        <v>826494270.87836063</v>
      </c>
      <c r="M34" s="351">
        <f t="shared" si="6"/>
        <v>840544673.48329258</v>
      </c>
      <c r="N34" s="351">
        <f t="shared" si="6"/>
        <v>854833932.93250847</v>
      </c>
      <c r="O34" s="351">
        <f t="shared" si="6"/>
        <v>869366109.79236102</v>
      </c>
      <c r="P34" s="351">
        <f t="shared" si="6"/>
        <v>884145333.658831</v>
      </c>
      <c r="Q34" s="351">
        <f t="shared" si="6"/>
        <v>899175804.33103108</v>
      </c>
      <c r="R34" s="351">
        <f t="shared" si="6"/>
        <v>914461793.00465858</v>
      </c>
      <c r="S34" s="351">
        <f t="shared" si="6"/>
        <v>930007643.4857378</v>
      </c>
      <c r="T34" s="351">
        <f t="shared" si="6"/>
        <v>945817773.42499518</v>
      </c>
      <c r="U34" s="351">
        <f t="shared" si="6"/>
        <v>961896675.57322001</v>
      </c>
      <c r="V34" s="351">
        <f t="shared" si="6"/>
        <v>978248919.05796468</v>
      </c>
      <c r="W34" s="351">
        <f t="shared" si="6"/>
        <v>994879150.68195009</v>
      </c>
      <c r="X34" s="351">
        <f t="shared" si="6"/>
        <v>1011792096.2435429</v>
      </c>
      <c r="Y34" s="351">
        <f t="shared" si="6"/>
        <v>1028992561.8796831</v>
      </c>
      <c r="Z34" s="351">
        <f t="shared" si="6"/>
        <v>1046485435.4316375</v>
      </c>
      <c r="AA34" s="351">
        <f t="shared" si="6"/>
        <v>1064275687.8339753</v>
      </c>
      <c r="AB34" s="351">
        <f t="shared" si="6"/>
        <v>1082368374.5271528</v>
      </c>
      <c r="AC34" s="351">
        <f t="shared" si="6"/>
        <v>1100768636.8941145</v>
      </c>
      <c r="AD34" s="351">
        <f t="shared" si="6"/>
        <v>1119481703.7213142</v>
      </c>
      <c r="AE34" s="351">
        <f t="shared" si="6"/>
        <v>1138512892.6845765</v>
      </c>
      <c r="AF34" s="351">
        <f t="shared" si="6"/>
        <v>1157867611.860214</v>
      </c>
      <c r="AG34" s="351">
        <f t="shared" si="6"/>
        <v>1177551361.2618377</v>
      </c>
      <c r="AH34" s="351">
        <f t="shared" si="6"/>
        <v>1197569734.4032886</v>
      </c>
      <c r="AI34" s="351">
        <f t="shared" si="6"/>
        <v>1217928419.8881445</v>
      </c>
      <c r="AJ34" s="351">
        <f t="shared" si="6"/>
        <v>1238633203.0262427</v>
      </c>
      <c r="AK34" s="351">
        <f t="shared" si="6"/>
        <v>1259689967.477689</v>
      </c>
      <c r="AL34" s="351">
        <f t="shared" si="6"/>
        <v>1281104696.9248097</v>
      </c>
      <c r="AM34" s="351">
        <f t="shared" si="6"/>
        <v>1302883476.7725313</v>
      </c>
      <c r="AN34" s="351">
        <f t="shared" si="6"/>
        <v>1325032495.8776641</v>
      </c>
      <c r="AO34" s="351">
        <f>AO33/$C$22*$D$22</f>
        <v>1347558048.3075843</v>
      </c>
    </row>
    <row r="35" spans="2:41" x14ac:dyDescent="0.2">
      <c r="B35" s="352" t="s">
        <v>557</v>
      </c>
      <c r="C35" s="350">
        <f t="shared" si="3"/>
        <v>1539695898.0343096</v>
      </c>
      <c r="D35" s="353">
        <f>D34/$C$26/2*Parametre!E215</f>
        <v>22788346.639631756</v>
      </c>
      <c r="E35" s="353">
        <f>E34/$C$26/2*Parametre!F215</f>
        <v>23565101.125825968</v>
      </c>
      <c r="F35" s="353">
        <f>F34/$C$26/2*Parametre!G215</f>
        <v>24291641.491415314</v>
      </c>
      <c r="G35" s="353">
        <f>G34/$C$26/2*Parametre!H215</f>
        <v>25060345.602849614</v>
      </c>
      <c r="H35" s="353">
        <f>H34/$C$26/2*Parametre!I215</f>
        <v>25812597.040410466</v>
      </c>
      <c r="I35" s="353">
        <f>I34/$C$26/2*Parametre!J215</f>
        <v>26587429.257478785</v>
      </c>
      <c r="J35" s="353">
        <f>J34/$C$26/2*Parametre!K215</f>
        <v>27363888.545688868</v>
      </c>
      <c r="K35" s="353">
        <f>K34/$C$26/2*Parametre!L215</f>
        <v>28163023.526219316</v>
      </c>
      <c r="L35" s="353">
        <f>L34/$C$26/2*Parametre!M215</f>
        <v>28985496.441417396</v>
      </c>
      <c r="M35" s="353">
        <f>M34/$C$26/2*Parametre!N215</f>
        <v>29831988.862621006</v>
      </c>
      <c r="N35" s="353">
        <f>N34/$C$26/2*Parametre!O215</f>
        <v>30703202.24679637</v>
      </c>
      <c r="O35" s="353">
        <f>O34/$C$26/2*Parametre!P215</f>
        <v>31599858.568558387</v>
      </c>
      <c r="P35" s="353">
        <f>P34/$C$26/2*Parametre!Q215</f>
        <v>32522700.852780879</v>
      </c>
      <c r="Q35" s="353">
        <f>Q34/$C$26/2*Parametre!R215</f>
        <v>33472493.779558629</v>
      </c>
      <c r="R35" s="353">
        <f>R34/$C$26/2*Parametre!S215</f>
        <v>34450024.494685769</v>
      </c>
      <c r="S35" s="353">
        <f>S34/$C$26/2*Parametre!T215</f>
        <v>35456103.009261422</v>
      </c>
      <c r="T35" s="353">
        <f>T34/$C$26/2*Parametre!U215</f>
        <v>36433868.875460371</v>
      </c>
      <c r="U35" s="353">
        <f>U34/$C$26/2*Parametre!V215</f>
        <v>37438598.367126085</v>
      </c>
      <c r="V35" s="353">
        <f>V34/$C$26/2*Parametre!W215</f>
        <v>38471035.130139306</v>
      </c>
      <c r="W35" s="353">
        <f>W34/$C$26/2*Parametre!X215</f>
        <v>39531943.150652565</v>
      </c>
      <c r="X35" s="353">
        <f>X34/$C$26/2*Parametre!Y215</f>
        <v>40622107.649376333</v>
      </c>
      <c r="Y35" s="353">
        <f>Y34/$C$26/2*Parametre!Z215</f>
        <v>41742335.38907291</v>
      </c>
      <c r="Z35" s="353">
        <f>Z34/$C$26/2*Parametre!AA215</f>
        <v>42893455.401013717</v>
      </c>
      <c r="AA35" s="353">
        <f>AA34/$C$26/2*Parametre!AB215</f>
        <v>44076319.668370515</v>
      </c>
      <c r="AB35" s="353">
        <f>AB34/$C$26/2*Parametre!AC215</f>
        <v>45291803.535898335</v>
      </c>
      <c r="AC35" s="353">
        <f>AC34/$C$26/2*Parametre!AD215</f>
        <v>46540806.568042167</v>
      </c>
      <c r="AD35" s="353">
        <f>AD34/$C$26/2*Parametre!AE215</f>
        <v>47786387.516735986</v>
      </c>
      <c r="AE35" s="353">
        <f>AE34/$C$26/2*Parametre!AF215</f>
        <v>49065304.184911937</v>
      </c>
      <c r="AF35" s="353">
        <f>AF34/$C$26/2*Parametre!AG215</f>
        <v>50378448.728652313</v>
      </c>
      <c r="AG35" s="353">
        <f>AG34/$C$26/2*Parametre!AH215</f>
        <v>51726737.243208453</v>
      </c>
      <c r="AH35" s="353">
        <f>AH34/$C$26/2*Parametre!AI215</f>
        <v>53111110.238560781</v>
      </c>
      <c r="AI35" s="353">
        <f>AI34/$C$26/2*Parametre!AJ215</f>
        <v>54532533.533701055</v>
      </c>
      <c r="AJ35" s="353">
        <f>AJ34/$C$26/2*Parametre!AK215</f>
        <v>55991998.597161949</v>
      </c>
      <c r="AK35" s="353">
        <f>AK34/$C$26/2*Parametre!AL215</f>
        <v>57490523.65027678</v>
      </c>
      <c r="AL35" s="353">
        <f>AL34/$C$26/2*Parametre!AM215</f>
        <v>59029154.03917443</v>
      </c>
      <c r="AM35" s="353">
        <f>AM34/$C$26/2*Parametre!AN215</f>
        <v>60608963.127657205</v>
      </c>
      <c r="AN35" s="353">
        <f>AN34/$C$26/2*Parametre!AO215</f>
        <v>62280364.392747343</v>
      </c>
      <c r="AO35" s="353">
        <f>AO34/$C$26/2*Parametre!AP215</f>
        <v>63997857.561169438</v>
      </c>
    </row>
    <row r="36" spans="2:41" x14ac:dyDescent="0.2">
      <c r="B36" s="352" t="s">
        <v>546</v>
      </c>
      <c r="C36" s="350">
        <f t="shared" si="3"/>
        <v>626775535.03894711</v>
      </c>
      <c r="D36" s="353">
        <f>D34/$D$26/2*Parametre!E216</f>
        <v>9276622.8139121607</v>
      </c>
      <c r="E36" s="353">
        <f>E34/$D$26/2*Parametre!F216</f>
        <v>9592822.1058710515</v>
      </c>
      <c r="F36" s="353">
        <f>F34/$D$26/2*Parametre!G216</f>
        <v>9888580.2601795942</v>
      </c>
      <c r="G36" s="353">
        <f>G34/$D$26/2*Parametre!H216</f>
        <v>10201502.39713783</v>
      </c>
      <c r="H36" s="353">
        <f>H34/$D$26/2*Parametre!I216</f>
        <v>10507726.966811035</v>
      </c>
      <c r="I36" s="353">
        <f>I34/$D$26/2*Parametre!J216</f>
        <v>10823143.635811007</v>
      </c>
      <c r="J36" s="353">
        <f>J34/$D$26/2*Parametre!K216</f>
        <v>11139222.789897585</v>
      </c>
      <c r="K36" s="353">
        <f>K34/$D$26/2*Parametre!L216</f>
        <v>11464532.691300163</v>
      </c>
      <c r="L36" s="353">
        <f>L34/$D$26/2*Parametre!M216</f>
        <v>11799342.933962286</v>
      </c>
      <c r="M36" s="353">
        <f>M34/$D$26/2*Parametre!N216</f>
        <v>12143930.911240984</v>
      </c>
      <c r="N36" s="353">
        <f>N34/$D$26/2*Parametre!O216</f>
        <v>12498582.204935243</v>
      </c>
      <c r="O36" s="353">
        <f>O34/$D$26/2*Parametre!P216</f>
        <v>12863590.826353608</v>
      </c>
      <c r="P36" s="353">
        <f>P34/$D$26/2*Parametre!Q216</f>
        <v>13239259.116132941</v>
      </c>
      <c r="Q36" s="353">
        <f>Q34/$D$26/2*Parametre!R216</f>
        <v>13625898.500976875</v>
      </c>
      <c r="R36" s="353">
        <f>R34/$D$26/2*Parametre!S216</f>
        <v>14023829.22999529</v>
      </c>
      <c r="S36" s="353">
        <f>S34/$D$26/2*Parametre!T216</f>
        <v>14433381.1630012</v>
      </c>
      <c r="T36" s="353">
        <f>T34/$D$26/2*Parametre!U216</f>
        <v>14831407.70836903</v>
      </c>
      <c r="U36" s="353">
        <f>U34/$D$26/2*Parametre!V216</f>
        <v>15240410.432154927</v>
      </c>
      <c r="V36" s="353">
        <f>V34/$D$26/2*Parametre!W216</f>
        <v>15660692.278258482</v>
      </c>
      <c r="W36" s="353">
        <f>W34/$D$26/2*Parametre!X216</f>
        <v>16092563.982790867</v>
      </c>
      <c r="X36" s="353">
        <f>X34/$D$26/2*Parametre!Y216</f>
        <v>16536345.449844608</v>
      </c>
      <c r="Y36" s="353">
        <f>Y34/$D$26/2*Parametre!Z216</f>
        <v>16992365.024039473</v>
      </c>
      <c r="Z36" s="353">
        <f>Z34/$D$26/2*Parametre!AA216</f>
        <v>17460960.11111284</v>
      </c>
      <c r="AA36" s="353">
        <f>AA34/$D$26/2*Parametre!AB216</f>
        <v>17942477.42620955</v>
      </c>
      <c r="AB36" s="353">
        <f>AB34/$D$26/2*Parametre!AC216</f>
        <v>18437273.461992364</v>
      </c>
      <c r="AC36" s="353">
        <f>AC34/$D$26/2*Parametre!AD216</f>
        <v>18945714.551847707</v>
      </c>
      <c r="AD36" s="353">
        <f>AD34/$D$26/2*Parametre!AE216</f>
        <v>19452762.467798427</v>
      </c>
      <c r="AE36" s="353">
        <f>AE34/$D$26/2*Parametre!AF216</f>
        <v>19973380.751473337</v>
      </c>
      <c r="AF36" s="353">
        <f>AF34/$D$26/2*Parametre!AG216</f>
        <v>20507932.289236739</v>
      </c>
      <c r="AG36" s="353">
        <f>AG34/$D$26/2*Parametre!AH216</f>
        <v>21056790.190471012</v>
      </c>
      <c r="AH36" s="353">
        <f>AH34/$D$26/2*Parametre!AI216</f>
        <v>21620337.382210251</v>
      </c>
      <c r="AI36" s="353">
        <f>AI34/$D$26/2*Parametre!AJ216</f>
        <v>22198966.860102735</v>
      </c>
      <c r="AJ36" s="353">
        <f>AJ34/$D$26/2*Parametre!AK216</f>
        <v>22793082.189485375</v>
      </c>
      <c r="AK36" s="353">
        <f>AK34/$D$26/2*Parametre!AL216</f>
        <v>23403098.037695426</v>
      </c>
      <c r="AL36" s="353">
        <f>AL34/$D$26/2*Parametre!AM216</f>
        <v>24029439.730191872</v>
      </c>
      <c r="AM36" s="353">
        <f>AM34/$D$26/2*Parametre!AN216</f>
        <v>24672544.534200341</v>
      </c>
      <c r="AN36" s="353">
        <f>AN34/$D$26/2*Parametre!AO216</f>
        <v>25352934.454657912</v>
      </c>
      <c r="AO36" s="353">
        <f>AO34/$D$26/2*Parametre!AP216</f>
        <v>26052087.177285135</v>
      </c>
    </row>
    <row r="37" spans="2:41" x14ac:dyDescent="0.2">
      <c r="B37" s="352" t="s">
        <v>547</v>
      </c>
      <c r="C37" s="350">
        <f t="shared" si="3"/>
        <v>174869577.01122636</v>
      </c>
      <c r="D37" s="353">
        <f>D34/$E$26/2*Parametre!E217</f>
        <v>2588166.2094488544</v>
      </c>
      <c r="E37" s="353">
        <f>E34/$E$26/2*Parametre!F217</f>
        <v>2676385.4556934349</v>
      </c>
      <c r="F37" s="353">
        <f>F34/$E$26/2*Parametre!G217</f>
        <v>2758901.3655465413</v>
      </c>
      <c r="G37" s="353">
        <f>G34/$E$26/2*Parametre!H217</f>
        <v>2846206.4006069144</v>
      </c>
      <c r="H37" s="353">
        <f>H34/$E$26/2*Parametre!I217</f>
        <v>2931642.9339717305</v>
      </c>
      <c r="I37" s="353">
        <f>I34/$E$26/2*Parametre!J217</f>
        <v>3019643.8260648721</v>
      </c>
      <c r="J37" s="353">
        <f>J34/$E$26/2*Parametre!K217</f>
        <v>3107829.5794367203</v>
      </c>
      <c r="K37" s="353">
        <f>K34/$E$26/2*Parametre!L217</f>
        <v>3198590.4054193925</v>
      </c>
      <c r="L37" s="353">
        <f>L34/$E$26/2*Parametre!M217</f>
        <v>3292001.8937319224</v>
      </c>
      <c r="M37" s="353">
        <f>M34/$E$26/2*Parametre!N217</f>
        <v>3388141.7898410843</v>
      </c>
      <c r="N37" s="353">
        <f>N34/$E$26/2*Parametre!O217</f>
        <v>3487088.8368674652</v>
      </c>
      <c r="O37" s="353">
        <f>O34/$E$26/2*Parametre!P217</f>
        <v>3588925.8262858111</v>
      </c>
      <c r="P37" s="353">
        <f>P34/$E$26/2*Parametre!Q217</f>
        <v>3693736.6676045982</v>
      </c>
      <c r="Q37" s="353">
        <f>Q34/$E$26/2*Parametre!R217</f>
        <v>3801608.2665314567</v>
      </c>
      <c r="R37" s="353">
        <f>R34/$E$26/2*Parametre!S217</f>
        <v>3912630.6426243847</v>
      </c>
      <c r="S37" s="353">
        <f>S34/$E$26/2*Parametre!T217</f>
        <v>4026895.0655480167</v>
      </c>
      <c r="T37" s="353">
        <f>T34/$E$26/2*Parametre!U217</f>
        <v>4137943.9362363229</v>
      </c>
      <c r="U37" s="353">
        <f>U34/$E$26/2*Parametre!V217</f>
        <v>4252055.1809092937</v>
      </c>
      <c r="V37" s="353">
        <f>V34/$E$26/2*Parametre!W217</f>
        <v>4369313.3592696227</v>
      </c>
      <c r="W37" s="353">
        <f>W34/$E$26/2*Parametre!X217</f>
        <v>4489805.3169254009</v>
      </c>
      <c r="X37" s="353">
        <f>X34/$E$26/2*Parametre!Y217</f>
        <v>4613619.524971325</v>
      </c>
      <c r="Y37" s="353">
        <f>Y34/$E$26/2*Parametre!Z217</f>
        <v>4740848.2771512317</v>
      </c>
      <c r="Z37" s="353">
        <f>Z34/$E$26/2*Parametre!AA217</f>
        <v>4871585.6405462865</v>
      </c>
      <c r="AA37" s="353">
        <f>AA34/$E$26/2*Parametre!AB217</f>
        <v>5005928.216183437</v>
      </c>
      <c r="AB37" s="353">
        <f>AB34/$E$26/2*Parametre!AC217</f>
        <v>5143975.9753661342</v>
      </c>
      <c r="AC37" s="353">
        <f>AC34/$E$26/2*Parametre!AD217</f>
        <v>5285830.0423596278</v>
      </c>
      <c r="AD37" s="353">
        <f>AD34/$E$26/2*Parametre!AE217</f>
        <v>5427295.5522228284</v>
      </c>
      <c r="AE37" s="353">
        <f>AE34/$E$26/2*Parametre!AF217</f>
        <v>5572547.312243117</v>
      </c>
      <c r="AF37" s="353">
        <f>AF34/$E$26/2*Parametre!AG217</f>
        <v>5721686.6845220905</v>
      </c>
      <c r="AG37" s="353">
        <f>AG34/$E$26/2*Parametre!AH217</f>
        <v>5874817.697028867</v>
      </c>
      <c r="AH37" s="353">
        <f>AH34/$E$26/2*Parametre!AI217</f>
        <v>6032046.2593417438</v>
      </c>
      <c r="AI37" s="353">
        <f>AI34/$E$26/2*Parametre!AJ217</f>
        <v>6193482.7605639072</v>
      </c>
      <c r="AJ37" s="353">
        <f>AJ34/$E$26/2*Parametre!AK217</f>
        <v>6359240.522555857</v>
      </c>
      <c r="AK37" s="353">
        <f>AK34/$E$26/2*Parametre!AL217</f>
        <v>6529434.0825207317</v>
      </c>
      <c r="AL37" s="353">
        <f>AL34/$E$26/2*Parametre!AM217</f>
        <v>6704182.7655195259</v>
      </c>
      <c r="AM37" s="353">
        <f>AM34/$E$26/2*Parametre!AN217</f>
        <v>6883608.1319050491</v>
      </c>
      <c r="AN37" s="353">
        <f>AN34/$E$26/2*Parametre!AO217</f>
        <v>7073435.9276093822</v>
      </c>
      <c r="AO37" s="353">
        <f>AO34/$E$26/2*Parametre!AP217</f>
        <v>7268498.6800513864</v>
      </c>
    </row>
    <row r="38" spans="2:41" x14ac:dyDescent="0.2">
      <c r="B38" s="354" t="s">
        <v>9</v>
      </c>
      <c r="C38" s="355">
        <f t="shared" si="3"/>
        <v>2341341010.0844836</v>
      </c>
      <c r="D38" s="355">
        <f t="shared" ref="D38:AN38" si="7">SUM(D35:D37)</f>
        <v>34653135.662992768</v>
      </c>
      <c r="E38" s="355">
        <f t="shared" si="7"/>
        <v>35834308.687390454</v>
      </c>
      <c r="F38" s="355">
        <f t="shared" si="7"/>
        <v>36939123.117141448</v>
      </c>
      <c r="G38" s="355">
        <f t="shared" si="7"/>
        <v>38108054.400594361</v>
      </c>
      <c r="H38" s="355">
        <f t="shared" si="7"/>
        <v>39251966.941193238</v>
      </c>
      <c r="I38" s="355">
        <f t="shared" si="7"/>
        <v>40430216.719354659</v>
      </c>
      <c r="J38" s="355">
        <f t="shared" si="7"/>
        <v>41610940.91502317</v>
      </c>
      <c r="K38" s="355">
        <f t="shared" si="7"/>
        <v>42826146.622938871</v>
      </c>
      <c r="L38" s="355">
        <f t="shared" si="7"/>
        <v>44076841.269111603</v>
      </c>
      <c r="M38" s="355">
        <f t="shared" si="7"/>
        <v>45364061.563703075</v>
      </c>
      <c r="N38" s="355">
        <f t="shared" si="7"/>
        <v>46688873.288599081</v>
      </c>
      <c r="O38" s="355">
        <f t="shared" si="7"/>
        <v>48052375.221197806</v>
      </c>
      <c r="P38" s="355">
        <f t="shared" si="7"/>
        <v>49455696.636518419</v>
      </c>
      <c r="Q38" s="355">
        <f t="shared" si="7"/>
        <v>50900000.547066964</v>
      </c>
      <c r="R38" s="355">
        <f t="shared" si="7"/>
        <v>52386484.367305443</v>
      </c>
      <c r="S38" s="355">
        <f t="shared" si="7"/>
        <v>53916379.237810642</v>
      </c>
      <c r="T38" s="355">
        <f t="shared" si="7"/>
        <v>55403220.520065725</v>
      </c>
      <c r="U38" s="355">
        <f t="shared" si="7"/>
        <v>56931063.980190307</v>
      </c>
      <c r="V38" s="355">
        <f t="shared" si="7"/>
        <v>58501040.767667413</v>
      </c>
      <c r="W38" s="355">
        <f t="shared" si="7"/>
        <v>60114312.450368829</v>
      </c>
      <c r="X38" s="355">
        <f t="shared" si="7"/>
        <v>61772072.624192268</v>
      </c>
      <c r="Y38" s="355">
        <f t="shared" si="7"/>
        <v>63475548.690263622</v>
      </c>
      <c r="Z38" s="355">
        <f t="shared" si="7"/>
        <v>65226001.152672842</v>
      </c>
      <c r="AA38" s="355">
        <f t="shared" si="7"/>
        <v>67024725.310763508</v>
      </c>
      <c r="AB38" s="355">
        <f t="shared" si="7"/>
        <v>68873052.973256826</v>
      </c>
      <c r="AC38" s="355">
        <f t="shared" si="7"/>
        <v>70772351.162249506</v>
      </c>
      <c r="AD38" s="355">
        <f t="shared" si="7"/>
        <v>72666445.536757246</v>
      </c>
      <c r="AE38" s="355">
        <f t="shared" si="7"/>
        <v>74611232.248628393</v>
      </c>
      <c r="AF38" s="355">
        <f t="shared" si="7"/>
        <v>76608067.702411145</v>
      </c>
      <c r="AG38" s="355">
        <f t="shared" si="7"/>
        <v>78658345.130708322</v>
      </c>
      <c r="AH38" s="355">
        <f t="shared" si="7"/>
        <v>80763493.880112782</v>
      </c>
      <c r="AI38" s="355">
        <f t="shared" si="7"/>
        <v>82924983.1543677</v>
      </c>
      <c r="AJ38" s="355">
        <f t="shared" si="7"/>
        <v>85144321.309203178</v>
      </c>
      <c r="AK38" s="355">
        <f t="shared" si="7"/>
        <v>87423055.770492941</v>
      </c>
      <c r="AL38" s="355">
        <f t="shared" si="7"/>
        <v>89762776.534885824</v>
      </c>
      <c r="AM38" s="355">
        <f t="shared" si="7"/>
        <v>92165115.793762594</v>
      </c>
      <c r="AN38" s="355">
        <f t="shared" si="7"/>
        <v>94706734.775014639</v>
      </c>
      <c r="AO38" s="355">
        <f t="shared" ref="AO38" si="8">SUM(AO35:AO37)</f>
        <v>97318443.418505967</v>
      </c>
    </row>
    <row r="39" spans="2:41" x14ac:dyDescent="0.2">
      <c r="B39" s="356"/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  <c r="AK39" s="357"/>
      <c r="AL39" s="357"/>
      <c r="AM39" s="357"/>
      <c r="AN39" s="357"/>
      <c r="AO39" s="357"/>
    </row>
    <row r="40" spans="2:41" x14ac:dyDescent="0.2">
      <c r="B40" s="356"/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/>
      <c r="AA40" s="357"/>
      <c r="AB40" s="357"/>
      <c r="AC40" s="357"/>
      <c r="AD40" s="357"/>
      <c r="AE40" s="357"/>
      <c r="AF40" s="357"/>
      <c r="AG40" s="357"/>
      <c r="AH40" s="357"/>
      <c r="AI40" s="357"/>
      <c r="AJ40" s="357"/>
      <c r="AK40" s="357"/>
      <c r="AL40" s="357"/>
      <c r="AM40" s="357"/>
      <c r="AN40" s="357"/>
      <c r="AO40" s="357"/>
    </row>
    <row r="41" spans="2:41" x14ac:dyDescent="0.2">
      <c r="B41" s="332" t="s">
        <v>566</v>
      </c>
      <c r="C41" s="333"/>
      <c r="D41" s="252" t="s">
        <v>10</v>
      </c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</row>
    <row r="42" spans="2:41" x14ac:dyDescent="0.2">
      <c r="B42" s="334"/>
      <c r="C42" s="335"/>
      <c r="D42" s="252">
        <v>1</v>
      </c>
      <c r="E42" s="252">
        <v>2</v>
      </c>
      <c r="F42" s="252">
        <v>3</v>
      </c>
      <c r="G42" s="252">
        <v>4</v>
      </c>
      <c r="H42" s="252">
        <v>5</v>
      </c>
      <c r="I42" s="252">
        <v>6</v>
      </c>
      <c r="J42" s="252">
        <v>7</v>
      </c>
      <c r="K42" s="252">
        <v>8</v>
      </c>
      <c r="L42" s="252">
        <v>9</v>
      </c>
      <c r="M42" s="252">
        <v>10</v>
      </c>
      <c r="N42" s="252">
        <v>11</v>
      </c>
      <c r="O42" s="252">
        <v>12</v>
      </c>
      <c r="P42" s="252">
        <v>13</v>
      </c>
      <c r="Q42" s="252">
        <v>14</v>
      </c>
      <c r="R42" s="252">
        <v>15</v>
      </c>
      <c r="S42" s="252">
        <v>16</v>
      </c>
      <c r="T42" s="252">
        <v>17</v>
      </c>
      <c r="U42" s="252">
        <v>18</v>
      </c>
      <c r="V42" s="252">
        <v>19</v>
      </c>
      <c r="W42" s="252">
        <v>20</v>
      </c>
      <c r="X42" s="252">
        <v>21</v>
      </c>
      <c r="Y42" s="252">
        <v>22</v>
      </c>
      <c r="Z42" s="252">
        <v>23</v>
      </c>
      <c r="AA42" s="252">
        <v>24</v>
      </c>
      <c r="AB42" s="252">
        <v>25</v>
      </c>
      <c r="AC42" s="252">
        <v>26</v>
      </c>
      <c r="AD42" s="252">
        <v>27</v>
      </c>
      <c r="AE42" s="252">
        <v>28</v>
      </c>
      <c r="AF42" s="252">
        <v>29</v>
      </c>
      <c r="AG42" s="252">
        <v>30</v>
      </c>
      <c r="AH42" s="252">
        <v>31</v>
      </c>
      <c r="AI42" s="252">
        <v>32</v>
      </c>
      <c r="AJ42" s="252">
        <v>33</v>
      </c>
      <c r="AK42" s="252">
        <v>34</v>
      </c>
      <c r="AL42" s="252">
        <v>35</v>
      </c>
      <c r="AM42" s="252">
        <v>36</v>
      </c>
      <c r="AN42" s="252">
        <v>37</v>
      </c>
      <c r="AO42" s="252">
        <v>38</v>
      </c>
    </row>
    <row r="43" spans="2:41" x14ac:dyDescent="0.2">
      <c r="B43" s="508" t="s">
        <v>34</v>
      </c>
      <c r="C43" s="255" t="s">
        <v>9</v>
      </c>
      <c r="D43" s="296">
        <v>2026</v>
      </c>
      <c r="E43" s="296">
        <f>$D$31+D42</f>
        <v>2027</v>
      </c>
      <c r="F43" s="296">
        <f t="shared" ref="F43" si="9">$D$31+E42</f>
        <v>2028</v>
      </c>
      <c r="G43" s="296">
        <f t="shared" ref="G43" si="10">$D$31+F42</f>
        <v>2029</v>
      </c>
      <c r="H43" s="296">
        <f t="shared" ref="H43" si="11">$D$31+G42</f>
        <v>2030</v>
      </c>
      <c r="I43" s="296">
        <f t="shared" ref="I43" si="12">$D$31+H42</f>
        <v>2031</v>
      </c>
      <c r="J43" s="296">
        <f t="shared" ref="J43" si="13">$D$31+I42</f>
        <v>2032</v>
      </c>
      <c r="K43" s="296">
        <f t="shared" ref="K43" si="14">$D$31+J42</f>
        <v>2033</v>
      </c>
      <c r="L43" s="296">
        <f t="shared" ref="L43" si="15">$D$31+K42</f>
        <v>2034</v>
      </c>
      <c r="M43" s="296">
        <f t="shared" ref="M43" si="16">$D$31+L42</f>
        <v>2035</v>
      </c>
      <c r="N43" s="296">
        <f t="shared" ref="N43" si="17">$D$31+M42</f>
        <v>2036</v>
      </c>
      <c r="O43" s="296">
        <f t="shared" ref="O43" si="18">$D$31+N42</f>
        <v>2037</v>
      </c>
      <c r="P43" s="296">
        <f t="shared" ref="P43" si="19">$D$31+O42</f>
        <v>2038</v>
      </c>
      <c r="Q43" s="296">
        <f t="shared" ref="Q43" si="20">$D$31+P42</f>
        <v>2039</v>
      </c>
      <c r="R43" s="296">
        <f t="shared" ref="R43" si="21">$D$31+Q42</f>
        <v>2040</v>
      </c>
      <c r="S43" s="296">
        <f t="shared" ref="S43" si="22">$D$31+R42</f>
        <v>2041</v>
      </c>
      <c r="T43" s="296">
        <f t="shared" ref="T43" si="23">$D$31+S42</f>
        <v>2042</v>
      </c>
      <c r="U43" s="296">
        <f t="shared" ref="U43" si="24">$D$31+T42</f>
        <v>2043</v>
      </c>
      <c r="V43" s="296">
        <f t="shared" ref="V43" si="25">$D$31+U42</f>
        <v>2044</v>
      </c>
      <c r="W43" s="296">
        <f t="shared" ref="W43" si="26">$D$31+V42</f>
        <v>2045</v>
      </c>
      <c r="X43" s="296">
        <f t="shared" ref="X43" si="27">$D$31+W42</f>
        <v>2046</v>
      </c>
      <c r="Y43" s="296">
        <f t="shared" ref="Y43" si="28">$D$31+X42</f>
        <v>2047</v>
      </c>
      <c r="Z43" s="296">
        <f t="shared" ref="Z43" si="29">$D$31+Y42</f>
        <v>2048</v>
      </c>
      <c r="AA43" s="296">
        <f t="shared" ref="AA43" si="30">$D$31+Z42</f>
        <v>2049</v>
      </c>
      <c r="AB43" s="296">
        <f t="shared" ref="AB43" si="31">$D$31+AA42</f>
        <v>2050</v>
      </c>
      <c r="AC43" s="296">
        <f t="shared" ref="AC43" si="32">$D$31+AB42</f>
        <v>2051</v>
      </c>
      <c r="AD43" s="296">
        <f t="shared" ref="AD43" si="33">$D$31+AC42</f>
        <v>2052</v>
      </c>
      <c r="AE43" s="296">
        <f t="shared" ref="AE43" si="34">$D$31+AD42</f>
        <v>2053</v>
      </c>
      <c r="AF43" s="296">
        <f t="shared" ref="AF43" si="35">$D$31+AE42</f>
        <v>2054</v>
      </c>
      <c r="AG43" s="296">
        <f t="shared" ref="AG43" si="36">$D$31+AF42</f>
        <v>2055</v>
      </c>
      <c r="AH43" s="296">
        <f t="shared" ref="AH43" si="37">$D$31+AG42</f>
        <v>2056</v>
      </c>
      <c r="AI43" s="296">
        <f t="shared" ref="AI43" si="38">$D$31+AH42</f>
        <v>2057</v>
      </c>
      <c r="AJ43" s="296">
        <f t="shared" ref="AJ43" si="39">$D$31+AI42</f>
        <v>2058</v>
      </c>
      <c r="AK43" s="296">
        <f>$D$31+AJ42</f>
        <v>2059</v>
      </c>
      <c r="AL43" s="296">
        <f>$D$31+AK42</f>
        <v>2060</v>
      </c>
      <c r="AM43" s="296">
        <f>$D$31+AL42</f>
        <v>2061</v>
      </c>
      <c r="AN43" s="296">
        <f>$D$31+AM42</f>
        <v>2062</v>
      </c>
      <c r="AO43" s="296">
        <f>$D$31+AN42</f>
        <v>2063</v>
      </c>
    </row>
    <row r="44" spans="2:41" x14ac:dyDescent="0.2">
      <c r="B44" s="509" t="s">
        <v>633</v>
      </c>
      <c r="C44" s="253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</row>
    <row r="45" spans="2:41" x14ac:dyDescent="0.2">
      <c r="B45" s="350" t="s">
        <v>555</v>
      </c>
      <c r="C45" s="350">
        <f t="shared" ref="C45:C51" si="40">SUM(D45:AO45)</f>
        <v>119659501.46776491</v>
      </c>
      <c r="D45" s="349">
        <f t="shared" ref="D45:AO45" si="41">D33-D46</f>
        <v>2271997.9438069537</v>
      </c>
      <c r="E45" s="349">
        <f t="shared" si="41"/>
        <v>2310621.9088516715</v>
      </c>
      <c r="F45" s="349">
        <f t="shared" si="41"/>
        <v>2342020.5972573659</v>
      </c>
      <c r="G45" s="349">
        <f t="shared" si="41"/>
        <v>2381913.7662511887</v>
      </c>
      <c r="H45" s="349">
        <f t="shared" si="41"/>
        <v>2422485.6708497899</v>
      </c>
      <c r="I45" s="349">
        <f t="shared" si="41"/>
        <v>2463747.8534205733</v>
      </c>
      <c r="J45" s="349">
        <f t="shared" si="41"/>
        <v>2505712.0525782243</v>
      </c>
      <c r="K45" s="349">
        <f t="shared" si="41"/>
        <v>2548390.2065211022</v>
      </c>
      <c r="L45" s="349">
        <f t="shared" si="41"/>
        <v>2591794.4564243522</v>
      </c>
      <c r="M45" s="349">
        <f t="shared" si="41"/>
        <v>2635937.1498907041</v>
      </c>
      <c r="N45" s="349">
        <f t="shared" si="41"/>
        <v>2680830.8444599342</v>
      </c>
      <c r="O45" s="349">
        <f t="shared" si="41"/>
        <v>2726488.3111779885</v>
      </c>
      <c r="P45" s="349">
        <f t="shared" si="41"/>
        <v>2772922.5382267851</v>
      </c>
      <c r="Q45" s="349">
        <f t="shared" si="41"/>
        <v>2820146.7346157231</v>
      </c>
      <c r="R45" s="349">
        <f t="shared" si="41"/>
        <v>2868174.3339359467</v>
      </c>
      <c r="S45" s="349">
        <f t="shared" si="41"/>
        <v>2917104.6987440153</v>
      </c>
      <c r="T45" s="349">
        <f t="shared" si="41"/>
        <v>2966866.3655504272</v>
      </c>
      <c r="U45" s="349">
        <f t="shared" si="41"/>
        <v>3017473.468031765</v>
      </c>
      <c r="V45" s="349">
        <f t="shared" si="41"/>
        <v>3068940.3801324847</v>
      </c>
      <c r="W45" s="349">
        <f t="shared" si="41"/>
        <v>3121281.720149484</v>
      </c>
      <c r="X45" s="349">
        <f t="shared" si="41"/>
        <v>3174512.3548861076</v>
      </c>
      <c r="Y45" s="349">
        <f t="shared" si="41"/>
        <v>3228647.4038767717</v>
      </c>
      <c r="Z45" s="349">
        <f t="shared" si="41"/>
        <v>3283702.2436834043</v>
      </c>
      <c r="AA45" s="349">
        <f t="shared" si="41"/>
        <v>3339692.5122649278</v>
      </c>
      <c r="AB45" s="349">
        <f t="shared" si="41"/>
        <v>3396634.1134210201</v>
      </c>
      <c r="AC45" s="349">
        <f t="shared" si="41"/>
        <v>3454543.2213114239</v>
      </c>
      <c r="AD45" s="349">
        <f t="shared" si="41"/>
        <v>3513436.2850520769</v>
      </c>
      <c r="AE45" s="349">
        <f t="shared" si="41"/>
        <v>3573330.0333893863</v>
      </c>
      <c r="AF45" s="349">
        <f t="shared" si="41"/>
        <v>3634241.4794539558</v>
      </c>
      <c r="AG45" s="349">
        <f t="shared" si="41"/>
        <v>3696187.9255951322</v>
      </c>
      <c r="AH45" s="349">
        <f t="shared" si="41"/>
        <v>3759186.9682977372</v>
      </c>
      <c r="AI45" s="349">
        <f t="shared" si="41"/>
        <v>3823256.5031823837</v>
      </c>
      <c r="AJ45" s="349">
        <f t="shared" si="41"/>
        <v>3888414.7300907988</v>
      </c>
      <c r="AK45" s="349">
        <f t="shared" si="41"/>
        <v>3954680.1582575939</v>
      </c>
      <c r="AL45" s="349">
        <f t="shared" si="41"/>
        <v>4022071.6115699587</v>
      </c>
      <c r="AM45" s="349">
        <f t="shared" si="41"/>
        <v>4090608.2339167674</v>
      </c>
      <c r="AN45" s="349">
        <f t="shared" si="41"/>
        <v>4160309.4946286222</v>
      </c>
      <c r="AO45" s="349">
        <f t="shared" si="41"/>
        <v>4231195.1940103723</v>
      </c>
    </row>
    <row r="46" spans="2:41" x14ac:dyDescent="0.2">
      <c r="B46" s="350" t="s">
        <v>558</v>
      </c>
      <c r="C46" s="350">
        <f t="shared" si="40"/>
        <v>297049.39218306402</v>
      </c>
      <c r="D46" s="349">
        <f>'04A Prevádzkové príjmy'!D35</f>
        <v>0</v>
      </c>
      <c r="E46" s="349">
        <f>'04A Prevádzkové príjmy'!E35</f>
        <v>0</v>
      </c>
      <c r="F46" s="349">
        <f>'04A Prevádzkové príjmy'!F35</f>
        <v>7881.8840447836619</v>
      </c>
      <c r="G46" s="349">
        <f>'04A Prevádzkové príjmy'!G35</f>
        <v>7937.0572330971463</v>
      </c>
      <c r="H46" s="349">
        <f>'04A Prevádzkové príjmy'!H35</f>
        <v>7992.6166337288259</v>
      </c>
      <c r="I46" s="349">
        <f>'04A Prevádzkové príjmy'!I35</f>
        <v>8048.5649501649268</v>
      </c>
      <c r="J46" s="349">
        <f>'04A Prevádzkové príjmy'!J35</f>
        <v>8104.9049048160796</v>
      </c>
      <c r="K46" s="349">
        <f>'04A Prevádzkové príjmy'!K35</f>
        <v>8161.639239149792</v>
      </c>
      <c r="L46" s="349">
        <f>'04A Prevádzkové príjmy'!L35</f>
        <v>8218.7707138238384</v>
      </c>
      <c r="M46" s="349">
        <f>'04A Prevádzkové príjmy'!M35</f>
        <v>8276.302108820606</v>
      </c>
      <c r="N46" s="349">
        <f>'04A Prevádzkové príjmy'!N35</f>
        <v>8334.2362235823493</v>
      </c>
      <c r="O46" s="349">
        <f>'04A Prevádzkové príjmy'!O35</f>
        <v>8392.5758771474248</v>
      </c>
      <c r="P46" s="349">
        <f>'04A Prevádzkové príjmy'!P35</f>
        <v>8451.3239082874552</v>
      </c>
      <c r="Q46" s="349">
        <f>'04A Prevádzkové príjmy'!Q35</f>
        <v>8510.483175645466</v>
      </c>
      <c r="R46" s="349">
        <f>'04A Prevádzkové príjmy'!R35</f>
        <v>8570.0565578749829</v>
      </c>
      <c r="S46" s="349">
        <f>'04A Prevádzkové príjmy'!S35</f>
        <v>8544.3463882013602</v>
      </c>
      <c r="T46" s="349">
        <f>'04A Prevádzkové príjmy'!T35</f>
        <v>8518.713349036756</v>
      </c>
      <c r="U46" s="349">
        <f>'04A Prevádzkové príjmy'!U35</f>
        <v>8493.1572089896454</v>
      </c>
      <c r="V46" s="349">
        <f>'04A Prevádzkové príjmy'!V35</f>
        <v>8467.6777373626755</v>
      </c>
      <c r="W46" s="349">
        <f>'04A Prevádzkové príjmy'!W35</f>
        <v>8442.2747041505881</v>
      </c>
      <c r="X46" s="349">
        <f>'04A Prevádzkové príjmy'!X35</f>
        <v>8416.9478800381348</v>
      </c>
      <c r="Y46" s="349">
        <f>'04A Prevádzkové príjmy'!Y35</f>
        <v>8391.6970363980217</v>
      </c>
      <c r="Z46" s="349">
        <f>'04A Prevádzkové príjmy'!Z35</f>
        <v>8366.5219452888268</v>
      </c>
      <c r="AA46" s="349">
        <f>'04A Prevádzkové príjmy'!AA35</f>
        <v>8341.4223794529607</v>
      </c>
      <c r="AB46" s="349">
        <f>'04A Prevádzkové príjmy'!AB35</f>
        <v>8316.3981123146023</v>
      </c>
      <c r="AC46" s="349">
        <f>'04A Prevádzkové príjmy'!AC35</f>
        <v>8291.4489179776574</v>
      </c>
      <c r="AD46" s="349">
        <f>'04A Prevádzkové príjmy'!AD35</f>
        <v>8266.5745712237258</v>
      </c>
      <c r="AE46" s="349">
        <f>'04A Prevádzkové príjmy'!AE35</f>
        <v>8241.7748475100543</v>
      </c>
      <c r="AF46" s="349">
        <f>'04A Prevádzkové príjmy'!AF35</f>
        <v>8217.0495229675253</v>
      </c>
      <c r="AG46" s="349">
        <f>'04A Prevádzkové príjmy'!AG35</f>
        <v>8192.3983743986228</v>
      </c>
      <c r="AH46" s="349">
        <f>'04A Prevádzkové príjmy'!AH35</f>
        <v>8167.8211792754282</v>
      </c>
      <c r="AI46" s="349">
        <f>'04A Prevádzkové príjmy'!AI35</f>
        <v>8143.3177157376012</v>
      </c>
      <c r="AJ46" s="349">
        <f>'04A Prevádzkové príjmy'!AJ35</f>
        <v>8118.8877625903888</v>
      </c>
      <c r="AK46" s="349">
        <f>'04A Prevádzkové príjmy'!AK35</f>
        <v>8094.5310993026178</v>
      </c>
      <c r="AL46" s="349">
        <f>'04A Prevádzkové príjmy'!AL35</f>
        <v>8070.24750600471</v>
      </c>
      <c r="AM46" s="349">
        <f>'04A Prevádzkové príjmy'!AM35</f>
        <v>8046.0367634866961</v>
      </c>
      <c r="AN46" s="349">
        <f>'04A Prevádzkové príjmy'!AN35</f>
        <v>8021.8986531962355</v>
      </c>
      <c r="AO46" s="349">
        <f>'04A Prevádzkové príjmy'!AO35</f>
        <v>7997.8329572366456</v>
      </c>
    </row>
    <row r="47" spans="2:41" x14ac:dyDescent="0.2">
      <c r="B47" s="252" t="s">
        <v>556</v>
      </c>
      <c r="C47" s="350">
        <f t="shared" si="40"/>
        <v>38037457420.21666</v>
      </c>
      <c r="D47" s="351">
        <f>D45/$C$22*$D$22</f>
        <v>722224511.93863428</v>
      </c>
      <c r="E47" s="351">
        <f t="shared" ref="E47:AN47" si="42">E45/$C$22*$D$22</f>
        <v>734502328.64159083</v>
      </c>
      <c r="F47" s="351">
        <f t="shared" si="42"/>
        <v>744483368.6645931</v>
      </c>
      <c r="G47" s="351">
        <f t="shared" si="42"/>
        <v>757164640.92753017</v>
      </c>
      <c r="H47" s="351">
        <f t="shared" si="42"/>
        <v>770061670.20390677</v>
      </c>
      <c r="I47" s="351">
        <f t="shared" si="42"/>
        <v>783178125.59064579</v>
      </c>
      <c r="J47" s="351">
        <f t="shared" si="42"/>
        <v>796517738.56791234</v>
      </c>
      <c r="K47" s="351">
        <f t="shared" si="42"/>
        <v>810084304.05968809</v>
      </c>
      <c r="L47" s="351">
        <f t="shared" si="42"/>
        <v>823881681.5123769</v>
      </c>
      <c r="M47" s="351">
        <f t="shared" si="42"/>
        <v>837913795.99174702</v>
      </c>
      <c r="N47" s="351">
        <f t="shared" si="42"/>
        <v>852184639.29852211</v>
      </c>
      <c r="O47" s="351">
        <f t="shared" si="42"/>
        <v>866698271.10293674</v>
      </c>
      <c r="P47" s="351">
        <f t="shared" si="42"/>
        <v>881458820.09858072</v>
      </c>
      <c r="Q47" s="351">
        <f t="shared" si="42"/>
        <v>896470485.17585897</v>
      </c>
      <c r="R47" s="351">
        <f t="shared" si="42"/>
        <v>911737536.61540031</v>
      </c>
      <c r="S47" s="351">
        <f t="shared" si="42"/>
        <v>927291559.86564732</v>
      </c>
      <c r="T47" s="351">
        <f t="shared" si="42"/>
        <v>943109838.05576491</v>
      </c>
      <c r="U47" s="351">
        <f t="shared" si="42"/>
        <v>959196864.01009738</v>
      </c>
      <c r="V47" s="351">
        <f t="shared" si="42"/>
        <v>975557206.92953157</v>
      </c>
      <c r="W47" s="351">
        <f t="shared" si="42"/>
        <v>992195513.68990219</v>
      </c>
      <c r="X47" s="351">
        <f t="shared" si="42"/>
        <v>1009116510.1624713</v>
      </c>
      <c r="Y47" s="351">
        <f t="shared" si="42"/>
        <v>1026325002.5568545</v>
      </c>
      <c r="Z47" s="351">
        <f t="shared" si="42"/>
        <v>1043825878.7867774</v>
      </c>
      <c r="AA47" s="351">
        <f t="shared" si="42"/>
        <v>1061624109.85905</v>
      </c>
      <c r="AB47" s="351">
        <f t="shared" si="42"/>
        <v>1079724751.2861521</v>
      </c>
      <c r="AC47" s="351">
        <f t="shared" si="42"/>
        <v>1098132944.5228367</v>
      </c>
      <c r="AD47" s="351">
        <f t="shared" si="42"/>
        <v>1116853918.4271502</v>
      </c>
      <c r="AE47" s="351">
        <f t="shared" si="42"/>
        <v>1135892990.746295</v>
      </c>
      <c r="AF47" s="351">
        <f t="shared" si="42"/>
        <v>1155255569.6277475</v>
      </c>
      <c r="AG47" s="351">
        <f t="shared" si="42"/>
        <v>1174947155.1560686</v>
      </c>
      <c r="AH47" s="351">
        <f t="shared" si="42"/>
        <v>1194973340.915837</v>
      </c>
      <c r="AI47" s="351">
        <f t="shared" si="42"/>
        <v>1215339815.5811551</v>
      </c>
      <c r="AJ47" s="351">
        <f t="shared" si="42"/>
        <v>1236052364.5321746</v>
      </c>
      <c r="AK47" s="351">
        <f t="shared" si="42"/>
        <v>1257116871.4991026</v>
      </c>
      <c r="AL47" s="351">
        <f t="shared" si="42"/>
        <v>1278539320.2341592</v>
      </c>
      <c r="AM47" s="351">
        <f t="shared" si="42"/>
        <v>1300325796.2119524</v>
      </c>
      <c r="AN47" s="351">
        <f t="shared" si="42"/>
        <v>1322482488.3587675</v>
      </c>
      <c r="AO47" s="351">
        <f>AO45/$C$22*$D$22</f>
        <v>1345015690.8112442</v>
      </c>
    </row>
    <row r="48" spans="2:41" x14ac:dyDescent="0.2">
      <c r="B48" s="352" t="s">
        <v>557</v>
      </c>
      <c r="C48" s="350">
        <f t="shared" si="40"/>
        <v>1535924308.917877</v>
      </c>
      <c r="D48" s="353">
        <f>D47/$C$26/2*Parametre!E215</f>
        <v>22788346.639631756</v>
      </c>
      <c r="E48" s="353">
        <f>E47/$C$26/2*Parametre!F215</f>
        <v>23565101.125825968</v>
      </c>
      <c r="F48" s="353">
        <f>F47/$C$26/2*Parametre!G215</f>
        <v>24210164.109687246</v>
      </c>
      <c r="G48" s="353">
        <f>G47/$C$26/2*Parametre!H215</f>
        <v>24977116.392316289</v>
      </c>
      <c r="H48" s="353">
        <f>H47/$C$26/2*Parametre!I215</f>
        <v>25727712.434147011</v>
      </c>
      <c r="I48" s="353">
        <f>I47/$C$26/2*Parametre!J215</f>
        <v>26500856.330337081</v>
      </c>
      <c r="J48" s="353">
        <f>J47/$C$26/2*Parametre!K215</f>
        <v>27275663.460792128</v>
      </c>
      <c r="K48" s="353">
        <f>K47/$C$26/2*Parametre!L215</f>
        <v>28073114.75386804</v>
      </c>
      <c r="L48" s="353">
        <f>L47/$C$26/2*Parametre!M215</f>
        <v>28893871.850129999</v>
      </c>
      <c r="M48" s="353">
        <f>M47/$C$26/2*Parametre!N215</f>
        <v>29738615.70768629</v>
      </c>
      <c r="N48" s="353">
        <f>N47/$C$26/2*Parametre!O215</f>
        <v>30608047.158630423</v>
      </c>
      <c r="O48" s="353">
        <f>O47/$C$26/2*Parametre!P215</f>
        <v>31502887.540679615</v>
      </c>
      <c r="P48" s="353">
        <f>P47/$C$26/2*Parametre!Q215</f>
        <v>32423879.229761746</v>
      </c>
      <c r="Q48" s="353">
        <f>Q47/$C$26/2*Parametre!R215</f>
        <v>33371786.244772825</v>
      </c>
      <c r="R48" s="353">
        <f>R47/$C$26/2*Parametre!S215</f>
        <v>34347395.05728589</v>
      </c>
      <c r="S48" s="353">
        <f>S47/$C$26/2*Parametre!T215</f>
        <v>35352553.601586938</v>
      </c>
      <c r="T48" s="353">
        <f>T47/$C$26/2*Parametre!U215</f>
        <v>36329556.432897054</v>
      </c>
      <c r="U48" s="353">
        <f>U47/$C$26/2*Parametre!V215</f>
        <v>37333517.267102078</v>
      </c>
      <c r="V48" s="353">
        <f>V47/$C$26/2*Parametre!W215</f>
        <v>38365179.708440617</v>
      </c>
      <c r="W48" s="353">
        <f>W47/$C$26/2*Parametre!X215</f>
        <v>39425307.701579273</v>
      </c>
      <c r="X48" s="353">
        <f>X47/$C$26/2*Parametre!Y215</f>
        <v>40514686.424982525</v>
      </c>
      <c r="Y48" s="353">
        <f>Y47/$C$26/2*Parametre!Z215</f>
        <v>41634122.599156953</v>
      </c>
      <c r="Z48" s="353">
        <f>Z47/$C$26/2*Parametre!AA215</f>
        <v>42784445.212748915</v>
      </c>
      <c r="AA48" s="353">
        <f>AA47/$C$26/2*Parametre!AB215</f>
        <v>43966506.205764532</v>
      </c>
      <c r="AB48" s="353">
        <f>AB47/$C$26/2*Parametre!AC215</f>
        <v>45181180.879811727</v>
      </c>
      <c r="AC48" s="353">
        <f>AC47/$C$26/2*Parametre!AD215</f>
        <v>46429368.755668968</v>
      </c>
      <c r="AD48" s="353">
        <f>AD47/$C$26/2*Parametre!AE215</f>
        <v>47674217.424129494</v>
      </c>
      <c r="AE48" s="353">
        <f>AE47/$C$26/2*Parametre!AF215</f>
        <v>48952397.000142761</v>
      </c>
      <c r="AF48" s="353">
        <f>AF47/$C$26/2*Parametre!AG215</f>
        <v>50264799.608202375</v>
      </c>
      <c r="AG48" s="353">
        <f>AG47/$C$26/2*Parametre!AH215</f>
        <v>51612341.311623834</v>
      </c>
      <c r="AH48" s="353">
        <f>AH47/$C$26/2*Parametre!AI215</f>
        <v>52995962.588471375</v>
      </c>
      <c r="AI48" s="353">
        <f>AI47/$C$26/2*Parametre!AJ215</f>
        <v>54416629.22531046</v>
      </c>
      <c r="AJ48" s="353">
        <f>AJ47/$C$26/2*Parametre!AK215</f>
        <v>55875332.658459269</v>
      </c>
      <c r="AK48" s="353">
        <f>AK47/$C$26/2*Parametre!AL215</f>
        <v>57373091.076365307</v>
      </c>
      <c r="AL48" s="353">
        <f>AL47/$C$26/2*Parametre!AM215</f>
        <v>58910949.792320587</v>
      </c>
      <c r="AM48" s="353">
        <f>AM47/$C$26/2*Parametre!AN215</f>
        <v>60489982.136991449</v>
      </c>
      <c r="AN48" s="353">
        <f>AN47/$C$26/2*Parametre!AO215</f>
        <v>62160506.654936977</v>
      </c>
      <c r="AO48" s="353">
        <f>AO47/$C$26/2*Parametre!AP215</f>
        <v>63877116.615631185</v>
      </c>
    </row>
    <row r="49" spans="2:41" x14ac:dyDescent="0.2">
      <c r="B49" s="352" t="s">
        <v>546</v>
      </c>
      <c r="C49" s="350">
        <f t="shared" si="40"/>
        <v>625240206.02592456</v>
      </c>
      <c r="D49" s="353">
        <f>D47/$D$26/2*Parametre!E216</f>
        <v>9276622.8139121607</v>
      </c>
      <c r="E49" s="353">
        <f>E47/$D$26/2*Parametre!F216</f>
        <v>9592822.1058710515</v>
      </c>
      <c r="F49" s="353">
        <f>F47/$D$26/2*Parametre!G216</f>
        <v>9855412.6527582482</v>
      </c>
      <c r="G49" s="353">
        <f>G47/$D$26/2*Parametre!H216</f>
        <v>10167621.659648277</v>
      </c>
      <c r="H49" s="353">
        <f>H47/$D$26/2*Parametre!I216</f>
        <v>10473172.355165206</v>
      </c>
      <c r="I49" s="353">
        <f>I47/$D$26/2*Parametre!J216</f>
        <v>10787901.747008853</v>
      </c>
      <c r="J49" s="353">
        <f>J47/$D$26/2*Parametre!K216</f>
        <v>11103308.344672395</v>
      </c>
      <c r="K49" s="353">
        <f>K47/$D$26/2*Parametre!L216</f>
        <v>11427932.85467764</v>
      </c>
      <c r="L49" s="353">
        <f>L47/$D$26/2*Parametre!M216</f>
        <v>11762044.625963002</v>
      </c>
      <c r="M49" s="353">
        <f>M47/$D$26/2*Parametre!N216</f>
        <v>12105920.802437525</v>
      </c>
      <c r="N49" s="353">
        <f>N47/$D$26/2*Parametre!O216</f>
        <v>12459846.711415704</v>
      </c>
      <c r="O49" s="353">
        <f>O47/$D$26/2*Parametre!P216</f>
        <v>12824116.104593789</v>
      </c>
      <c r="P49" s="353">
        <f>P47/$D$26/2*Parametre!Q216</f>
        <v>13199031.058833841</v>
      </c>
      <c r="Q49" s="353">
        <f>Q47/$D$26/2*Parametre!R216</f>
        <v>13584902.731246898</v>
      </c>
      <c r="R49" s="353">
        <f>R47/$D$26/2*Parametre!S216</f>
        <v>13982051.097027969</v>
      </c>
      <c r="S49" s="353">
        <f>S47/$D$26/2*Parametre!T216</f>
        <v>14391228.530779362</v>
      </c>
      <c r="T49" s="353">
        <f>T47/$D$26/2*Parametre!U216</f>
        <v>14788944.461602658</v>
      </c>
      <c r="U49" s="353">
        <f>U47/$D$26/2*Parametre!V216</f>
        <v>15197634.282328911</v>
      </c>
      <c r="V49" s="353">
        <f>V47/$D$26/2*Parametre!W216</f>
        <v>15617600.919276312</v>
      </c>
      <c r="W49" s="353">
        <f>W47/$D$26/2*Parametre!X216</f>
        <v>16049155.092403011</v>
      </c>
      <c r="X49" s="353">
        <f>X47/$D$26/2*Parametre!Y216</f>
        <v>16492616.687896714</v>
      </c>
      <c r="Y49" s="353">
        <f>Y47/$D$26/2*Parametre!Z216</f>
        <v>16948314.033375382</v>
      </c>
      <c r="Z49" s="353">
        <f>Z47/$D$26/2*Parametre!AA216</f>
        <v>17416584.517419081</v>
      </c>
      <c r="AA49" s="353">
        <f>AA47/$D$26/2*Parametre!AB216</f>
        <v>17897774.837864459</v>
      </c>
      <c r="AB49" s="353">
        <f>AB47/$D$26/2*Parametre!AC216</f>
        <v>18392241.469399177</v>
      </c>
      <c r="AC49" s="353">
        <f>AC47/$D$26/2*Parametre!AD216</f>
        <v>18900350.727299064</v>
      </c>
      <c r="AD49" s="353">
        <f>AD47/$D$26/2*Parametre!AE216</f>
        <v>19407100.548560422</v>
      </c>
      <c r="AE49" s="353">
        <f>AE47/$D$26/2*Parametre!AF216</f>
        <v>19927418.778375752</v>
      </c>
      <c r="AF49" s="353">
        <f>AF47/$D$26/2*Parametre!AG216</f>
        <v>20461668.290925235</v>
      </c>
      <c r="AG49" s="353">
        <f>AG47/$D$26/2*Parametre!AH216</f>
        <v>21010222.18215657</v>
      </c>
      <c r="AH49" s="353">
        <f>AH47/$D$26/2*Parametre!AI216</f>
        <v>21573463.365972988</v>
      </c>
      <c r="AI49" s="353">
        <f>AI47/$D$26/2*Parametre!AJ216</f>
        <v>22151784.825192954</v>
      </c>
      <c r="AJ49" s="353">
        <f>AJ47/$D$26/2*Parametre!AK216</f>
        <v>22745590.11211383</v>
      </c>
      <c r="AK49" s="353">
        <f>AK47/$D$26/2*Parametre!AL216</f>
        <v>23355293.880321819</v>
      </c>
      <c r="AL49" s="353">
        <f>AL47/$D$26/2*Parametre!AM216</f>
        <v>23981321.442341395</v>
      </c>
      <c r="AM49" s="353">
        <f>AM47/$D$26/2*Parametre!AN216</f>
        <v>24624110.051255286</v>
      </c>
      <c r="AN49" s="353">
        <f>AN47/$D$26/2*Parametre!AO216</f>
        <v>25304143.067513365</v>
      </c>
      <c r="AO49" s="353">
        <f>AO47/$D$26/2*Parametre!AP216</f>
        <v>26002936.256318387</v>
      </c>
    </row>
    <row r="50" spans="2:41" x14ac:dyDescent="0.2">
      <c r="B50" s="352" t="s">
        <v>547</v>
      </c>
      <c r="C50" s="350">
        <f t="shared" si="40"/>
        <v>174441222.16593418</v>
      </c>
      <c r="D50" s="353">
        <f>D47/$E$26/2*Parametre!E217</f>
        <v>2588166.2094488544</v>
      </c>
      <c r="E50" s="353">
        <f>E47/$E$26/2*Parametre!F217</f>
        <v>2676385.4556934349</v>
      </c>
      <c r="F50" s="353">
        <f>F47/$E$26/2*Parametre!G217</f>
        <v>2749647.6450933488</v>
      </c>
      <c r="G50" s="353">
        <f>G47/$E$26/2*Parametre!H217</f>
        <v>2836753.7172524412</v>
      </c>
      <c r="H50" s="353">
        <f>H47/$E$26/2*Parametre!I217</f>
        <v>2922002.2397104888</v>
      </c>
      <c r="I50" s="353">
        <f>I47/$E$26/2*Parametre!J217</f>
        <v>3009811.3822277426</v>
      </c>
      <c r="J50" s="353">
        <f>J47/$E$26/2*Parametre!K217</f>
        <v>3097809.4929993493</v>
      </c>
      <c r="K50" s="353">
        <f>K47/$E$26/2*Parametre!L217</f>
        <v>3188379.0963836955</v>
      </c>
      <c r="L50" s="353">
        <f>L47/$E$26/2*Parametre!M217</f>
        <v>3281595.7125357459</v>
      </c>
      <c r="M50" s="353">
        <f>M47/$E$26/2*Parametre!N217</f>
        <v>3377537.0162290898</v>
      </c>
      <c r="N50" s="353">
        <f>N47/$E$26/2*Parametre!O217</f>
        <v>3476281.6825176538</v>
      </c>
      <c r="O50" s="353">
        <f>O47/$E$26/2*Parametre!P217</f>
        <v>3577912.4280580766</v>
      </c>
      <c r="P50" s="353">
        <f>P47/$E$26/2*Parametre!Q217</f>
        <v>3682513.0901363459</v>
      </c>
      <c r="Q50" s="353">
        <f>Q47/$E$26/2*Parametre!R217</f>
        <v>3790170.4991734261</v>
      </c>
      <c r="R50" s="353">
        <f>R47/$E$26/2*Parametre!S217</f>
        <v>3900974.5962936194</v>
      </c>
      <c r="S50" s="353">
        <f>S47/$E$26/2*Parametre!T217</f>
        <v>4015134.5345416642</v>
      </c>
      <c r="T50" s="353">
        <f>T47/$E$26/2*Parametre!U217</f>
        <v>4126096.7442553034</v>
      </c>
      <c r="U50" s="353">
        <f>U47/$E$26/2*Parametre!V217</f>
        <v>4240120.6893615266</v>
      </c>
      <c r="V50" s="353">
        <f>V47/$E$26/2*Parametre!W217</f>
        <v>4357290.9245569967</v>
      </c>
      <c r="W50" s="353">
        <f>W47/$E$26/2*Parametre!X217</f>
        <v>4477694.290548644</v>
      </c>
      <c r="X50" s="353">
        <f>X47/$E$26/2*Parametre!Y217</f>
        <v>4601419.2555383025</v>
      </c>
      <c r="Y50" s="353">
        <f>Y47/$E$26/2*Parametre!Z217</f>
        <v>4728558.1066598827</v>
      </c>
      <c r="Z50" s="353">
        <f>Z47/$E$26/2*Parametre!AA217</f>
        <v>4859204.9064025991</v>
      </c>
      <c r="AA50" s="353">
        <f>AA47/$E$26/2*Parametre!AB217</f>
        <v>4993456.2513026986</v>
      </c>
      <c r="AB50" s="353">
        <f>AB47/$E$26/2*Parametre!AC217</f>
        <v>5131412.1063917028</v>
      </c>
      <c r="AC50" s="353">
        <f>AC47/$E$26/2*Parametre!AD217</f>
        <v>5273173.5935368966</v>
      </c>
      <c r="AD50" s="353">
        <f>AD47/$E$26/2*Parametre!AE217</f>
        <v>5414555.935852319</v>
      </c>
      <c r="AE50" s="353">
        <f>AE47/$E$26/2*Parametre!AF217</f>
        <v>5559723.9813890541</v>
      </c>
      <c r="AF50" s="353">
        <f>AF47/$E$26/2*Parametre!AG217</f>
        <v>5708779.0886036744</v>
      </c>
      <c r="AG50" s="353">
        <f>AG47/$E$26/2*Parametre!AH217</f>
        <v>5861825.2819035603</v>
      </c>
      <c r="AH50" s="353">
        <f>AH47/$E$26/2*Parametre!AI217</f>
        <v>6018968.4692357965</v>
      </c>
      <c r="AI50" s="353">
        <f>AI47/$E$26/2*Parametre!AJ217</f>
        <v>6180319.0344471196</v>
      </c>
      <c r="AJ50" s="353">
        <f>AJ47/$E$26/2*Parametre!AK217</f>
        <v>6345990.2942448836</v>
      </c>
      <c r="AK50" s="353">
        <f>AK47/$E$26/2*Parametre!AL217</f>
        <v>6516096.7844442697</v>
      </c>
      <c r="AL50" s="353">
        <f>AL47/$E$26/2*Parametre!AM217</f>
        <v>6690757.8251240924</v>
      </c>
      <c r="AM50" s="353">
        <f>AM47/$E$26/2*Parametre!AN217</f>
        <v>6870094.9735762412</v>
      </c>
      <c r="AN50" s="353">
        <f>AN47/$E$26/2*Parametre!AO217</f>
        <v>7059823.193690815</v>
      </c>
      <c r="AO50" s="353">
        <f>AO47/$E$26/2*Parametre!AP217</f>
        <v>7254785.6365727959</v>
      </c>
    </row>
    <row r="51" spans="2:41" x14ac:dyDescent="0.2">
      <c r="B51" s="354" t="s">
        <v>9</v>
      </c>
      <c r="C51" s="355">
        <f t="shared" si="40"/>
        <v>2335605737.1097355</v>
      </c>
      <c r="D51" s="355">
        <f t="shared" ref="D51" si="43">SUM(D48:D50)</f>
        <v>34653135.662992768</v>
      </c>
      <c r="E51" s="355">
        <f t="shared" ref="E51" si="44">SUM(E48:E50)</f>
        <v>35834308.687390454</v>
      </c>
      <c r="F51" s="355">
        <f t="shared" ref="F51" si="45">SUM(F48:F50)</f>
        <v>36815224.407538846</v>
      </c>
      <c r="G51" s="355">
        <f t="shared" ref="G51" si="46">SUM(G48:G50)</f>
        <v>37981491.769217007</v>
      </c>
      <c r="H51" s="355">
        <f t="shared" ref="H51" si="47">SUM(H48:H50)</f>
        <v>39122887.029022701</v>
      </c>
      <c r="I51" s="355">
        <f t="shared" ref="I51" si="48">SUM(I48:I50)</f>
        <v>40298569.459573679</v>
      </c>
      <c r="J51" s="355">
        <f t="shared" ref="J51" si="49">SUM(J48:J50)</f>
        <v>41476781.298463874</v>
      </c>
      <c r="K51" s="355">
        <f t="shared" ref="K51" si="50">SUM(K48:K50)</f>
        <v>42689426.704929374</v>
      </c>
      <c r="L51" s="355">
        <f t="shared" ref="L51" si="51">SUM(L48:L50)</f>
        <v>43937512.188628748</v>
      </c>
      <c r="M51" s="355">
        <f t="shared" ref="M51" si="52">SUM(M48:M50)</f>
        <v>45222073.526352912</v>
      </c>
      <c r="N51" s="355">
        <f t="shared" ref="N51" si="53">SUM(N48:N50)</f>
        <v>46544175.552563779</v>
      </c>
      <c r="O51" s="355">
        <f t="shared" ref="O51" si="54">SUM(O48:O50)</f>
        <v>47904916.073331475</v>
      </c>
      <c r="P51" s="355">
        <f t="shared" ref="P51" si="55">SUM(P48:P50)</f>
        <v>49305423.378731936</v>
      </c>
      <c r="Q51" s="355">
        <f t="shared" ref="Q51" si="56">SUM(Q48:Q50)</f>
        <v>50746859.47519315</v>
      </c>
      <c r="R51" s="355">
        <f t="shared" ref="R51" si="57">SUM(R48:R50)</f>
        <v>52230420.750607483</v>
      </c>
      <c r="S51" s="355">
        <f t="shared" ref="S51" si="58">SUM(S48:S50)</f>
        <v>53758916.666907966</v>
      </c>
      <c r="T51" s="355">
        <f t="shared" ref="T51" si="59">SUM(T48:T50)</f>
        <v>55244597.638755016</v>
      </c>
      <c r="U51" s="355">
        <f t="shared" ref="U51" si="60">SUM(U48:U50)</f>
        <v>56771272.238792516</v>
      </c>
      <c r="V51" s="355">
        <f t="shared" ref="V51" si="61">SUM(V48:V50)</f>
        <v>58340071.552273929</v>
      </c>
      <c r="W51" s="355">
        <f t="shared" ref="W51" si="62">SUM(W48:W50)</f>
        <v>59952157.084530927</v>
      </c>
      <c r="X51" s="355">
        <f t="shared" ref="X51" si="63">SUM(X48:X50)</f>
        <v>61608722.368417539</v>
      </c>
      <c r="Y51" s="355">
        <f t="shared" ref="Y51" si="64">SUM(Y48:Y50)</f>
        <v>63310994.739192218</v>
      </c>
      <c r="Z51" s="355">
        <f t="shared" ref="Z51" si="65">SUM(Z48:Z50)</f>
        <v>65060234.636570603</v>
      </c>
      <c r="AA51" s="355">
        <f t="shared" ref="AA51" si="66">SUM(AA48:AA50)</f>
        <v>66857737.294931687</v>
      </c>
      <c r="AB51" s="355">
        <f t="shared" ref="AB51" si="67">SUM(AB48:AB50)</f>
        <v>68704834.455602601</v>
      </c>
      <c r="AC51" s="355">
        <f t="shared" ref="AC51" si="68">SUM(AC48:AC50)</f>
        <v>70602893.076504931</v>
      </c>
      <c r="AD51" s="355">
        <f t="shared" ref="AD51" si="69">SUM(AD48:AD50)</f>
        <v>72495873.908542231</v>
      </c>
      <c r="AE51" s="355">
        <f t="shared" ref="AE51" si="70">SUM(AE48:AE50)</f>
        <v>74439539.759907573</v>
      </c>
      <c r="AF51" s="355">
        <f t="shared" ref="AF51" si="71">SUM(AF48:AF50)</f>
        <v>76435246.987731278</v>
      </c>
      <c r="AG51" s="355">
        <f t="shared" ref="AG51" si="72">SUM(AG48:AG50)</f>
        <v>78484388.775683969</v>
      </c>
      <c r="AH51" s="355">
        <f t="shared" ref="AH51" si="73">SUM(AH48:AH50)</f>
        <v>80588394.423680156</v>
      </c>
      <c r="AI51" s="355">
        <f t="shared" ref="AI51" si="74">SUM(AI48:AI50)</f>
        <v>82748733.084950536</v>
      </c>
      <c r="AJ51" s="355">
        <f t="shared" ref="AJ51" si="75">SUM(AJ48:AJ50)</f>
        <v>84966913.06481798</v>
      </c>
      <c r="AK51" s="355">
        <f t="shared" ref="AK51" si="76">SUM(AK48:AK50)</f>
        <v>87244481.741131395</v>
      </c>
      <c r="AL51" s="355">
        <f t="shared" ref="AL51" si="77">SUM(AL48:AL50)</f>
        <v>89583029.059786081</v>
      </c>
      <c r="AM51" s="355">
        <f t="shared" ref="AM51" si="78">SUM(AM48:AM50)</f>
        <v>91984187.161822975</v>
      </c>
      <c r="AN51" s="355">
        <f t="shared" ref="AN51:AO51" si="79">SUM(AN48:AN50)</f>
        <v>94524472.916141167</v>
      </c>
      <c r="AO51" s="355">
        <f t="shared" si="79"/>
        <v>97134838.508522362</v>
      </c>
    </row>
  </sheetData>
  <mergeCells count="14">
    <mergeCell ref="I10:K10"/>
    <mergeCell ref="B20:B21"/>
    <mergeCell ref="C20:C21"/>
    <mergeCell ref="D20:D21"/>
    <mergeCell ref="B4:B5"/>
    <mergeCell ref="C4:E4"/>
    <mergeCell ref="B10:B11"/>
    <mergeCell ref="C10:E10"/>
    <mergeCell ref="E15:F15"/>
    <mergeCell ref="F10:H10"/>
    <mergeCell ref="G15:H15"/>
    <mergeCell ref="B15:B16"/>
    <mergeCell ref="C15:C16"/>
    <mergeCell ref="D15:D16"/>
  </mergeCells>
  <pageMargins left="0.7" right="0.7" top="0.75" bottom="0.75" header="0.3" footer="0.3"/>
  <pageSetup paperSize="9" scale="75" orientation="landscape" r:id="rId1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2:AP82"/>
  <sheetViews>
    <sheetView zoomScale="90" zoomScaleNormal="90" workbookViewId="0">
      <selection activeCell="B21" activeCellId="2" sqref="B5:B6 B13:B14 B21:B22"/>
    </sheetView>
  </sheetViews>
  <sheetFormatPr defaultColWidth="9.21875" defaultRowHeight="10.199999999999999" x14ac:dyDescent="0.2"/>
  <cols>
    <col min="1" max="1" width="3.77734375" style="29" customWidth="1"/>
    <col min="2" max="2" width="46.77734375" style="29" customWidth="1"/>
    <col min="3" max="3" width="8.77734375" style="29" bestFit="1" customWidth="1"/>
    <col min="4" max="42" width="8" style="29" bestFit="1" customWidth="1"/>
    <col min="43" max="16384" width="9.21875" style="29"/>
  </cols>
  <sheetData>
    <row r="2" spans="2:42" x14ac:dyDescent="0.2">
      <c r="B2" s="30"/>
      <c r="C2" s="30"/>
      <c r="D2" s="30" t="s">
        <v>10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</row>
    <row r="3" spans="2:42" x14ac:dyDescent="0.2">
      <c r="B3" s="31" t="s">
        <v>438</v>
      </c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  <c r="AI3" s="32">
        <v>32</v>
      </c>
      <c r="AJ3" s="32">
        <v>33</v>
      </c>
      <c r="AK3" s="32">
        <v>34</v>
      </c>
      <c r="AL3" s="32">
        <v>35</v>
      </c>
      <c r="AM3" s="32">
        <v>36</v>
      </c>
      <c r="AN3" s="32">
        <v>37</v>
      </c>
      <c r="AO3" s="32">
        <v>38</v>
      </c>
      <c r="AP3" s="32">
        <v>39</v>
      </c>
    </row>
    <row r="4" spans="2:42" x14ac:dyDescent="0.2">
      <c r="B4" s="33" t="s">
        <v>33</v>
      </c>
      <c r="C4" s="264" t="s">
        <v>9</v>
      </c>
      <c r="D4" s="34">
        <f>Parametre!C13</f>
        <v>2026</v>
      </c>
      <c r="E4" s="34">
        <f>D4+$D$3</f>
        <v>2027</v>
      </c>
      <c r="F4" s="34">
        <f t="shared" ref="F4:AG4" si="0">E4+$D$3</f>
        <v>2028</v>
      </c>
      <c r="G4" s="34">
        <f t="shared" si="0"/>
        <v>2029</v>
      </c>
      <c r="H4" s="34">
        <f t="shared" si="0"/>
        <v>2030</v>
      </c>
      <c r="I4" s="34">
        <f t="shared" si="0"/>
        <v>2031</v>
      </c>
      <c r="J4" s="34">
        <f t="shared" si="0"/>
        <v>2032</v>
      </c>
      <c r="K4" s="34">
        <f t="shared" si="0"/>
        <v>2033</v>
      </c>
      <c r="L4" s="34">
        <f t="shared" si="0"/>
        <v>2034</v>
      </c>
      <c r="M4" s="34">
        <f t="shared" si="0"/>
        <v>2035</v>
      </c>
      <c r="N4" s="34">
        <f t="shared" si="0"/>
        <v>2036</v>
      </c>
      <c r="O4" s="34">
        <f t="shared" si="0"/>
        <v>2037</v>
      </c>
      <c r="P4" s="34">
        <f t="shared" si="0"/>
        <v>2038</v>
      </c>
      <c r="Q4" s="34">
        <f t="shared" si="0"/>
        <v>2039</v>
      </c>
      <c r="R4" s="34">
        <f t="shared" si="0"/>
        <v>2040</v>
      </c>
      <c r="S4" s="34">
        <f t="shared" si="0"/>
        <v>2041</v>
      </c>
      <c r="T4" s="34">
        <f t="shared" si="0"/>
        <v>2042</v>
      </c>
      <c r="U4" s="34">
        <f t="shared" si="0"/>
        <v>2043</v>
      </c>
      <c r="V4" s="34">
        <f t="shared" si="0"/>
        <v>2044</v>
      </c>
      <c r="W4" s="34">
        <f t="shared" si="0"/>
        <v>2045</v>
      </c>
      <c r="X4" s="34">
        <f t="shared" si="0"/>
        <v>2046</v>
      </c>
      <c r="Y4" s="34">
        <f t="shared" si="0"/>
        <v>2047</v>
      </c>
      <c r="Z4" s="34">
        <f t="shared" si="0"/>
        <v>2048</v>
      </c>
      <c r="AA4" s="34">
        <f t="shared" si="0"/>
        <v>2049</v>
      </c>
      <c r="AB4" s="34">
        <f t="shared" si="0"/>
        <v>2050</v>
      </c>
      <c r="AC4" s="34">
        <f t="shared" si="0"/>
        <v>2051</v>
      </c>
      <c r="AD4" s="34">
        <f t="shared" si="0"/>
        <v>2052</v>
      </c>
      <c r="AE4" s="34">
        <f t="shared" si="0"/>
        <v>2053</v>
      </c>
      <c r="AF4" s="34">
        <f t="shared" si="0"/>
        <v>2054</v>
      </c>
      <c r="AG4" s="34">
        <f t="shared" si="0"/>
        <v>2055</v>
      </c>
      <c r="AH4" s="34">
        <f t="shared" ref="AH4" si="1">AG4+$D$3</f>
        <v>2056</v>
      </c>
      <c r="AI4" s="34">
        <f t="shared" ref="AI4" si="2">AH4+$D$3</f>
        <v>2057</v>
      </c>
      <c r="AJ4" s="34">
        <f t="shared" ref="AJ4" si="3">AI4+$D$3</f>
        <v>2058</v>
      </c>
      <c r="AK4" s="34">
        <f t="shared" ref="AK4" si="4">AJ4+$D$3</f>
        <v>2059</v>
      </c>
      <c r="AL4" s="34">
        <f t="shared" ref="AL4" si="5">AK4+$D$3</f>
        <v>2060</v>
      </c>
      <c r="AM4" s="34">
        <f t="shared" ref="AM4" si="6">AL4+$D$3</f>
        <v>2061</v>
      </c>
      <c r="AN4" s="34">
        <f t="shared" ref="AN4" si="7">AM4+$D$3</f>
        <v>2062</v>
      </c>
      <c r="AO4" s="34">
        <f t="shared" ref="AO4" si="8">AN4+$D$3</f>
        <v>2063</v>
      </c>
      <c r="AP4" s="34">
        <f t="shared" ref="AP4" si="9">AO4+$D$3</f>
        <v>2064</v>
      </c>
    </row>
    <row r="5" spans="2:42" x14ac:dyDescent="0.2">
      <c r="B5" s="630" t="s">
        <v>284</v>
      </c>
      <c r="C5" s="36">
        <f>SUM(D5:AP5)</f>
        <v>0</v>
      </c>
      <c r="D5" s="119">
        <v>0</v>
      </c>
      <c r="E5" s="119">
        <v>0</v>
      </c>
      <c r="F5" s="119">
        <v>0</v>
      </c>
      <c r="G5" s="119">
        <v>0</v>
      </c>
      <c r="H5" s="119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0</v>
      </c>
      <c r="Q5" s="119">
        <v>0</v>
      </c>
      <c r="R5" s="119">
        <v>0</v>
      </c>
      <c r="S5" s="119">
        <v>0</v>
      </c>
      <c r="T5" s="119">
        <v>0</v>
      </c>
      <c r="U5" s="119">
        <v>0</v>
      </c>
      <c r="V5" s="119">
        <v>0</v>
      </c>
      <c r="W5" s="119">
        <v>0</v>
      </c>
      <c r="X5" s="119">
        <v>0</v>
      </c>
      <c r="Y5" s="119">
        <v>0</v>
      </c>
      <c r="Z5" s="119">
        <v>0</v>
      </c>
      <c r="AA5" s="119">
        <v>0</v>
      </c>
      <c r="AB5" s="119">
        <v>0</v>
      </c>
      <c r="AC5" s="119">
        <v>0</v>
      </c>
      <c r="AD5" s="119">
        <v>0</v>
      </c>
      <c r="AE5" s="119">
        <v>0</v>
      </c>
      <c r="AF5" s="119">
        <v>0</v>
      </c>
      <c r="AG5" s="119">
        <v>0</v>
      </c>
      <c r="AH5" s="119">
        <v>0</v>
      </c>
      <c r="AI5" s="119">
        <v>0</v>
      </c>
      <c r="AJ5" s="119">
        <v>0</v>
      </c>
      <c r="AK5" s="119">
        <v>0</v>
      </c>
      <c r="AL5" s="119">
        <v>0</v>
      </c>
      <c r="AM5" s="119">
        <v>0</v>
      </c>
      <c r="AN5" s="119">
        <v>0</v>
      </c>
      <c r="AO5" s="119">
        <v>0</v>
      </c>
      <c r="AP5" s="119">
        <v>0</v>
      </c>
    </row>
    <row r="6" spans="2:42" x14ac:dyDescent="0.2">
      <c r="B6" s="630" t="s">
        <v>283</v>
      </c>
      <c r="C6" s="36">
        <f t="shared" ref="C6:C7" si="10">SUM(D6:AP6)</f>
        <v>0</v>
      </c>
      <c r="D6" s="119">
        <f>'11a_A Znečisť. látky (voz.)'!D9</f>
        <v>0</v>
      </c>
      <c r="E6" s="119">
        <f>'11a_A Znečisť. látky (voz.)'!E9</f>
        <v>0</v>
      </c>
      <c r="F6" s="119">
        <f>'11a_A Znečisť. látky (voz.)'!F9</f>
        <v>0</v>
      </c>
      <c r="G6" s="119">
        <f>'11a_A Znečisť. látky (voz.)'!G9</f>
        <v>0</v>
      </c>
      <c r="H6" s="119">
        <f>'11a_A Znečisť. látky (voz.)'!H9</f>
        <v>0</v>
      </c>
      <c r="I6" s="119">
        <f>'11a_A Znečisť. látky (voz.)'!I9</f>
        <v>0</v>
      </c>
      <c r="J6" s="119">
        <f>'11a_A Znečisť. látky (voz.)'!J9</f>
        <v>0</v>
      </c>
      <c r="K6" s="119">
        <f>'11a_A Znečisť. látky (voz.)'!K9</f>
        <v>0</v>
      </c>
      <c r="L6" s="119">
        <f>'11a_A Znečisť. látky (voz.)'!L9</f>
        <v>0</v>
      </c>
      <c r="M6" s="119">
        <f>'11a_A Znečisť. látky (voz.)'!M9</f>
        <v>0</v>
      </c>
      <c r="N6" s="119">
        <f>'11a_A Znečisť. látky (voz.)'!N9</f>
        <v>0</v>
      </c>
      <c r="O6" s="119">
        <f>'11a_A Znečisť. látky (voz.)'!O9</f>
        <v>0</v>
      </c>
      <c r="P6" s="119">
        <f>'11a_A Znečisť. látky (voz.)'!P9</f>
        <v>0</v>
      </c>
      <c r="Q6" s="119">
        <f>'11a_A Znečisť. látky (voz.)'!Q9</f>
        <v>0</v>
      </c>
      <c r="R6" s="119">
        <f>'11a_A Znečisť. látky (voz.)'!R9</f>
        <v>0</v>
      </c>
      <c r="S6" s="119">
        <f>'11a_A Znečisť. látky (voz.)'!S9</f>
        <v>0</v>
      </c>
      <c r="T6" s="119">
        <f>'11a_A Znečisť. látky (voz.)'!T9</f>
        <v>0</v>
      </c>
      <c r="U6" s="119">
        <f>'11a_A Znečisť. látky (voz.)'!U9</f>
        <v>0</v>
      </c>
      <c r="V6" s="119">
        <f>'11a_A Znečisť. látky (voz.)'!V9</f>
        <v>0</v>
      </c>
      <c r="W6" s="119">
        <f>'11a_A Znečisť. látky (voz.)'!W9</f>
        <v>0</v>
      </c>
      <c r="X6" s="119">
        <f>'11a_A Znečisť. látky (voz.)'!X9</f>
        <v>0</v>
      </c>
      <c r="Y6" s="119">
        <f>'11a_A Znečisť. látky (voz.)'!Y9</f>
        <v>0</v>
      </c>
      <c r="Z6" s="119">
        <f>'11a_A Znečisť. látky (voz.)'!Z9</f>
        <v>0</v>
      </c>
      <c r="AA6" s="119">
        <f>'11a_A Znečisť. látky (voz.)'!AA9</f>
        <v>0</v>
      </c>
      <c r="AB6" s="119">
        <f>'11a_A Znečisť. látky (voz.)'!AB9</f>
        <v>0</v>
      </c>
      <c r="AC6" s="119">
        <f>'11a_A Znečisť. látky (voz.)'!AC9</f>
        <v>0</v>
      </c>
      <c r="AD6" s="119">
        <f>'11a_A Znečisť. látky (voz.)'!AD9</f>
        <v>0</v>
      </c>
      <c r="AE6" s="119">
        <f>'11a_A Znečisť. látky (voz.)'!AE9</f>
        <v>0</v>
      </c>
      <c r="AF6" s="119">
        <f>'11a_A Znečisť. látky (voz.)'!AF9</f>
        <v>0</v>
      </c>
      <c r="AG6" s="119">
        <f>'11a_A Znečisť. látky (voz.)'!AG9</f>
        <v>0</v>
      </c>
      <c r="AH6" s="119">
        <f>'11a_A Znečisť. látky (voz.)'!AH9</f>
        <v>0</v>
      </c>
      <c r="AI6" s="119">
        <f>'11a_A Znečisť. látky (voz.)'!AI9</f>
        <v>0</v>
      </c>
      <c r="AJ6" s="119">
        <f>'11a_A Znečisť. látky (voz.)'!AJ9</f>
        <v>0</v>
      </c>
      <c r="AK6" s="119">
        <f>'11a_A Znečisť. látky (voz.)'!AK9</f>
        <v>0</v>
      </c>
      <c r="AL6" s="119">
        <f>'11a_A Znečisť. látky (voz.)'!AL9</f>
        <v>0</v>
      </c>
      <c r="AM6" s="119">
        <f>'11a_A Znečisť. látky (voz.)'!AM9</f>
        <v>0</v>
      </c>
      <c r="AN6" s="119">
        <f>'11a_A Znečisť. látky (voz.)'!AN9</f>
        <v>0</v>
      </c>
      <c r="AO6" s="119">
        <f>'11a_A Znečisť. látky (voz.)'!AO9</f>
        <v>0</v>
      </c>
      <c r="AP6" s="119">
        <f>'11a_A Znečisť. látky (voz.)'!AP9</f>
        <v>0</v>
      </c>
    </row>
    <row r="7" spans="2:42" x14ac:dyDescent="0.2">
      <c r="B7" s="31" t="s">
        <v>9</v>
      </c>
      <c r="C7" s="120">
        <f t="shared" si="10"/>
        <v>0</v>
      </c>
      <c r="D7" s="120">
        <f t="shared" ref="D7:AG7" si="11">SUM(D5:D6)</f>
        <v>0</v>
      </c>
      <c r="E7" s="120">
        <f t="shared" si="11"/>
        <v>0</v>
      </c>
      <c r="F7" s="120">
        <f t="shared" si="11"/>
        <v>0</v>
      </c>
      <c r="G7" s="120">
        <f t="shared" si="11"/>
        <v>0</v>
      </c>
      <c r="H7" s="120">
        <f t="shared" si="11"/>
        <v>0</v>
      </c>
      <c r="I7" s="120">
        <f t="shared" si="11"/>
        <v>0</v>
      </c>
      <c r="J7" s="120">
        <f t="shared" si="11"/>
        <v>0</v>
      </c>
      <c r="K7" s="120">
        <f t="shared" si="11"/>
        <v>0</v>
      </c>
      <c r="L7" s="120">
        <f t="shared" si="11"/>
        <v>0</v>
      </c>
      <c r="M7" s="120">
        <f t="shared" si="11"/>
        <v>0</v>
      </c>
      <c r="N7" s="120">
        <f t="shared" si="11"/>
        <v>0</v>
      </c>
      <c r="O7" s="120">
        <f t="shared" si="11"/>
        <v>0</v>
      </c>
      <c r="P7" s="120">
        <f t="shared" si="11"/>
        <v>0</v>
      </c>
      <c r="Q7" s="120">
        <f t="shared" si="11"/>
        <v>0</v>
      </c>
      <c r="R7" s="120">
        <f t="shared" si="11"/>
        <v>0</v>
      </c>
      <c r="S7" s="120">
        <f t="shared" si="11"/>
        <v>0</v>
      </c>
      <c r="T7" s="120">
        <f t="shared" si="11"/>
        <v>0</v>
      </c>
      <c r="U7" s="120">
        <f t="shared" si="11"/>
        <v>0</v>
      </c>
      <c r="V7" s="120">
        <f t="shared" si="11"/>
        <v>0</v>
      </c>
      <c r="W7" s="120">
        <f t="shared" si="11"/>
        <v>0</v>
      </c>
      <c r="X7" s="120">
        <f t="shared" si="11"/>
        <v>0</v>
      </c>
      <c r="Y7" s="120">
        <f t="shared" si="11"/>
        <v>0</v>
      </c>
      <c r="Z7" s="120">
        <f t="shared" si="11"/>
        <v>0</v>
      </c>
      <c r="AA7" s="120">
        <f t="shared" si="11"/>
        <v>0</v>
      </c>
      <c r="AB7" s="120">
        <f t="shared" si="11"/>
        <v>0</v>
      </c>
      <c r="AC7" s="120">
        <f t="shared" si="11"/>
        <v>0</v>
      </c>
      <c r="AD7" s="120">
        <f t="shared" si="11"/>
        <v>0</v>
      </c>
      <c r="AE7" s="120">
        <f t="shared" si="11"/>
        <v>0</v>
      </c>
      <c r="AF7" s="120">
        <f t="shared" si="11"/>
        <v>0</v>
      </c>
      <c r="AG7" s="120">
        <f t="shared" si="11"/>
        <v>0</v>
      </c>
      <c r="AH7" s="120">
        <f t="shared" ref="AH7:AN7" si="12">SUM(AH5:AH6)</f>
        <v>0</v>
      </c>
      <c r="AI7" s="120">
        <f t="shared" si="12"/>
        <v>0</v>
      </c>
      <c r="AJ7" s="120">
        <f t="shared" si="12"/>
        <v>0</v>
      </c>
      <c r="AK7" s="120">
        <f t="shared" si="12"/>
        <v>0</v>
      </c>
      <c r="AL7" s="120">
        <f t="shared" si="12"/>
        <v>0</v>
      </c>
      <c r="AM7" s="120">
        <f t="shared" si="12"/>
        <v>0</v>
      </c>
      <c r="AN7" s="120">
        <f t="shared" si="12"/>
        <v>0</v>
      </c>
      <c r="AO7" s="120">
        <f t="shared" ref="AO7:AP7" si="13">SUM(AO5:AO6)</f>
        <v>0</v>
      </c>
      <c r="AP7" s="120">
        <f t="shared" si="13"/>
        <v>0</v>
      </c>
    </row>
    <row r="10" spans="2:42" x14ac:dyDescent="0.2">
      <c r="B10" s="30"/>
      <c r="C10" s="30"/>
      <c r="D10" s="30" t="s">
        <v>10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</row>
    <row r="11" spans="2:42" x14ac:dyDescent="0.2">
      <c r="B11" s="31" t="s">
        <v>439</v>
      </c>
      <c r="C11" s="31"/>
      <c r="D11" s="32">
        <v>1</v>
      </c>
      <c r="E11" s="32">
        <v>2</v>
      </c>
      <c r="F11" s="32">
        <v>3</v>
      </c>
      <c r="G11" s="32">
        <v>4</v>
      </c>
      <c r="H11" s="32">
        <v>5</v>
      </c>
      <c r="I11" s="32">
        <v>6</v>
      </c>
      <c r="J11" s="32">
        <v>7</v>
      </c>
      <c r="K11" s="32">
        <v>8</v>
      </c>
      <c r="L11" s="32">
        <v>9</v>
      </c>
      <c r="M11" s="32">
        <v>10</v>
      </c>
      <c r="N11" s="32">
        <v>11</v>
      </c>
      <c r="O11" s="32">
        <v>12</v>
      </c>
      <c r="P11" s="32">
        <v>13</v>
      </c>
      <c r="Q11" s="32">
        <v>14</v>
      </c>
      <c r="R11" s="32">
        <v>15</v>
      </c>
      <c r="S11" s="32">
        <v>16</v>
      </c>
      <c r="T11" s="32">
        <v>17</v>
      </c>
      <c r="U11" s="32">
        <v>18</v>
      </c>
      <c r="V11" s="32">
        <v>19</v>
      </c>
      <c r="W11" s="32">
        <v>20</v>
      </c>
      <c r="X11" s="32">
        <v>21</v>
      </c>
      <c r="Y11" s="32">
        <v>22</v>
      </c>
      <c r="Z11" s="32">
        <v>23</v>
      </c>
      <c r="AA11" s="32">
        <v>24</v>
      </c>
      <c r="AB11" s="32">
        <v>25</v>
      </c>
      <c r="AC11" s="32">
        <v>26</v>
      </c>
      <c r="AD11" s="32">
        <v>27</v>
      </c>
      <c r="AE11" s="32">
        <v>28</v>
      </c>
      <c r="AF11" s="32">
        <v>29</v>
      </c>
      <c r="AG11" s="32">
        <v>30</v>
      </c>
      <c r="AH11" s="32">
        <v>31</v>
      </c>
      <c r="AI11" s="32">
        <v>32</v>
      </c>
      <c r="AJ11" s="32">
        <v>33</v>
      </c>
      <c r="AK11" s="32">
        <v>34</v>
      </c>
      <c r="AL11" s="32">
        <v>35</v>
      </c>
      <c r="AM11" s="32">
        <v>36</v>
      </c>
      <c r="AN11" s="32">
        <v>37</v>
      </c>
      <c r="AO11" s="32">
        <v>38</v>
      </c>
      <c r="AP11" s="32">
        <v>39</v>
      </c>
    </row>
    <row r="12" spans="2:42" x14ac:dyDescent="0.2">
      <c r="B12" s="33" t="s">
        <v>34</v>
      </c>
      <c r="C12" s="264" t="s">
        <v>9</v>
      </c>
      <c r="D12" s="34">
        <f>D4</f>
        <v>2026</v>
      </c>
      <c r="E12" s="34">
        <f>D12+$D$3</f>
        <v>2027</v>
      </c>
      <c r="F12" s="34">
        <f t="shared" ref="F12" si="14">E12+$D$3</f>
        <v>2028</v>
      </c>
      <c r="G12" s="34">
        <f t="shared" ref="G12" si="15">F12+$D$3</f>
        <v>2029</v>
      </c>
      <c r="H12" s="34">
        <f t="shared" ref="H12" si="16">G12+$D$3</f>
        <v>2030</v>
      </c>
      <c r="I12" s="34">
        <f t="shared" ref="I12" si="17">H12+$D$3</f>
        <v>2031</v>
      </c>
      <c r="J12" s="34">
        <f t="shared" ref="J12" si="18">I12+$D$3</f>
        <v>2032</v>
      </c>
      <c r="K12" s="34">
        <f t="shared" ref="K12" si="19">J12+$D$3</f>
        <v>2033</v>
      </c>
      <c r="L12" s="34">
        <f t="shared" ref="L12" si="20">K12+$D$3</f>
        <v>2034</v>
      </c>
      <c r="M12" s="34">
        <f t="shared" ref="M12" si="21">L12+$D$3</f>
        <v>2035</v>
      </c>
      <c r="N12" s="34">
        <f t="shared" ref="N12" si="22">M12+$D$3</f>
        <v>2036</v>
      </c>
      <c r="O12" s="34">
        <f t="shared" ref="O12" si="23">N12+$D$3</f>
        <v>2037</v>
      </c>
      <c r="P12" s="34">
        <f t="shared" ref="P12" si="24">O12+$D$3</f>
        <v>2038</v>
      </c>
      <c r="Q12" s="34">
        <f t="shared" ref="Q12" si="25">P12+$D$3</f>
        <v>2039</v>
      </c>
      <c r="R12" s="34">
        <f t="shared" ref="R12" si="26">Q12+$D$3</f>
        <v>2040</v>
      </c>
      <c r="S12" s="34">
        <f t="shared" ref="S12" si="27">R12+$D$3</f>
        <v>2041</v>
      </c>
      <c r="T12" s="34">
        <f t="shared" ref="T12" si="28">S12+$D$3</f>
        <v>2042</v>
      </c>
      <c r="U12" s="34">
        <f t="shared" ref="U12" si="29">T12+$D$3</f>
        <v>2043</v>
      </c>
      <c r="V12" s="34">
        <f t="shared" ref="V12" si="30">U12+$D$3</f>
        <v>2044</v>
      </c>
      <c r="W12" s="34">
        <f t="shared" ref="W12" si="31">V12+$D$3</f>
        <v>2045</v>
      </c>
      <c r="X12" s="34">
        <f t="shared" ref="X12" si="32">W12+$D$3</f>
        <v>2046</v>
      </c>
      <c r="Y12" s="34">
        <f t="shared" ref="Y12" si="33">X12+$D$3</f>
        <v>2047</v>
      </c>
      <c r="Z12" s="34">
        <f t="shared" ref="Z12" si="34">Y12+$D$3</f>
        <v>2048</v>
      </c>
      <c r="AA12" s="34">
        <f t="shared" ref="AA12" si="35">Z12+$D$3</f>
        <v>2049</v>
      </c>
      <c r="AB12" s="34">
        <f t="shared" ref="AB12" si="36">AA12+$D$3</f>
        <v>2050</v>
      </c>
      <c r="AC12" s="34">
        <f t="shared" ref="AC12" si="37">AB12+$D$3</f>
        <v>2051</v>
      </c>
      <c r="AD12" s="34">
        <f t="shared" ref="AD12" si="38">AC12+$D$3</f>
        <v>2052</v>
      </c>
      <c r="AE12" s="34">
        <f t="shared" ref="AE12" si="39">AD12+$D$3</f>
        <v>2053</v>
      </c>
      <c r="AF12" s="34">
        <f t="shared" ref="AF12" si="40">AE12+$D$3</f>
        <v>2054</v>
      </c>
      <c r="AG12" s="34">
        <f t="shared" ref="AG12" si="41">AF12+$D$3</f>
        <v>2055</v>
      </c>
      <c r="AH12" s="34">
        <f t="shared" ref="AH12" si="42">AG12+$D$3</f>
        <v>2056</v>
      </c>
      <c r="AI12" s="34">
        <f t="shared" ref="AI12" si="43">AH12+$D$3</f>
        <v>2057</v>
      </c>
      <c r="AJ12" s="34">
        <f t="shared" ref="AJ12" si="44">AI12+$D$3</f>
        <v>2058</v>
      </c>
      <c r="AK12" s="34">
        <f t="shared" ref="AK12" si="45">AJ12+$D$3</f>
        <v>2059</v>
      </c>
      <c r="AL12" s="34">
        <f t="shared" ref="AL12" si="46">AK12+$D$3</f>
        <v>2060</v>
      </c>
      <c r="AM12" s="34">
        <f t="shared" ref="AM12" si="47">AL12+$D$3</f>
        <v>2061</v>
      </c>
      <c r="AN12" s="34">
        <f t="shared" ref="AN12" si="48">AM12+$D$3</f>
        <v>2062</v>
      </c>
      <c r="AO12" s="34">
        <f t="shared" ref="AO12" si="49">AN12+$D$3</f>
        <v>2063</v>
      </c>
      <c r="AP12" s="34">
        <f t="shared" ref="AP12" si="50">AO12+$D$3</f>
        <v>2064</v>
      </c>
    </row>
    <row r="13" spans="2:42" x14ac:dyDescent="0.2">
      <c r="B13" s="630" t="s">
        <v>284</v>
      </c>
      <c r="C13" s="36">
        <f>SUM(D13:AP13)</f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19">
        <v>0</v>
      </c>
      <c r="V13" s="119">
        <v>0</v>
      </c>
      <c r="W13" s="119">
        <v>0</v>
      </c>
      <c r="X13" s="119">
        <v>0</v>
      </c>
      <c r="Y13" s="119">
        <v>0</v>
      </c>
      <c r="Z13" s="119">
        <v>0</v>
      </c>
      <c r="AA13" s="119">
        <v>0</v>
      </c>
      <c r="AB13" s="119">
        <v>0</v>
      </c>
      <c r="AC13" s="119">
        <v>0</v>
      </c>
      <c r="AD13" s="119">
        <v>0</v>
      </c>
      <c r="AE13" s="119">
        <v>0</v>
      </c>
      <c r="AF13" s="119">
        <v>0</v>
      </c>
      <c r="AG13" s="119">
        <v>0</v>
      </c>
      <c r="AH13" s="119">
        <v>0</v>
      </c>
      <c r="AI13" s="119">
        <v>0</v>
      </c>
      <c r="AJ13" s="119">
        <v>0</v>
      </c>
      <c r="AK13" s="119">
        <v>0</v>
      </c>
      <c r="AL13" s="119">
        <v>0</v>
      </c>
      <c r="AM13" s="119">
        <v>0</v>
      </c>
      <c r="AN13" s="119">
        <v>0</v>
      </c>
      <c r="AO13" s="119">
        <v>0</v>
      </c>
      <c r="AP13" s="119">
        <v>0</v>
      </c>
    </row>
    <row r="14" spans="2:42" x14ac:dyDescent="0.2">
      <c r="B14" s="630" t="s">
        <v>283</v>
      </c>
      <c r="C14" s="36">
        <f t="shared" ref="C14:C15" si="51">SUM(D14:AP14)</f>
        <v>0</v>
      </c>
      <c r="D14" s="119">
        <f>'11a_A Znečisť. látky (voz.)'!D18</f>
        <v>0</v>
      </c>
      <c r="E14" s="119">
        <f>'11a_A Znečisť. látky (voz.)'!E18</f>
        <v>0</v>
      </c>
      <c r="F14" s="119">
        <f>'11a_A Znečisť. látky (voz.)'!F18</f>
        <v>0</v>
      </c>
      <c r="G14" s="119">
        <f>'11a_A Znečisť. látky (voz.)'!G18</f>
        <v>0</v>
      </c>
      <c r="H14" s="119">
        <f>'11a_A Znečisť. látky (voz.)'!H18</f>
        <v>0</v>
      </c>
      <c r="I14" s="119">
        <f>'11a_A Znečisť. látky (voz.)'!I18</f>
        <v>0</v>
      </c>
      <c r="J14" s="119">
        <f>'11a_A Znečisť. látky (voz.)'!J18</f>
        <v>0</v>
      </c>
      <c r="K14" s="119">
        <f>'11a_A Znečisť. látky (voz.)'!K18</f>
        <v>0</v>
      </c>
      <c r="L14" s="119">
        <f>'11a_A Znečisť. látky (voz.)'!L18</f>
        <v>0</v>
      </c>
      <c r="M14" s="119">
        <f>'11a_A Znečisť. látky (voz.)'!M18</f>
        <v>0</v>
      </c>
      <c r="N14" s="119">
        <f>'11a_A Znečisť. látky (voz.)'!N18</f>
        <v>0</v>
      </c>
      <c r="O14" s="119">
        <f>'11a_A Znečisť. látky (voz.)'!O18</f>
        <v>0</v>
      </c>
      <c r="P14" s="119">
        <f>'11a_A Znečisť. látky (voz.)'!P18</f>
        <v>0</v>
      </c>
      <c r="Q14" s="119">
        <f>'11a_A Znečisť. látky (voz.)'!Q18</f>
        <v>0</v>
      </c>
      <c r="R14" s="119">
        <f>'11a_A Znečisť. látky (voz.)'!R18</f>
        <v>0</v>
      </c>
      <c r="S14" s="119">
        <f>'11a_A Znečisť. látky (voz.)'!S18</f>
        <v>0</v>
      </c>
      <c r="T14" s="119">
        <f>'11a_A Znečisť. látky (voz.)'!T18</f>
        <v>0</v>
      </c>
      <c r="U14" s="119">
        <f>'11a_A Znečisť. látky (voz.)'!U18</f>
        <v>0</v>
      </c>
      <c r="V14" s="119">
        <f>'11a_A Znečisť. látky (voz.)'!V18</f>
        <v>0</v>
      </c>
      <c r="W14" s="119">
        <f>'11a_A Znečisť. látky (voz.)'!W18</f>
        <v>0</v>
      </c>
      <c r="X14" s="119">
        <f>'11a_A Znečisť. látky (voz.)'!X18</f>
        <v>0</v>
      </c>
      <c r="Y14" s="119">
        <f>'11a_A Znečisť. látky (voz.)'!Y18</f>
        <v>0</v>
      </c>
      <c r="Z14" s="119">
        <f>'11a_A Znečisť. látky (voz.)'!Z18</f>
        <v>0</v>
      </c>
      <c r="AA14" s="119">
        <f>'11a_A Znečisť. látky (voz.)'!AA18</f>
        <v>0</v>
      </c>
      <c r="AB14" s="119">
        <f>'11a_A Znečisť. látky (voz.)'!AB18</f>
        <v>0</v>
      </c>
      <c r="AC14" s="119">
        <f>'11a_A Znečisť. látky (voz.)'!AC18</f>
        <v>0</v>
      </c>
      <c r="AD14" s="119">
        <f>'11a_A Znečisť. látky (voz.)'!AD18</f>
        <v>0</v>
      </c>
      <c r="AE14" s="119">
        <f>'11a_A Znečisť. látky (voz.)'!AE18</f>
        <v>0</v>
      </c>
      <c r="AF14" s="119">
        <f>'11a_A Znečisť. látky (voz.)'!AF18</f>
        <v>0</v>
      </c>
      <c r="AG14" s="119">
        <f>'11a_A Znečisť. látky (voz.)'!AG18</f>
        <v>0</v>
      </c>
      <c r="AH14" s="119">
        <f>'11a_A Znečisť. látky (voz.)'!AH18</f>
        <v>0</v>
      </c>
      <c r="AI14" s="119">
        <f>'11a_A Znečisť. látky (voz.)'!AI18</f>
        <v>0</v>
      </c>
      <c r="AJ14" s="119">
        <f>'11a_A Znečisť. látky (voz.)'!AJ18</f>
        <v>0</v>
      </c>
      <c r="AK14" s="119">
        <f>'11a_A Znečisť. látky (voz.)'!AK18</f>
        <v>0</v>
      </c>
      <c r="AL14" s="119">
        <f>'11a_A Znečisť. látky (voz.)'!AL18</f>
        <v>0</v>
      </c>
      <c r="AM14" s="119">
        <f>'11a_A Znečisť. látky (voz.)'!AM18</f>
        <v>0</v>
      </c>
      <c r="AN14" s="119">
        <f>'11a_A Znečisť. látky (voz.)'!AN18</f>
        <v>0</v>
      </c>
      <c r="AO14" s="119">
        <f>'11a_A Znečisť. látky (voz.)'!AO18</f>
        <v>0</v>
      </c>
      <c r="AP14" s="119">
        <f>'11a_A Znečisť. látky (voz.)'!AP18</f>
        <v>0</v>
      </c>
    </row>
    <row r="15" spans="2:42" x14ac:dyDescent="0.2">
      <c r="B15" s="31" t="s">
        <v>9</v>
      </c>
      <c r="C15" s="120">
        <f t="shared" si="51"/>
        <v>0</v>
      </c>
      <c r="D15" s="120">
        <f t="shared" ref="D15:AG15" si="52">SUM(D13:D14)</f>
        <v>0</v>
      </c>
      <c r="E15" s="120">
        <f t="shared" si="52"/>
        <v>0</v>
      </c>
      <c r="F15" s="120">
        <f t="shared" si="52"/>
        <v>0</v>
      </c>
      <c r="G15" s="120">
        <f t="shared" si="52"/>
        <v>0</v>
      </c>
      <c r="H15" s="120">
        <f t="shared" si="52"/>
        <v>0</v>
      </c>
      <c r="I15" s="120">
        <f t="shared" si="52"/>
        <v>0</v>
      </c>
      <c r="J15" s="120">
        <f t="shared" si="52"/>
        <v>0</v>
      </c>
      <c r="K15" s="120">
        <f t="shared" si="52"/>
        <v>0</v>
      </c>
      <c r="L15" s="120">
        <f t="shared" si="52"/>
        <v>0</v>
      </c>
      <c r="M15" s="120">
        <f t="shared" si="52"/>
        <v>0</v>
      </c>
      <c r="N15" s="120">
        <f t="shared" si="52"/>
        <v>0</v>
      </c>
      <c r="O15" s="120">
        <f t="shared" si="52"/>
        <v>0</v>
      </c>
      <c r="P15" s="120">
        <f t="shared" si="52"/>
        <v>0</v>
      </c>
      <c r="Q15" s="120">
        <f t="shared" si="52"/>
        <v>0</v>
      </c>
      <c r="R15" s="120">
        <f t="shared" si="52"/>
        <v>0</v>
      </c>
      <c r="S15" s="120">
        <f t="shared" si="52"/>
        <v>0</v>
      </c>
      <c r="T15" s="120">
        <f t="shared" si="52"/>
        <v>0</v>
      </c>
      <c r="U15" s="120">
        <f t="shared" si="52"/>
        <v>0</v>
      </c>
      <c r="V15" s="120">
        <f t="shared" si="52"/>
        <v>0</v>
      </c>
      <c r="W15" s="120">
        <f t="shared" si="52"/>
        <v>0</v>
      </c>
      <c r="X15" s="120">
        <f t="shared" si="52"/>
        <v>0</v>
      </c>
      <c r="Y15" s="120">
        <f t="shared" si="52"/>
        <v>0</v>
      </c>
      <c r="Z15" s="120">
        <f t="shared" si="52"/>
        <v>0</v>
      </c>
      <c r="AA15" s="120">
        <f t="shared" si="52"/>
        <v>0</v>
      </c>
      <c r="AB15" s="120">
        <f t="shared" si="52"/>
        <v>0</v>
      </c>
      <c r="AC15" s="120">
        <f t="shared" si="52"/>
        <v>0</v>
      </c>
      <c r="AD15" s="120">
        <f t="shared" si="52"/>
        <v>0</v>
      </c>
      <c r="AE15" s="120">
        <f t="shared" si="52"/>
        <v>0</v>
      </c>
      <c r="AF15" s="120">
        <f t="shared" si="52"/>
        <v>0</v>
      </c>
      <c r="AG15" s="120">
        <f t="shared" si="52"/>
        <v>0</v>
      </c>
      <c r="AH15" s="120">
        <f t="shared" ref="AH15:AN15" si="53">SUM(AH13:AH14)</f>
        <v>0</v>
      </c>
      <c r="AI15" s="120">
        <f t="shared" si="53"/>
        <v>0</v>
      </c>
      <c r="AJ15" s="120">
        <f t="shared" si="53"/>
        <v>0</v>
      </c>
      <c r="AK15" s="120">
        <f t="shared" si="53"/>
        <v>0</v>
      </c>
      <c r="AL15" s="120">
        <f t="shared" si="53"/>
        <v>0</v>
      </c>
      <c r="AM15" s="120">
        <f t="shared" si="53"/>
        <v>0</v>
      </c>
      <c r="AN15" s="120">
        <f t="shared" si="53"/>
        <v>0</v>
      </c>
      <c r="AO15" s="120">
        <f t="shared" ref="AO15:AP15" si="54">SUM(AO13:AO14)</f>
        <v>0</v>
      </c>
      <c r="AP15" s="120">
        <f t="shared" si="54"/>
        <v>0</v>
      </c>
    </row>
    <row r="18" spans="2:42" x14ac:dyDescent="0.2">
      <c r="B18" s="30"/>
      <c r="C18" s="30"/>
      <c r="D18" s="30" t="s">
        <v>10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2:42" x14ac:dyDescent="0.2">
      <c r="B19" s="31" t="s">
        <v>440</v>
      </c>
      <c r="C19" s="31"/>
      <c r="D19" s="32">
        <v>1</v>
      </c>
      <c r="E19" s="32">
        <v>2</v>
      </c>
      <c r="F19" s="32">
        <v>3</v>
      </c>
      <c r="G19" s="32">
        <v>4</v>
      </c>
      <c r="H19" s="32">
        <v>5</v>
      </c>
      <c r="I19" s="32">
        <v>6</v>
      </c>
      <c r="J19" s="32">
        <v>7</v>
      </c>
      <c r="K19" s="32">
        <v>8</v>
      </c>
      <c r="L19" s="32">
        <v>9</v>
      </c>
      <c r="M19" s="32">
        <v>10</v>
      </c>
      <c r="N19" s="32">
        <v>11</v>
      </c>
      <c r="O19" s="32">
        <v>12</v>
      </c>
      <c r="P19" s="32">
        <v>13</v>
      </c>
      <c r="Q19" s="32">
        <v>14</v>
      </c>
      <c r="R19" s="32">
        <v>15</v>
      </c>
      <c r="S19" s="32">
        <v>16</v>
      </c>
      <c r="T19" s="32">
        <v>17</v>
      </c>
      <c r="U19" s="32">
        <v>18</v>
      </c>
      <c r="V19" s="32">
        <v>19</v>
      </c>
      <c r="W19" s="32">
        <v>20</v>
      </c>
      <c r="X19" s="32">
        <v>21</v>
      </c>
      <c r="Y19" s="32">
        <v>22</v>
      </c>
      <c r="Z19" s="32">
        <v>23</v>
      </c>
      <c r="AA19" s="32">
        <v>24</v>
      </c>
      <c r="AB19" s="32">
        <v>25</v>
      </c>
      <c r="AC19" s="32">
        <v>26</v>
      </c>
      <c r="AD19" s="32">
        <v>27</v>
      </c>
      <c r="AE19" s="32">
        <v>28</v>
      </c>
      <c r="AF19" s="32">
        <v>29</v>
      </c>
      <c r="AG19" s="32">
        <v>30</v>
      </c>
      <c r="AH19" s="32">
        <v>31</v>
      </c>
      <c r="AI19" s="32">
        <v>32</v>
      </c>
      <c r="AJ19" s="32">
        <v>33</v>
      </c>
      <c r="AK19" s="32">
        <v>34</v>
      </c>
      <c r="AL19" s="32">
        <v>35</v>
      </c>
      <c r="AM19" s="32">
        <v>36</v>
      </c>
      <c r="AN19" s="32">
        <v>37</v>
      </c>
      <c r="AO19" s="32">
        <v>38</v>
      </c>
      <c r="AP19" s="32">
        <v>39</v>
      </c>
    </row>
    <row r="20" spans="2:42" x14ac:dyDescent="0.2">
      <c r="B20" s="33" t="s">
        <v>62</v>
      </c>
      <c r="C20" s="264" t="s">
        <v>9</v>
      </c>
      <c r="D20" s="34">
        <f>D12</f>
        <v>2026</v>
      </c>
      <c r="E20" s="34">
        <f>D20+$D$3</f>
        <v>2027</v>
      </c>
      <c r="F20" s="34">
        <f t="shared" ref="F20" si="55">E20+$D$3</f>
        <v>2028</v>
      </c>
      <c r="G20" s="34">
        <f t="shared" ref="G20" si="56">F20+$D$3</f>
        <v>2029</v>
      </c>
      <c r="H20" s="34">
        <f t="shared" ref="H20" si="57">G20+$D$3</f>
        <v>2030</v>
      </c>
      <c r="I20" s="34">
        <f t="shared" ref="I20" si="58">H20+$D$3</f>
        <v>2031</v>
      </c>
      <c r="J20" s="34">
        <f t="shared" ref="J20" si="59">I20+$D$3</f>
        <v>2032</v>
      </c>
      <c r="K20" s="34">
        <f t="shared" ref="K20" si="60">J20+$D$3</f>
        <v>2033</v>
      </c>
      <c r="L20" s="34">
        <f t="shared" ref="L20" si="61">K20+$D$3</f>
        <v>2034</v>
      </c>
      <c r="M20" s="34">
        <f t="shared" ref="M20" si="62">L20+$D$3</f>
        <v>2035</v>
      </c>
      <c r="N20" s="34">
        <f t="shared" ref="N20" si="63">M20+$D$3</f>
        <v>2036</v>
      </c>
      <c r="O20" s="34">
        <f t="shared" ref="O20" si="64">N20+$D$3</f>
        <v>2037</v>
      </c>
      <c r="P20" s="34">
        <f t="shared" ref="P20" si="65">O20+$D$3</f>
        <v>2038</v>
      </c>
      <c r="Q20" s="34">
        <f t="shared" ref="Q20" si="66">P20+$D$3</f>
        <v>2039</v>
      </c>
      <c r="R20" s="34">
        <f t="shared" ref="R20" si="67">Q20+$D$3</f>
        <v>2040</v>
      </c>
      <c r="S20" s="34">
        <f t="shared" ref="S20" si="68">R20+$D$3</f>
        <v>2041</v>
      </c>
      <c r="T20" s="34">
        <f t="shared" ref="T20" si="69">S20+$D$3</f>
        <v>2042</v>
      </c>
      <c r="U20" s="34">
        <f t="shared" ref="U20" si="70">T20+$D$3</f>
        <v>2043</v>
      </c>
      <c r="V20" s="34">
        <f t="shared" ref="V20" si="71">U20+$D$3</f>
        <v>2044</v>
      </c>
      <c r="W20" s="34">
        <f t="shared" ref="W20" si="72">V20+$D$3</f>
        <v>2045</v>
      </c>
      <c r="X20" s="34">
        <f t="shared" ref="X20" si="73">W20+$D$3</f>
        <v>2046</v>
      </c>
      <c r="Y20" s="34">
        <f t="shared" ref="Y20" si="74">X20+$D$3</f>
        <v>2047</v>
      </c>
      <c r="Z20" s="34">
        <f t="shared" ref="Z20" si="75">Y20+$D$3</f>
        <v>2048</v>
      </c>
      <c r="AA20" s="34">
        <f t="shared" ref="AA20" si="76">Z20+$D$3</f>
        <v>2049</v>
      </c>
      <c r="AB20" s="34">
        <f t="shared" ref="AB20" si="77">AA20+$D$3</f>
        <v>2050</v>
      </c>
      <c r="AC20" s="34">
        <f t="shared" ref="AC20" si="78">AB20+$D$3</f>
        <v>2051</v>
      </c>
      <c r="AD20" s="34">
        <f t="shared" ref="AD20" si="79">AC20+$D$3</f>
        <v>2052</v>
      </c>
      <c r="AE20" s="34">
        <f t="shared" ref="AE20" si="80">AD20+$D$3</f>
        <v>2053</v>
      </c>
      <c r="AF20" s="34">
        <f t="shared" ref="AF20" si="81">AE20+$D$3</f>
        <v>2054</v>
      </c>
      <c r="AG20" s="34">
        <f t="shared" ref="AG20" si="82">AF20+$D$3</f>
        <v>2055</v>
      </c>
      <c r="AH20" s="34">
        <f t="shared" ref="AH20" si="83">AG20+$D$3</f>
        <v>2056</v>
      </c>
      <c r="AI20" s="34">
        <f t="shared" ref="AI20" si="84">AH20+$D$3</f>
        <v>2057</v>
      </c>
      <c r="AJ20" s="34">
        <f t="shared" ref="AJ20" si="85">AI20+$D$3</f>
        <v>2058</v>
      </c>
      <c r="AK20" s="34">
        <f t="shared" ref="AK20" si="86">AJ20+$D$3</f>
        <v>2059</v>
      </c>
      <c r="AL20" s="34">
        <f t="shared" ref="AL20" si="87">AK20+$D$3</f>
        <v>2060</v>
      </c>
      <c r="AM20" s="34">
        <f t="shared" ref="AM20" si="88">AL20+$D$3</f>
        <v>2061</v>
      </c>
      <c r="AN20" s="34">
        <f t="shared" ref="AN20" si="89">AM20+$D$3</f>
        <v>2062</v>
      </c>
      <c r="AO20" s="34">
        <f t="shared" ref="AO20" si="90">AN20+$D$3</f>
        <v>2063</v>
      </c>
      <c r="AP20" s="34">
        <f t="shared" ref="AP20" si="91">AO20+$D$3</f>
        <v>2064</v>
      </c>
    </row>
    <row r="21" spans="2:42" x14ac:dyDescent="0.2">
      <c r="B21" s="630" t="s">
        <v>284</v>
      </c>
      <c r="C21" s="36">
        <f>SUM(D21:AP21)</f>
        <v>0</v>
      </c>
      <c r="D21" s="36">
        <f t="shared" ref="D21:AG21" si="92">D5-D13</f>
        <v>0</v>
      </c>
      <c r="E21" s="36">
        <f t="shared" si="92"/>
        <v>0</v>
      </c>
      <c r="F21" s="36">
        <f t="shared" si="92"/>
        <v>0</v>
      </c>
      <c r="G21" s="36">
        <f t="shared" si="92"/>
        <v>0</v>
      </c>
      <c r="H21" s="36">
        <f t="shared" si="92"/>
        <v>0</v>
      </c>
      <c r="I21" s="36">
        <f t="shared" si="92"/>
        <v>0</v>
      </c>
      <c r="J21" s="36">
        <f t="shared" si="92"/>
        <v>0</v>
      </c>
      <c r="K21" s="36">
        <f t="shared" si="92"/>
        <v>0</v>
      </c>
      <c r="L21" s="36">
        <f t="shared" si="92"/>
        <v>0</v>
      </c>
      <c r="M21" s="36">
        <f t="shared" si="92"/>
        <v>0</v>
      </c>
      <c r="N21" s="36">
        <f t="shared" si="92"/>
        <v>0</v>
      </c>
      <c r="O21" s="36">
        <f t="shared" si="92"/>
        <v>0</v>
      </c>
      <c r="P21" s="36">
        <f t="shared" si="92"/>
        <v>0</v>
      </c>
      <c r="Q21" s="36">
        <f t="shared" si="92"/>
        <v>0</v>
      </c>
      <c r="R21" s="36">
        <f t="shared" si="92"/>
        <v>0</v>
      </c>
      <c r="S21" s="36">
        <f t="shared" si="92"/>
        <v>0</v>
      </c>
      <c r="T21" s="36">
        <f t="shared" si="92"/>
        <v>0</v>
      </c>
      <c r="U21" s="36">
        <f t="shared" si="92"/>
        <v>0</v>
      </c>
      <c r="V21" s="36">
        <f t="shared" si="92"/>
        <v>0</v>
      </c>
      <c r="W21" s="36">
        <f t="shared" si="92"/>
        <v>0</v>
      </c>
      <c r="X21" s="36">
        <f t="shared" si="92"/>
        <v>0</v>
      </c>
      <c r="Y21" s="36">
        <f t="shared" si="92"/>
        <v>0</v>
      </c>
      <c r="Z21" s="36">
        <f t="shared" si="92"/>
        <v>0</v>
      </c>
      <c r="AA21" s="36">
        <f t="shared" si="92"/>
        <v>0</v>
      </c>
      <c r="AB21" s="36">
        <f t="shared" si="92"/>
        <v>0</v>
      </c>
      <c r="AC21" s="36">
        <f t="shared" si="92"/>
        <v>0</v>
      </c>
      <c r="AD21" s="36">
        <f t="shared" si="92"/>
        <v>0</v>
      </c>
      <c r="AE21" s="36">
        <f t="shared" si="92"/>
        <v>0</v>
      </c>
      <c r="AF21" s="36">
        <f t="shared" si="92"/>
        <v>0</v>
      </c>
      <c r="AG21" s="36">
        <f t="shared" si="92"/>
        <v>0</v>
      </c>
      <c r="AH21" s="36">
        <f t="shared" ref="AH21:AN21" si="93">AH5-AH13</f>
        <v>0</v>
      </c>
      <c r="AI21" s="36">
        <f t="shared" si="93"/>
        <v>0</v>
      </c>
      <c r="AJ21" s="36">
        <f t="shared" si="93"/>
        <v>0</v>
      </c>
      <c r="AK21" s="36">
        <f t="shared" si="93"/>
        <v>0</v>
      </c>
      <c r="AL21" s="36">
        <f t="shared" si="93"/>
        <v>0</v>
      </c>
      <c r="AM21" s="36">
        <f t="shared" si="93"/>
        <v>0</v>
      </c>
      <c r="AN21" s="36">
        <f t="shared" si="93"/>
        <v>0</v>
      </c>
      <c r="AO21" s="36">
        <f t="shared" ref="AO21:AP21" si="94">AO5-AO13</f>
        <v>0</v>
      </c>
      <c r="AP21" s="36">
        <f t="shared" si="94"/>
        <v>0</v>
      </c>
    </row>
    <row r="22" spans="2:42" x14ac:dyDescent="0.2">
      <c r="B22" s="630" t="s">
        <v>283</v>
      </c>
      <c r="C22" s="36">
        <f t="shared" ref="C22:C23" si="95">SUM(D22:AP22)</f>
        <v>0</v>
      </c>
      <c r="D22" s="36">
        <f t="shared" ref="D22:AG22" si="96">D6-D14</f>
        <v>0</v>
      </c>
      <c r="E22" s="36">
        <f t="shared" si="96"/>
        <v>0</v>
      </c>
      <c r="F22" s="36">
        <f t="shared" si="96"/>
        <v>0</v>
      </c>
      <c r="G22" s="36">
        <f t="shared" si="96"/>
        <v>0</v>
      </c>
      <c r="H22" s="36">
        <f t="shared" si="96"/>
        <v>0</v>
      </c>
      <c r="I22" s="36">
        <f t="shared" si="96"/>
        <v>0</v>
      </c>
      <c r="J22" s="36">
        <f t="shared" si="96"/>
        <v>0</v>
      </c>
      <c r="K22" s="36">
        <f t="shared" si="96"/>
        <v>0</v>
      </c>
      <c r="L22" s="36">
        <f t="shared" si="96"/>
        <v>0</v>
      </c>
      <c r="M22" s="36">
        <f t="shared" si="96"/>
        <v>0</v>
      </c>
      <c r="N22" s="36">
        <f t="shared" si="96"/>
        <v>0</v>
      </c>
      <c r="O22" s="36">
        <f t="shared" si="96"/>
        <v>0</v>
      </c>
      <c r="P22" s="36">
        <f t="shared" si="96"/>
        <v>0</v>
      </c>
      <c r="Q22" s="36">
        <f t="shared" si="96"/>
        <v>0</v>
      </c>
      <c r="R22" s="36">
        <f t="shared" si="96"/>
        <v>0</v>
      </c>
      <c r="S22" s="36">
        <f t="shared" si="96"/>
        <v>0</v>
      </c>
      <c r="T22" s="36">
        <f t="shared" si="96"/>
        <v>0</v>
      </c>
      <c r="U22" s="36">
        <f t="shared" si="96"/>
        <v>0</v>
      </c>
      <c r="V22" s="36">
        <f t="shared" si="96"/>
        <v>0</v>
      </c>
      <c r="W22" s="36">
        <f t="shared" si="96"/>
        <v>0</v>
      </c>
      <c r="X22" s="36">
        <f t="shared" si="96"/>
        <v>0</v>
      </c>
      <c r="Y22" s="36">
        <f t="shared" si="96"/>
        <v>0</v>
      </c>
      <c r="Z22" s="36">
        <f t="shared" si="96"/>
        <v>0</v>
      </c>
      <c r="AA22" s="36">
        <f t="shared" si="96"/>
        <v>0</v>
      </c>
      <c r="AB22" s="36">
        <f t="shared" si="96"/>
        <v>0</v>
      </c>
      <c r="AC22" s="36">
        <f t="shared" si="96"/>
        <v>0</v>
      </c>
      <c r="AD22" s="36">
        <f t="shared" si="96"/>
        <v>0</v>
      </c>
      <c r="AE22" s="36">
        <f t="shared" si="96"/>
        <v>0</v>
      </c>
      <c r="AF22" s="36">
        <f t="shared" si="96"/>
        <v>0</v>
      </c>
      <c r="AG22" s="36">
        <f t="shared" si="96"/>
        <v>0</v>
      </c>
      <c r="AH22" s="36">
        <f t="shared" ref="AH22:AN22" si="97">AH6-AH14</f>
        <v>0</v>
      </c>
      <c r="AI22" s="36">
        <f t="shared" si="97"/>
        <v>0</v>
      </c>
      <c r="AJ22" s="36">
        <f t="shared" si="97"/>
        <v>0</v>
      </c>
      <c r="AK22" s="36">
        <f t="shared" si="97"/>
        <v>0</v>
      </c>
      <c r="AL22" s="36">
        <f t="shared" si="97"/>
        <v>0</v>
      </c>
      <c r="AM22" s="36">
        <f t="shared" si="97"/>
        <v>0</v>
      </c>
      <c r="AN22" s="36">
        <f t="shared" si="97"/>
        <v>0</v>
      </c>
      <c r="AO22" s="36">
        <f t="shared" ref="AO22:AP22" si="98">AO6-AO14</f>
        <v>0</v>
      </c>
      <c r="AP22" s="36">
        <f t="shared" si="98"/>
        <v>0</v>
      </c>
    </row>
    <row r="23" spans="2:42" x14ac:dyDescent="0.2">
      <c r="B23" s="31" t="s">
        <v>9</v>
      </c>
      <c r="C23" s="120">
        <f t="shared" si="95"/>
        <v>0</v>
      </c>
      <c r="D23" s="120">
        <f t="shared" ref="D23:AG23" si="99">SUM(D21:D22)</f>
        <v>0</v>
      </c>
      <c r="E23" s="120">
        <f t="shared" si="99"/>
        <v>0</v>
      </c>
      <c r="F23" s="120">
        <f t="shared" si="99"/>
        <v>0</v>
      </c>
      <c r="G23" s="120">
        <f t="shared" si="99"/>
        <v>0</v>
      </c>
      <c r="H23" s="120">
        <f t="shared" si="99"/>
        <v>0</v>
      </c>
      <c r="I23" s="120">
        <f t="shared" si="99"/>
        <v>0</v>
      </c>
      <c r="J23" s="120">
        <f t="shared" si="99"/>
        <v>0</v>
      </c>
      <c r="K23" s="120">
        <f t="shared" si="99"/>
        <v>0</v>
      </c>
      <c r="L23" s="120">
        <f t="shared" si="99"/>
        <v>0</v>
      </c>
      <c r="M23" s="120">
        <f t="shared" si="99"/>
        <v>0</v>
      </c>
      <c r="N23" s="120">
        <f t="shared" si="99"/>
        <v>0</v>
      </c>
      <c r="O23" s="120">
        <f t="shared" si="99"/>
        <v>0</v>
      </c>
      <c r="P23" s="120">
        <f t="shared" si="99"/>
        <v>0</v>
      </c>
      <c r="Q23" s="120">
        <f t="shared" si="99"/>
        <v>0</v>
      </c>
      <c r="R23" s="120">
        <f t="shared" si="99"/>
        <v>0</v>
      </c>
      <c r="S23" s="120">
        <f t="shared" si="99"/>
        <v>0</v>
      </c>
      <c r="T23" s="120">
        <f t="shared" si="99"/>
        <v>0</v>
      </c>
      <c r="U23" s="120">
        <f t="shared" si="99"/>
        <v>0</v>
      </c>
      <c r="V23" s="120">
        <f t="shared" si="99"/>
        <v>0</v>
      </c>
      <c r="W23" s="120">
        <f t="shared" si="99"/>
        <v>0</v>
      </c>
      <c r="X23" s="120">
        <f t="shared" si="99"/>
        <v>0</v>
      </c>
      <c r="Y23" s="120">
        <f t="shared" si="99"/>
        <v>0</v>
      </c>
      <c r="Z23" s="120">
        <f t="shared" si="99"/>
        <v>0</v>
      </c>
      <c r="AA23" s="120">
        <f t="shared" si="99"/>
        <v>0</v>
      </c>
      <c r="AB23" s="120">
        <f t="shared" si="99"/>
        <v>0</v>
      </c>
      <c r="AC23" s="120">
        <f t="shared" si="99"/>
        <v>0</v>
      </c>
      <c r="AD23" s="120">
        <f t="shared" si="99"/>
        <v>0</v>
      </c>
      <c r="AE23" s="120">
        <f t="shared" si="99"/>
        <v>0</v>
      </c>
      <c r="AF23" s="120">
        <f t="shared" si="99"/>
        <v>0</v>
      </c>
      <c r="AG23" s="120">
        <f t="shared" si="99"/>
        <v>0</v>
      </c>
      <c r="AH23" s="120">
        <f t="shared" ref="AH23:AN23" si="100">SUM(AH21:AH22)</f>
        <v>0</v>
      </c>
      <c r="AI23" s="120">
        <f t="shared" si="100"/>
        <v>0</v>
      </c>
      <c r="AJ23" s="120">
        <f t="shared" si="100"/>
        <v>0</v>
      </c>
      <c r="AK23" s="120">
        <f t="shared" si="100"/>
        <v>0</v>
      </c>
      <c r="AL23" s="120">
        <f t="shared" si="100"/>
        <v>0</v>
      </c>
      <c r="AM23" s="120">
        <f t="shared" si="100"/>
        <v>0</v>
      </c>
      <c r="AN23" s="120">
        <f t="shared" si="100"/>
        <v>0</v>
      </c>
      <c r="AO23" s="120">
        <f t="shared" ref="AO23:AP23" si="101">SUM(AO21:AO22)</f>
        <v>0</v>
      </c>
      <c r="AP23" s="120">
        <f t="shared" si="101"/>
        <v>0</v>
      </c>
    </row>
    <row r="26" spans="2:42" x14ac:dyDescent="0.2">
      <c r="B26" s="30"/>
      <c r="C26" s="30"/>
      <c r="D26" s="30" t="s">
        <v>10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</row>
    <row r="27" spans="2:42" x14ac:dyDescent="0.2">
      <c r="B27" s="31" t="s">
        <v>441</v>
      </c>
      <c r="C27" s="31"/>
      <c r="D27" s="32">
        <v>1</v>
      </c>
      <c r="E27" s="32">
        <v>2</v>
      </c>
      <c r="F27" s="32">
        <v>3</v>
      </c>
      <c r="G27" s="32">
        <v>4</v>
      </c>
      <c r="H27" s="32">
        <v>5</v>
      </c>
      <c r="I27" s="32">
        <v>6</v>
      </c>
      <c r="J27" s="32">
        <v>7</v>
      </c>
      <c r="K27" s="32">
        <v>8</v>
      </c>
      <c r="L27" s="32">
        <v>9</v>
      </c>
      <c r="M27" s="32">
        <v>10</v>
      </c>
      <c r="N27" s="32">
        <v>11</v>
      </c>
      <c r="O27" s="32">
        <v>12</v>
      </c>
      <c r="P27" s="32">
        <v>13</v>
      </c>
      <c r="Q27" s="32">
        <v>14</v>
      </c>
      <c r="R27" s="32">
        <v>15</v>
      </c>
      <c r="S27" s="32">
        <v>16</v>
      </c>
      <c r="T27" s="32">
        <v>17</v>
      </c>
      <c r="U27" s="32">
        <v>18</v>
      </c>
      <c r="V27" s="32">
        <v>19</v>
      </c>
      <c r="W27" s="32">
        <v>20</v>
      </c>
      <c r="X27" s="32">
        <v>21</v>
      </c>
      <c r="Y27" s="32">
        <v>22</v>
      </c>
      <c r="Z27" s="32">
        <v>23</v>
      </c>
      <c r="AA27" s="32">
        <v>24</v>
      </c>
      <c r="AB27" s="32">
        <v>25</v>
      </c>
      <c r="AC27" s="32">
        <v>26</v>
      </c>
      <c r="AD27" s="32">
        <v>27</v>
      </c>
      <c r="AE27" s="32">
        <v>28</v>
      </c>
      <c r="AF27" s="32">
        <v>29</v>
      </c>
      <c r="AG27" s="32">
        <v>30</v>
      </c>
      <c r="AH27" s="32">
        <v>31</v>
      </c>
      <c r="AI27" s="32">
        <v>32</v>
      </c>
      <c r="AJ27" s="32">
        <v>33</v>
      </c>
      <c r="AK27" s="32">
        <v>34</v>
      </c>
      <c r="AL27" s="32">
        <v>35</v>
      </c>
      <c r="AM27" s="32">
        <v>36</v>
      </c>
      <c r="AN27" s="32">
        <v>37</v>
      </c>
      <c r="AO27" s="32">
        <v>38</v>
      </c>
      <c r="AP27" s="32">
        <v>39</v>
      </c>
    </row>
    <row r="28" spans="2:42" x14ac:dyDescent="0.2">
      <c r="B28" s="33" t="s">
        <v>33</v>
      </c>
      <c r="C28" s="264" t="s">
        <v>9</v>
      </c>
      <c r="D28" s="34">
        <f>D4</f>
        <v>2026</v>
      </c>
      <c r="E28" s="34">
        <f>D28+$D$3</f>
        <v>2027</v>
      </c>
      <c r="F28" s="34">
        <f t="shared" ref="F28" si="102">E28+$D$3</f>
        <v>2028</v>
      </c>
      <c r="G28" s="34">
        <f t="shared" ref="G28" si="103">F28+$D$3</f>
        <v>2029</v>
      </c>
      <c r="H28" s="34">
        <f t="shared" ref="H28" si="104">G28+$D$3</f>
        <v>2030</v>
      </c>
      <c r="I28" s="34">
        <f t="shared" ref="I28" si="105">H28+$D$3</f>
        <v>2031</v>
      </c>
      <c r="J28" s="34">
        <f t="shared" ref="J28" si="106">I28+$D$3</f>
        <v>2032</v>
      </c>
      <c r="K28" s="34">
        <f t="shared" ref="K28" si="107">J28+$D$3</f>
        <v>2033</v>
      </c>
      <c r="L28" s="34">
        <f t="shared" ref="L28" si="108">K28+$D$3</f>
        <v>2034</v>
      </c>
      <c r="M28" s="34">
        <f t="shared" ref="M28" si="109">L28+$D$3</f>
        <v>2035</v>
      </c>
      <c r="N28" s="34">
        <f t="shared" ref="N28" si="110">M28+$D$3</f>
        <v>2036</v>
      </c>
      <c r="O28" s="34">
        <f t="shared" ref="O28" si="111">N28+$D$3</f>
        <v>2037</v>
      </c>
      <c r="P28" s="34">
        <f t="shared" ref="P28" si="112">O28+$D$3</f>
        <v>2038</v>
      </c>
      <c r="Q28" s="34">
        <f t="shared" ref="Q28" si="113">P28+$D$3</f>
        <v>2039</v>
      </c>
      <c r="R28" s="34">
        <f t="shared" ref="R28" si="114">Q28+$D$3</f>
        <v>2040</v>
      </c>
      <c r="S28" s="34">
        <f t="shared" ref="S28" si="115">R28+$D$3</f>
        <v>2041</v>
      </c>
      <c r="T28" s="34">
        <f t="shared" ref="T28" si="116">S28+$D$3</f>
        <v>2042</v>
      </c>
      <c r="U28" s="34">
        <f t="shared" ref="U28" si="117">T28+$D$3</f>
        <v>2043</v>
      </c>
      <c r="V28" s="34">
        <f t="shared" ref="V28" si="118">U28+$D$3</f>
        <v>2044</v>
      </c>
      <c r="W28" s="34">
        <f t="shared" ref="W28" si="119">V28+$D$3</f>
        <v>2045</v>
      </c>
      <c r="X28" s="34">
        <f t="shared" ref="X28" si="120">W28+$D$3</f>
        <v>2046</v>
      </c>
      <c r="Y28" s="34">
        <f t="shared" ref="Y28" si="121">X28+$D$3</f>
        <v>2047</v>
      </c>
      <c r="Z28" s="34">
        <f t="shared" ref="Z28" si="122">Y28+$D$3</f>
        <v>2048</v>
      </c>
      <c r="AA28" s="34">
        <f t="shared" ref="AA28" si="123">Z28+$D$3</f>
        <v>2049</v>
      </c>
      <c r="AB28" s="34">
        <f t="shared" ref="AB28" si="124">AA28+$D$3</f>
        <v>2050</v>
      </c>
      <c r="AC28" s="34">
        <f t="shared" ref="AC28" si="125">AB28+$D$3</f>
        <v>2051</v>
      </c>
      <c r="AD28" s="34">
        <f t="shared" ref="AD28" si="126">AC28+$D$3</f>
        <v>2052</v>
      </c>
      <c r="AE28" s="34">
        <f t="shared" ref="AE28" si="127">AD28+$D$3</f>
        <v>2053</v>
      </c>
      <c r="AF28" s="34">
        <f t="shared" ref="AF28" si="128">AE28+$D$3</f>
        <v>2054</v>
      </c>
      <c r="AG28" s="34">
        <f t="shared" ref="AG28" si="129">AF28+$D$3</f>
        <v>2055</v>
      </c>
      <c r="AH28" s="34">
        <f t="shared" ref="AH28" si="130">AG28+$D$3</f>
        <v>2056</v>
      </c>
      <c r="AI28" s="34">
        <f t="shared" ref="AI28" si="131">AH28+$D$3</f>
        <v>2057</v>
      </c>
      <c r="AJ28" s="34">
        <f t="shared" ref="AJ28" si="132">AI28+$D$3</f>
        <v>2058</v>
      </c>
      <c r="AK28" s="34">
        <f t="shared" ref="AK28" si="133">AJ28+$D$3</f>
        <v>2059</v>
      </c>
      <c r="AL28" s="34">
        <f t="shared" ref="AL28" si="134">AK28+$D$3</f>
        <v>2060</v>
      </c>
      <c r="AM28" s="34">
        <f t="shared" ref="AM28" si="135">AL28+$D$3</f>
        <v>2061</v>
      </c>
      <c r="AN28" s="34">
        <f t="shared" ref="AN28" si="136">AM28+$D$3</f>
        <v>2062</v>
      </c>
      <c r="AO28" s="34">
        <f t="shared" ref="AO28" si="137">AN28+$D$3</f>
        <v>2063</v>
      </c>
      <c r="AP28" s="34">
        <f t="shared" ref="AP28" si="138">AO28+$D$3</f>
        <v>2064</v>
      </c>
    </row>
    <row r="29" spans="2:42" ht="12.6" x14ac:dyDescent="0.3">
      <c r="B29" s="30" t="s">
        <v>401</v>
      </c>
      <c r="C29" s="36">
        <f>SUM(D29:AP29)</f>
        <v>0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v>0</v>
      </c>
      <c r="R29" s="119">
        <v>0</v>
      </c>
      <c r="S29" s="119">
        <v>0</v>
      </c>
      <c r="T29" s="119">
        <v>0</v>
      </c>
      <c r="U29" s="119">
        <v>0</v>
      </c>
      <c r="V29" s="119">
        <v>0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0</v>
      </c>
      <c r="AJ29" s="119">
        <v>0</v>
      </c>
      <c r="AK29" s="119">
        <v>0</v>
      </c>
      <c r="AL29" s="119">
        <v>0</v>
      </c>
      <c r="AM29" s="119">
        <v>0</v>
      </c>
      <c r="AN29" s="119">
        <v>0</v>
      </c>
      <c r="AO29" s="119">
        <v>0</v>
      </c>
      <c r="AP29" s="119">
        <v>0</v>
      </c>
    </row>
    <row r="30" spans="2:42" ht="12.6" x14ac:dyDescent="0.3">
      <c r="B30" s="30" t="s">
        <v>402</v>
      </c>
      <c r="C30" s="36">
        <f t="shared" ref="C30:C36" si="139">SUM(D30:AP30)</f>
        <v>0</v>
      </c>
      <c r="D30" s="119">
        <f>'11a_A Znečisť. látky (voz.)'!D27</f>
        <v>0</v>
      </c>
      <c r="E30" s="119">
        <f>'11a_A Znečisť. látky (voz.)'!E27</f>
        <v>0</v>
      </c>
      <c r="F30" s="119">
        <f>'11a_A Znečisť. látky (voz.)'!F27</f>
        <v>0</v>
      </c>
      <c r="G30" s="119">
        <f>'11a_A Znečisť. látky (voz.)'!G27</f>
        <v>0</v>
      </c>
      <c r="H30" s="119">
        <f>'11a_A Znečisť. látky (voz.)'!H27</f>
        <v>0</v>
      </c>
      <c r="I30" s="119">
        <f>'11a_A Znečisť. látky (voz.)'!I27</f>
        <v>0</v>
      </c>
      <c r="J30" s="119">
        <f>'11a_A Znečisť. látky (voz.)'!J27</f>
        <v>0</v>
      </c>
      <c r="K30" s="119">
        <f>'11a_A Znečisť. látky (voz.)'!K27</f>
        <v>0</v>
      </c>
      <c r="L30" s="119">
        <f>'11a_A Znečisť. látky (voz.)'!L27</f>
        <v>0</v>
      </c>
      <c r="M30" s="119">
        <f>'11a_A Znečisť. látky (voz.)'!M27</f>
        <v>0</v>
      </c>
      <c r="N30" s="119">
        <f>'11a_A Znečisť. látky (voz.)'!N27</f>
        <v>0</v>
      </c>
      <c r="O30" s="119">
        <f>'11a_A Znečisť. látky (voz.)'!O27</f>
        <v>0</v>
      </c>
      <c r="P30" s="119">
        <f>'11a_A Znečisť. látky (voz.)'!P27</f>
        <v>0</v>
      </c>
      <c r="Q30" s="119">
        <f>'11a_A Znečisť. látky (voz.)'!Q27</f>
        <v>0</v>
      </c>
      <c r="R30" s="119">
        <f>'11a_A Znečisť. látky (voz.)'!R27</f>
        <v>0</v>
      </c>
      <c r="S30" s="119">
        <f>'11a_A Znečisť. látky (voz.)'!S27</f>
        <v>0</v>
      </c>
      <c r="T30" s="119">
        <f>'11a_A Znečisť. látky (voz.)'!T27</f>
        <v>0</v>
      </c>
      <c r="U30" s="119">
        <f>'11a_A Znečisť. látky (voz.)'!U27</f>
        <v>0</v>
      </c>
      <c r="V30" s="119">
        <f>'11a_A Znečisť. látky (voz.)'!V27</f>
        <v>0</v>
      </c>
      <c r="W30" s="119">
        <f>'11a_A Znečisť. látky (voz.)'!W27</f>
        <v>0</v>
      </c>
      <c r="X30" s="119">
        <f>'11a_A Znečisť. látky (voz.)'!X27</f>
        <v>0</v>
      </c>
      <c r="Y30" s="119">
        <f>'11a_A Znečisť. látky (voz.)'!Y27</f>
        <v>0</v>
      </c>
      <c r="Z30" s="119">
        <f>'11a_A Znečisť. látky (voz.)'!Z27</f>
        <v>0</v>
      </c>
      <c r="AA30" s="119">
        <f>'11a_A Znečisť. látky (voz.)'!AA27</f>
        <v>0</v>
      </c>
      <c r="AB30" s="119">
        <f>'11a_A Znečisť. látky (voz.)'!AB27</f>
        <v>0</v>
      </c>
      <c r="AC30" s="119">
        <f>'11a_A Znečisť. látky (voz.)'!AC27</f>
        <v>0</v>
      </c>
      <c r="AD30" s="119">
        <f>'11a_A Znečisť. látky (voz.)'!AD27</f>
        <v>0</v>
      </c>
      <c r="AE30" s="119">
        <f>'11a_A Znečisť. látky (voz.)'!AE27</f>
        <v>0</v>
      </c>
      <c r="AF30" s="119">
        <f>'11a_A Znečisť. látky (voz.)'!AF27</f>
        <v>0</v>
      </c>
      <c r="AG30" s="119">
        <f>'11a_A Znečisť. látky (voz.)'!AG27</f>
        <v>0</v>
      </c>
      <c r="AH30" s="119">
        <f>'11a_A Znečisť. látky (voz.)'!AH27</f>
        <v>0</v>
      </c>
      <c r="AI30" s="119">
        <f>'11a_A Znečisť. látky (voz.)'!AI27</f>
        <v>0</v>
      </c>
      <c r="AJ30" s="119">
        <f>'11a_A Znečisť. látky (voz.)'!AJ27</f>
        <v>0</v>
      </c>
      <c r="AK30" s="119">
        <f>'11a_A Znečisť. látky (voz.)'!AK27</f>
        <v>0</v>
      </c>
      <c r="AL30" s="119">
        <f>'11a_A Znečisť. látky (voz.)'!AL27</f>
        <v>0</v>
      </c>
      <c r="AM30" s="119">
        <f>'11a_A Znečisť. látky (voz.)'!AM27</f>
        <v>0</v>
      </c>
      <c r="AN30" s="119">
        <f>'11a_A Znečisť. látky (voz.)'!AN27</f>
        <v>0</v>
      </c>
      <c r="AO30" s="119">
        <f>'11a_A Znečisť. látky (voz.)'!AO27</f>
        <v>0</v>
      </c>
      <c r="AP30" s="119">
        <f>'11a_A Znečisť. látky (voz.)'!AP27</f>
        <v>0</v>
      </c>
    </row>
    <row r="31" spans="2:42" ht="12.6" x14ac:dyDescent="0.3">
      <c r="B31" s="30" t="s">
        <v>403</v>
      </c>
      <c r="C31" s="36">
        <f t="shared" si="139"/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v>0</v>
      </c>
      <c r="R31" s="119">
        <v>0</v>
      </c>
      <c r="S31" s="119">
        <v>0</v>
      </c>
      <c r="T31" s="119">
        <v>0</v>
      </c>
      <c r="U31" s="119">
        <v>0</v>
      </c>
      <c r="V31" s="119">
        <v>0</v>
      </c>
      <c r="W31" s="119">
        <v>0</v>
      </c>
      <c r="X31" s="119">
        <v>0</v>
      </c>
      <c r="Y31" s="119">
        <v>0</v>
      </c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</row>
    <row r="32" spans="2:42" ht="12.6" x14ac:dyDescent="0.3">
      <c r="B32" s="30" t="s">
        <v>404</v>
      </c>
      <c r="C32" s="36">
        <f t="shared" si="139"/>
        <v>0</v>
      </c>
      <c r="D32" s="119">
        <f>'11a_A Znečisť. látky (voz.)'!D32</f>
        <v>0</v>
      </c>
      <c r="E32" s="119">
        <f>'11a_A Znečisť. látky (voz.)'!E32</f>
        <v>0</v>
      </c>
      <c r="F32" s="119">
        <f>'11a_A Znečisť. látky (voz.)'!F32</f>
        <v>0</v>
      </c>
      <c r="G32" s="119">
        <f>'11a_A Znečisť. látky (voz.)'!G32</f>
        <v>0</v>
      </c>
      <c r="H32" s="119">
        <f>'11a_A Znečisť. látky (voz.)'!H32</f>
        <v>0</v>
      </c>
      <c r="I32" s="119">
        <f>'11a_A Znečisť. látky (voz.)'!I32</f>
        <v>0</v>
      </c>
      <c r="J32" s="119">
        <f>'11a_A Znečisť. látky (voz.)'!J32</f>
        <v>0</v>
      </c>
      <c r="K32" s="119">
        <f>'11a_A Znečisť. látky (voz.)'!K32</f>
        <v>0</v>
      </c>
      <c r="L32" s="119">
        <f>'11a_A Znečisť. látky (voz.)'!L32</f>
        <v>0</v>
      </c>
      <c r="M32" s="119">
        <f>'11a_A Znečisť. látky (voz.)'!M32</f>
        <v>0</v>
      </c>
      <c r="N32" s="119">
        <f>'11a_A Znečisť. látky (voz.)'!N32</f>
        <v>0</v>
      </c>
      <c r="O32" s="119">
        <f>'11a_A Znečisť. látky (voz.)'!O32</f>
        <v>0</v>
      </c>
      <c r="P32" s="119">
        <f>'11a_A Znečisť. látky (voz.)'!P32</f>
        <v>0</v>
      </c>
      <c r="Q32" s="119">
        <f>'11a_A Znečisť. látky (voz.)'!Q32</f>
        <v>0</v>
      </c>
      <c r="R32" s="119">
        <f>'11a_A Znečisť. látky (voz.)'!R32</f>
        <v>0</v>
      </c>
      <c r="S32" s="119">
        <f>'11a_A Znečisť. látky (voz.)'!S32</f>
        <v>0</v>
      </c>
      <c r="T32" s="119">
        <f>'11a_A Znečisť. látky (voz.)'!T32</f>
        <v>0</v>
      </c>
      <c r="U32" s="119">
        <f>'11a_A Znečisť. látky (voz.)'!U32</f>
        <v>0</v>
      </c>
      <c r="V32" s="119">
        <f>'11a_A Znečisť. látky (voz.)'!V32</f>
        <v>0</v>
      </c>
      <c r="W32" s="119">
        <f>'11a_A Znečisť. látky (voz.)'!W32</f>
        <v>0</v>
      </c>
      <c r="X32" s="119">
        <f>'11a_A Znečisť. látky (voz.)'!X32</f>
        <v>0</v>
      </c>
      <c r="Y32" s="119">
        <f>'11a_A Znečisť. látky (voz.)'!Y32</f>
        <v>0</v>
      </c>
      <c r="Z32" s="119">
        <f>'11a_A Znečisť. látky (voz.)'!Z32</f>
        <v>0</v>
      </c>
      <c r="AA32" s="119">
        <f>'11a_A Znečisť. látky (voz.)'!AA32</f>
        <v>0</v>
      </c>
      <c r="AB32" s="119">
        <f>'11a_A Znečisť. látky (voz.)'!AB32</f>
        <v>0</v>
      </c>
      <c r="AC32" s="119">
        <f>'11a_A Znečisť. látky (voz.)'!AC32</f>
        <v>0</v>
      </c>
      <c r="AD32" s="119">
        <f>'11a_A Znečisť. látky (voz.)'!AD32</f>
        <v>0</v>
      </c>
      <c r="AE32" s="119">
        <f>'11a_A Znečisť. látky (voz.)'!AE32</f>
        <v>0</v>
      </c>
      <c r="AF32" s="119">
        <f>'11a_A Znečisť. látky (voz.)'!AF32</f>
        <v>0</v>
      </c>
      <c r="AG32" s="119">
        <f>'11a_A Znečisť. látky (voz.)'!AG32</f>
        <v>0</v>
      </c>
      <c r="AH32" s="119">
        <f>'11a_A Znečisť. látky (voz.)'!AH32</f>
        <v>0</v>
      </c>
      <c r="AI32" s="119">
        <f>'11a_A Znečisť. látky (voz.)'!AI32</f>
        <v>0</v>
      </c>
      <c r="AJ32" s="119">
        <f>'11a_A Znečisť. látky (voz.)'!AJ32</f>
        <v>0</v>
      </c>
      <c r="AK32" s="119">
        <f>'11a_A Znečisť. látky (voz.)'!AK32</f>
        <v>0</v>
      </c>
      <c r="AL32" s="119">
        <f>'11a_A Znečisť. látky (voz.)'!AL32</f>
        <v>0</v>
      </c>
      <c r="AM32" s="119">
        <f>'11a_A Znečisť. látky (voz.)'!AM32</f>
        <v>0</v>
      </c>
      <c r="AN32" s="119">
        <f>'11a_A Znečisť. látky (voz.)'!AN32</f>
        <v>0</v>
      </c>
      <c r="AO32" s="119">
        <f>'11a_A Znečisť. látky (voz.)'!AO32</f>
        <v>0</v>
      </c>
      <c r="AP32" s="119">
        <f>'11a_A Znečisť. látky (voz.)'!AP32</f>
        <v>0</v>
      </c>
    </row>
    <row r="33" spans="2:42" ht="12.6" x14ac:dyDescent="0.3">
      <c r="B33" s="30" t="s">
        <v>135</v>
      </c>
      <c r="C33" s="36">
        <f t="shared" si="139"/>
        <v>0</v>
      </c>
      <c r="D33" s="119">
        <f>'11a_A Znečisť. látky (voz.)'!D37</f>
        <v>0</v>
      </c>
      <c r="E33" s="119">
        <f>'11a_A Znečisť. látky (voz.)'!E37</f>
        <v>0</v>
      </c>
      <c r="F33" s="119">
        <f>'11a_A Znečisť. látky (voz.)'!F37</f>
        <v>0</v>
      </c>
      <c r="G33" s="119">
        <f>'11a_A Znečisť. látky (voz.)'!G37</f>
        <v>0</v>
      </c>
      <c r="H33" s="119">
        <f>'11a_A Znečisť. látky (voz.)'!H37</f>
        <v>0</v>
      </c>
      <c r="I33" s="119">
        <f>'11a_A Znečisť. látky (voz.)'!I37</f>
        <v>0</v>
      </c>
      <c r="J33" s="119">
        <f>'11a_A Znečisť. látky (voz.)'!J37</f>
        <v>0</v>
      </c>
      <c r="K33" s="119">
        <f>'11a_A Znečisť. látky (voz.)'!K37</f>
        <v>0</v>
      </c>
      <c r="L33" s="119">
        <f>'11a_A Znečisť. látky (voz.)'!L37</f>
        <v>0</v>
      </c>
      <c r="M33" s="119">
        <f>'11a_A Znečisť. látky (voz.)'!M37</f>
        <v>0</v>
      </c>
      <c r="N33" s="119">
        <f>'11a_A Znečisť. látky (voz.)'!N37</f>
        <v>0</v>
      </c>
      <c r="O33" s="119">
        <f>'11a_A Znečisť. látky (voz.)'!O37</f>
        <v>0</v>
      </c>
      <c r="P33" s="119">
        <f>'11a_A Znečisť. látky (voz.)'!P37</f>
        <v>0</v>
      </c>
      <c r="Q33" s="119">
        <f>'11a_A Znečisť. látky (voz.)'!Q37</f>
        <v>0</v>
      </c>
      <c r="R33" s="119">
        <f>'11a_A Znečisť. látky (voz.)'!R37</f>
        <v>0</v>
      </c>
      <c r="S33" s="119">
        <f>'11a_A Znečisť. látky (voz.)'!S37</f>
        <v>0</v>
      </c>
      <c r="T33" s="119">
        <f>'11a_A Znečisť. látky (voz.)'!T37</f>
        <v>0</v>
      </c>
      <c r="U33" s="119">
        <f>'11a_A Znečisť. látky (voz.)'!U37</f>
        <v>0</v>
      </c>
      <c r="V33" s="119">
        <f>'11a_A Znečisť. látky (voz.)'!V37</f>
        <v>0</v>
      </c>
      <c r="W33" s="119">
        <f>'11a_A Znečisť. látky (voz.)'!W37</f>
        <v>0</v>
      </c>
      <c r="X33" s="119">
        <f>'11a_A Znečisť. látky (voz.)'!X37</f>
        <v>0</v>
      </c>
      <c r="Y33" s="119">
        <f>'11a_A Znečisť. látky (voz.)'!Y37</f>
        <v>0</v>
      </c>
      <c r="Z33" s="119">
        <f>'11a_A Znečisť. látky (voz.)'!Z37</f>
        <v>0</v>
      </c>
      <c r="AA33" s="119">
        <f>'11a_A Znečisť. látky (voz.)'!AA37</f>
        <v>0</v>
      </c>
      <c r="AB33" s="119">
        <f>'11a_A Znečisť. látky (voz.)'!AB37</f>
        <v>0</v>
      </c>
      <c r="AC33" s="119">
        <f>'11a_A Znečisť. látky (voz.)'!AC37</f>
        <v>0</v>
      </c>
      <c r="AD33" s="119">
        <f>'11a_A Znečisť. látky (voz.)'!AD37</f>
        <v>0</v>
      </c>
      <c r="AE33" s="119">
        <f>'11a_A Znečisť. látky (voz.)'!AE37</f>
        <v>0</v>
      </c>
      <c r="AF33" s="119">
        <f>'11a_A Znečisť. látky (voz.)'!AF37</f>
        <v>0</v>
      </c>
      <c r="AG33" s="119">
        <f>'11a_A Znečisť. látky (voz.)'!AG37</f>
        <v>0</v>
      </c>
      <c r="AH33" s="119">
        <f>'11a_A Znečisť. látky (voz.)'!AH37</f>
        <v>0</v>
      </c>
      <c r="AI33" s="119">
        <f>'11a_A Znečisť. látky (voz.)'!AI37</f>
        <v>0</v>
      </c>
      <c r="AJ33" s="119">
        <f>'11a_A Znečisť. látky (voz.)'!AJ37</f>
        <v>0</v>
      </c>
      <c r="AK33" s="119">
        <f>'11a_A Znečisť. látky (voz.)'!AK37</f>
        <v>0</v>
      </c>
      <c r="AL33" s="119">
        <f>'11a_A Znečisť. látky (voz.)'!AL37</f>
        <v>0</v>
      </c>
      <c r="AM33" s="119">
        <f>'11a_A Znečisť. látky (voz.)'!AM37</f>
        <v>0</v>
      </c>
      <c r="AN33" s="119">
        <f>'11a_A Znečisť. látky (voz.)'!AN37</f>
        <v>0</v>
      </c>
      <c r="AO33" s="119">
        <f>'11a_A Znečisť. látky (voz.)'!AO37</f>
        <v>0</v>
      </c>
      <c r="AP33" s="119">
        <f>'11a_A Znečisť. látky (voz.)'!AP37</f>
        <v>0</v>
      </c>
    </row>
    <row r="34" spans="2:42" ht="11.7" customHeight="1" x14ac:dyDescent="0.2">
      <c r="B34" s="30" t="s">
        <v>132</v>
      </c>
      <c r="C34" s="36">
        <f t="shared" si="139"/>
        <v>0</v>
      </c>
      <c r="D34" s="119">
        <f>'11a_A Znečisť. látky (voz.)'!D42</f>
        <v>0</v>
      </c>
      <c r="E34" s="119">
        <f>'11a_A Znečisť. látky (voz.)'!E42</f>
        <v>0</v>
      </c>
      <c r="F34" s="119">
        <f>'11a_A Znečisť. látky (voz.)'!F42</f>
        <v>0</v>
      </c>
      <c r="G34" s="119">
        <f>'11a_A Znečisť. látky (voz.)'!G42</f>
        <v>0</v>
      </c>
      <c r="H34" s="119">
        <f>'11a_A Znečisť. látky (voz.)'!H42</f>
        <v>0</v>
      </c>
      <c r="I34" s="119">
        <f>'11a_A Znečisť. látky (voz.)'!I42</f>
        <v>0</v>
      </c>
      <c r="J34" s="119">
        <f>'11a_A Znečisť. látky (voz.)'!J42</f>
        <v>0</v>
      </c>
      <c r="K34" s="119">
        <f>'11a_A Znečisť. látky (voz.)'!K42</f>
        <v>0</v>
      </c>
      <c r="L34" s="119">
        <f>'11a_A Znečisť. látky (voz.)'!L42</f>
        <v>0</v>
      </c>
      <c r="M34" s="119">
        <f>'11a_A Znečisť. látky (voz.)'!M42</f>
        <v>0</v>
      </c>
      <c r="N34" s="119">
        <f>'11a_A Znečisť. látky (voz.)'!N42</f>
        <v>0</v>
      </c>
      <c r="O34" s="119">
        <f>'11a_A Znečisť. látky (voz.)'!O42</f>
        <v>0</v>
      </c>
      <c r="P34" s="119">
        <f>'11a_A Znečisť. látky (voz.)'!P42</f>
        <v>0</v>
      </c>
      <c r="Q34" s="119">
        <f>'11a_A Znečisť. látky (voz.)'!Q42</f>
        <v>0</v>
      </c>
      <c r="R34" s="119">
        <f>'11a_A Znečisť. látky (voz.)'!R42</f>
        <v>0</v>
      </c>
      <c r="S34" s="119">
        <f>'11a_A Znečisť. látky (voz.)'!S42</f>
        <v>0</v>
      </c>
      <c r="T34" s="119">
        <f>'11a_A Znečisť. látky (voz.)'!T42</f>
        <v>0</v>
      </c>
      <c r="U34" s="119">
        <f>'11a_A Znečisť. látky (voz.)'!U42</f>
        <v>0</v>
      </c>
      <c r="V34" s="119">
        <f>'11a_A Znečisť. látky (voz.)'!V42</f>
        <v>0</v>
      </c>
      <c r="W34" s="119">
        <f>'11a_A Znečisť. látky (voz.)'!W42</f>
        <v>0</v>
      </c>
      <c r="X34" s="119">
        <f>'11a_A Znečisť. látky (voz.)'!X42</f>
        <v>0</v>
      </c>
      <c r="Y34" s="119">
        <f>'11a_A Znečisť. látky (voz.)'!Y42</f>
        <v>0</v>
      </c>
      <c r="Z34" s="119">
        <f>'11a_A Znečisť. látky (voz.)'!Z42</f>
        <v>0</v>
      </c>
      <c r="AA34" s="119">
        <f>'11a_A Znečisť. látky (voz.)'!AA42</f>
        <v>0</v>
      </c>
      <c r="AB34" s="119">
        <f>'11a_A Znečisť. látky (voz.)'!AB42</f>
        <v>0</v>
      </c>
      <c r="AC34" s="119">
        <f>'11a_A Znečisť. látky (voz.)'!AC42</f>
        <v>0</v>
      </c>
      <c r="AD34" s="119">
        <f>'11a_A Znečisť. látky (voz.)'!AD42</f>
        <v>0</v>
      </c>
      <c r="AE34" s="119">
        <f>'11a_A Znečisť. látky (voz.)'!AE42</f>
        <v>0</v>
      </c>
      <c r="AF34" s="119">
        <f>'11a_A Znečisť. látky (voz.)'!AF42</f>
        <v>0</v>
      </c>
      <c r="AG34" s="119">
        <f>'11a_A Znečisť. látky (voz.)'!AG42</f>
        <v>0</v>
      </c>
      <c r="AH34" s="119">
        <f>'11a_A Znečisť. látky (voz.)'!AH42</f>
        <v>0</v>
      </c>
      <c r="AI34" s="119">
        <f>'11a_A Znečisť. látky (voz.)'!AI42</f>
        <v>0</v>
      </c>
      <c r="AJ34" s="119">
        <f>'11a_A Znečisť. látky (voz.)'!AJ42</f>
        <v>0</v>
      </c>
      <c r="AK34" s="119">
        <f>'11a_A Znečisť. látky (voz.)'!AK42</f>
        <v>0</v>
      </c>
      <c r="AL34" s="119">
        <f>'11a_A Znečisť. látky (voz.)'!AL42</f>
        <v>0</v>
      </c>
      <c r="AM34" s="119">
        <f>'11a_A Znečisť. látky (voz.)'!AM42</f>
        <v>0</v>
      </c>
      <c r="AN34" s="119">
        <f>'11a_A Znečisť. látky (voz.)'!AN42</f>
        <v>0</v>
      </c>
      <c r="AO34" s="119">
        <f>'11a_A Znečisť. látky (voz.)'!AO42</f>
        <v>0</v>
      </c>
      <c r="AP34" s="119">
        <f>'11a_A Znečisť. látky (voz.)'!AP42</f>
        <v>0</v>
      </c>
    </row>
    <row r="35" spans="2:42" ht="12.6" x14ac:dyDescent="0.3">
      <c r="B35" s="30" t="s">
        <v>136</v>
      </c>
      <c r="C35" s="36">
        <f t="shared" si="139"/>
        <v>0</v>
      </c>
      <c r="D35" s="119">
        <f>'11a_A Znečisť. látky (voz.)'!D47</f>
        <v>0</v>
      </c>
      <c r="E35" s="119">
        <f>'11a_A Znečisť. látky (voz.)'!E47</f>
        <v>0</v>
      </c>
      <c r="F35" s="119">
        <f>'11a_A Znečisť. látky (voz.)'!F47</f>
        <v>0</v>
      </c>
      <c r="G35" s="119">
        <f>'11a_A Znečisť. látky (voz.)'!G47</f>
        <v>0</v>
      </c>
      <c r="H35" s="119">
        <f>'11a_A Znečisť. látky (voz.)'!H47</f>
        <v>0</v>
      </c>
      <c r="I35" s="119">
        <f>'11a_A Znečisť. látky (voz.)'!I47</f>
        <v>0</v>
      </c>
      <c r="J35" s="119">
        <f>'11a_A Znečisť. látky (voz.)'!J47</f>
        <v>0</v>
      </c>
      <c r="K35" s="119">
        <f>'11a_A Znečisť. látky (voz.)'!K47</f>
        <v>0</v>
      </c>
      <c r="L35" s="119">
        <f>'11a_A Znečisť. látky (voz.)'!L47</f>
        <v>0</v>
      </c>
      <c r="M35" s="119">
        <f>'11a_A Znečisť. látky (voz.)'!M47</f>
        <v>0</v>
      </c>
      <c r="N35" s="119">
        <f>'11a_A Znečisť. látky (voz.)'!N47</f>
        <v>0</v>
      </c>
      <c r="O35" s="119">
        <f>'11a_A Znečisť. látky (voz.)'!O47</f>
        <v>0</v>
      </c>
      <c r="P35" s="119">
        <f>'11a_A Znečisť. látky (voz.)'!P47</f>
        <v>0</v>
      </c>
      <c r="Q35" s="119">
        <f>'11a_A Znečisť. látky (voz.)'!Q47</f>
        <v>0</v>
      </c>
      <c r="R35" s="119">
        <f>'11a_A Znečisť. látky (voz.)'!R47</f>
        <v>0</v>
      </c>
      <c r="S35" s="119">
        <f>'11a_A Znečisť. látky (voz.)'!S47</f>
        <v>0</v>
      </c>
      <c r="T35" s="119">
        <f>'11a_A Znečisť. látky (voz.)'!T47</f>
        <v>0</v>
      </c>
      <c r="U35" s="119">
        <f>'11a_A Znečisť. látky (voz.)'!U47</f>
        <v>0</v>
      </c>
      <c r="V35" s="119">
        <f>'11a_A Znečisť. látky (voz.)'!V47</f>
        <v>0</v>
      </c>
      <c r="W35" s="119">
        <f>'11a_A Znečisť. látky (voz.)'!W47</f>
        <v>0</v>
      </c>
      <c r="X35" s="119">
        <f>'11a_A Znečisť. látky (voz.)'!X47</f>
        <v>0</v>
      </c>
      <c r="Y35" s="119">
        <f>'11a_A Znečisť. látky (voz.)'!Y47</f>
        <v>0</v>
      </c>
      <c r="Z35" s="119">
        <f>'11a_A Znečisť. látky (voz.)'!Z47</f>
        <v>0</v>
      </c>
      <c r="AA35" s="119">
        <f>'11a_A Znečisť. látky (voz.)'!AA47</f>
        <v>0</v>
      </c>
      <c r="AB35" s="119">
        <f>'11a_A Znečisť. látky (voz.)'!AB47</f>
        <v>0</v>
      </c>
      <c r="AC35" s="119">
        <f>'11a_A Znečisť. látky (voz.)'!AC47</f>
        <v>0</v>
      </c>
      <c r="AD35" s="119">
        <f>'11a_A Znečisť. látky (voz.)'!AD47</f>
        <v>0</v>
      </c>
      <c r="AE35" s="119">
        <f>'11a_A Znečisť. látky (voz.)'!AE47</f>
        <v>0</v>
      </c>
      <c r="AF35" s="119">
        <f>'11a_A Znečisť. látky (voz.)'!AF47</f>
        <v>0</v>
      </c>
      <c r="AG35" s="119">
        <f>'11a_A Znečisť. látky (voz.)'!AG47</f>
        <v>0</v>
      </c>
      <c r="AH35" s="119">
        <f>'11a_A Znečisť. látky (voz.)'!AH47</f>
        <v>0</v>
      </c>
      <c r="AI35" s="119">
        <f>'11a_A Znečisť. látky (voz.)'!AI47</f>
        <v>0</v>
      </c>
      <c r="AJ35" s="119">
        <f>'11a_A Znečisť. látky (voz.)'!AJ47</f>
        <v>0</v>
      </c>
      <c r="AK35" s="119">
        <f>'11a_A Znečisť. látky (voz.)'!AK47</f>
        <v>0</v>
      </c>
      <c r="AL35" s="119">
        <f>'11a_A Znečisť. látky (voz.)'!AL47</f>
        <v>0</v>
      </c>
      <c r="AM35" s="119">
        <f>'11a_A Znečisť. látky (voz.)'!AM47</f>
        <v>0</v>
      </c>
      <c r="AN35" s="119">
        <f>'11a_A Znečisť. látky (voz.)'!AN47</f>
        <v>0</v>
      </c>
      <c r="AO35" s="119">
        <f>'11a_A Znečisť. látky (voz.)'!AO47</f>
        <v>0</v>
      </c>
      <c r="AP35" s="119">
        <f>'11a_A Znečisť. látky (voz.)'!AP47</f>
        <v>0</v>
      </c>
    </row>
    <row r="36" spans="2:42" x14ac:dyDescent="0.2">
      <c r="B36" s="31" t="s">
        <v>9</v>
      </c>
      <c r="C36" s="120">
        <f t="shared" si="139"/>
        <v>0</v>
      </c>
      <c r="D36" s="120">
        <f t="shared" ref="D36:AG36" si="140">SUM(D29:D35)</f>
        <v>0</v>
      </c>
      <c r="E36" s="120">
        <f t="shared" si="140"/>
        <v>0</v>
      </c>
      <c r="F36" s="120">
        <f t="shared" si="140"/>
        <v>0</v>
      </c>
      <c r="G36" s="120">
        <f t="shared" si="140"/>
        <v>0</v>
      </c>
      <c r="H36" s="120">
        <f t="shared" si="140"/>
        <v>0</v>
      </c>
      <c r="I36" s="120">
        <f t="shared" si="140"/>
        <v>0</v>
      </c>
      <c r="J36" s="120">
        <f t="shared" si="140"/>
        <v>0</v>
      </c>
      <c r="K36" s="120">
        <f t="shared" si="140"/>
        <v>0</v>
      </c>
      <c r="L36" s="120">
        <f t="shared" si="140"/>
        <v>0</v>
      </c>
      <c r="M36" s="120">
        <f t="shared" si="140"/>
        <v>0</v>
      </c>
      <c r="N36" s="120">
        <f t="shared" si="140"/>
        <v>0</v>
      </c>
      <c r="O36" s="120">
        <f t="shared" si="140"/>
        <v>0</v>
      </c>
      <c r="P36" s="120">
        <f t="shared" si="140"/>
        <v>0</v>
      </c>
      <c r="Q36" s="120">
        <f t="shared" si="140"/>
        <v>0</v>
      </c>
      <c r="R36" s="120">
        <f t="shared" si="140"/>
        <v>0</v>
      </c>
      <c r="S36" s="120">
        <f t="shared" si="140"/>
        <v>0</v>
      </c>
      <c r="T36" s="120">
        <f t="shared" si="140"/>
        <v>0</v>
      </c>
      <c r="U36" s="120">
        <f t="shared" si="140"/>
        <v>0</v>
      </c>
      <c r="V36" s="120">
        <f t="shared" si="140"/>
        <v>0</v>
      </c>
      <c r="W36" s="120">
        <f t="shared" si="140"/>
        <v>0</v>
      </c>
      <c r="X36" s="120">
        <f t="shared" si="140"/>
        <v>0</v>
      </c>
      <c r="Y36" s="120">
        <f t="shared" si="140"/>
        <v>0</v>
      </c>
      <c r="Z36" s="120">
        <f t="shared" si="140"/>
        <v>0</v>
      </c>
      <c r="AA36" s="120">
        <f t="shared" si="140"/>
        <v>0</v>
      </c>
      <c r="AB36" s="120">
        <f t="shared" si="140"/>
        <v>0</v>
      </c>
      <c r="AC36" s="120">
        <f t="shared" si="140"/>
        <v>0</v>
      </c>
      <c r="AD36" s="120">
        <f t="shared" si="140"/>
        <v>0</v>
      </c>
      <c r="AE36" s="120">
        <f t="shared" si="140"/>
        <v>0</v>
      </c>
      <c r="AF36" s="120">
        <f t="shared" si="140"/>
        <v>0</v>
      </c>
      <c r="AG36" s="120">
        <f t="shared" si="140"/>
        <v>0</v>
      </c>
      <c r="AH36" s="120">
        <f t="shared" ref="AH36:AN36" si="141">SUM(AH29:AH35)</f>
        <v>0</v>
      </c>
      <c r="AI36" s="120">
        <f t="shared" si="141"/>
        <v>0</v>
      </c>
      <c r="AJ36" s="120">
        <f t="shared" si="141"/>
        <v>0</v>
      </c>
      <c r="AK36" s="120">
        <f t="shared" si="141"/>
        <v>0</v>
      </c>
      <c r="AL36" s="120">
        <f t="shared" si="141"/>
        <v>0</v>
      </c>
      <c r="AM36" s="120">
        <f t="shared" si="141"/>
        <v>0</v>
      </c>
      <c r="AN36" s="120">
        <f t="shared" si="141"/>
        <v>0</v>
      </c>
      <c r="AO36" s="120">
        <f t="shared" ref="AO36:AP36" si="142">SUM(AO29:AO35)</f>
        <v>0</v>
      </c>
      <c r="AP36" s="120">
        <f t="shared" si="142"/>
        <v>0</v>
      </c>
    </row>
    <row r="39" spans="2:42" x14ac:dyDescent="0.2">
      <c r="B39" s="30"/>
      <c r="C39" s="30"/>
      <c r="D39" s="30" t="s">
        <v>10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</row>
    <row r="40" spans="2:42" x14ac:dyDescent="0.2">
      <c r="B40" s="31" t="s">
        <v>442</v>
      </c>
      <c r="C40" s="31"/>
      <c r="D40" s="32">
        <v>1</v>
      </c>
      <c r="E40" s="32">
        <v>2</v>
      </c>
      <c r="F40" s="32">
        <v>3</v>
      </c>
      <c r="G40" s="32">
        <v>4</v>
      </c>
      <c r="H40" s="32">
        <v>5</v>
      </c>
      <c r="I40" s="32">
        <v>6</v>
      </c>
      <c r="J40" s="32">
        <v>7</v>
      </c>
      <c r="K40" s="32">
        <v>8</v>
      </c>
      <c r="L40" s="32">
        <v>9</v>
      </c>
      <c r="M40" s="32">
        <v>10</v>
      </c>
      <c r="N40" s="32">
        <v>11</v>
      </c>
      <c r="O40" s="32">
        <v>12</v>
      </c>
      <c r="P40" s="32">
        <v>13</v>
      </c>
      <c r="Q40" s="32">
        <v>14</v>
      </c>
      <c r="R40" s="32">
        <v>15</v>
      </c>
      <c r="S40" s="32">
        <v>16</v>
      </c>
      <c r="T40" s="32">
        <v>17</v>
      </c>
      <c r="U40" s="32">
        <v>18</v>
      </c>
      <c r="V40" s="32">
        <v>19</v>
      </c>
      <c r="W40" s="32">
        <v>20</v>
      </c>
      <c r="X40" s="32">
        <v>21</v>
      </c>
      <c r="Y40" s="32">
        <v>22</v>
      </c>
      <c r="Z40" s="32">
        <v>23</v>
      </c>
      <c r="AA40" s="32">
        <v>24</v>
      </c>
      <c r="AB40" s="32">
        <v>25</v>
      </c>
      <c r="AC40" s="32">
        <v>26</v>
      </c>
      <c r="AD40" s="32">
        <v>27</v>
      </c>
      <c r="AE40" s="32">
        <v>28</v>
      </c>
      <c r="AF40" s="32">
        <v>29</v>
      </c>
      <c r="AG40" s="32">
        <v>30</v>
      </c>
      <c r="AH40" s="32">
        <v>31</v>
      </c>
      <c r="AI40" s="32">
        <v>32</v>
      </c>
      <c r="AJ40" s="32">
        <v>33</v>
      </c>
      <c r="AK40" s="32">
        <v>34</v>
      </c>
      <c r="AL40" s="32">
        <v>35</v>
      </c>
      <c r="AM40" s="32">
        <v>36</v>
      </c>
      <c r="AN40" s="32">
        <v>37</v>
      </c>
      <c r="AO40" s="32">
        <v>38</v>
      </c>
      <c r="AP40" s="32">
        <v>39</v>
      </c>
    </row>
    <row r="41" spans="2:42" x14ac:dyDescent="0.2">
      <c r="B41" s="33" t="s">
        <v>34</v>
      </c>
      <c r="C41" s="264" t="s">
        <v>9</v>
      </c>
      <c r="D41" s="34">
        <f t="shared" ref="D41:AG41" si="143">D4</f>
        <v>2026</v>
      </c>
      <c r="E41" s="34">
        <f t="shared" si="143"/>
        <v>2027</v>
      </c>
      <c r="F41" s="34">
        <f t="shared" si="143"/>
        <v>2028</v>
      </c>
      <c r="G41" s="34">
        <f t="shared" si="143"/>
        <v>2029</v>
      </c>
      <c r="H41" s="34">
        <f t="shared" si="143"/>
        <v>2030</v>
      </c>
      <c r="I41" s="34">
        <f t="shared" si="143"/>
        <v>2031</v>
      </c>
      <c r="J41" s="34">
        <f t="shared" si="143"/>
        <v>2032</v>
      </c>
      <c r="K41" s="34">
        <f t="shared" si="143"/>
        <v>2033</v>
      </c>
      <c r="L41" s="34">
        <f t="shared" si="143"/>
        <v>2034</v>
      </c>
      <c r="M41" s="34">
        <f t="shared" si="143"/>
        <v>2035</v>
      </c>
      <c r="N41" s="34">
        <f t="shared" si="143"/>
        <v>2036</v>
      </c>
      <c r="O41" s="34">
        <f t="shared" si="143"/>
        <v>2037</v>
      </c>
      <c r="P41" s="34">
        <f t="shared" si="143"/>
        <v>2038</v>
      </c>
      <c r="Q41" s="34">
        <f t="shared" si="143"/>
        <v>2039</v>
      </c>
      <c r="R41" s="34">
        <f t="shared" si="143"/>
        <v>2040</v>
      </c>
      <c r="S41" s="34">
        <f t="shared" si="143"/>
        <v>2041</v>
      </c>
      <c r="T41" s="34">
        <f t="shared" si="143"/>
        <v>2042</v>
      </c>
      <c r="U41" s="34">
        <f t="shared" si="143"/>
        <v>2043</v>
      </c>
      <c r="V41" s="34">
        <f t="shared" si="143"/>
        <v>2044</v>
      </c>
      <c r="W41" s="34">
        <f t="shared" si="143"/>
        <v>2045</v>
      </c>
      <c r="X41" s="34">
        <f t="shared" si="143"/>
        <v>2046</v>
      </c>
      <c r="Y41" s="34">
        <f t="shared" si="143"/>
        <v>2047</v>
      </c>
      <c r="Z41" s="34">
        <f t="shared" si="143"/>
        <v>2048</v>
      </c>
      <c r="AA41" s="34">
        <f t="shared" si="143"/>
        <v>2049</v>
      </c>
      <c r="AB41" s="34">
        <f t="shared" si="143"/>
        <v>2050</v>
      </c>
      <c r="AC41" s="34">
        <f t="shared" si="143"/>
        <v>2051</v>
      </c>
      <c r="AD41" s="34">
        <f t="shared" si="143"/>
        <v>2052</v>
      </c>
      <c r="AE41" s="34">
        <f t="shared" si="143"/>
        <v>2053</v>
      </c>
      <c r="AF41" s="34">
        <f t="shared" si="143"/>
        <v>2054</v>
      </c>
      <c r="AG41" s="34">
        <f t="shared" si="143"/>
        <v>2055</v>
      </c>
      <c r="AH41" s="34">
        <f t="shared" ref="AH41:AN41" si="144">AH4</f>
        <v>2056</v>
      </c>
      <c r="AI41" s="34">
        <f t="shared" si="144"/>
        <v>2057</v>
      </c>
      <c r="AJ41" s="34">
        <f t="shared" si="144"/>
        <v>2058</v>
      </c>
      <c r="AK41" s="34">
        <f t="shared" si="144"/>
        <v>2059</v>
      </c>
      <c r="AL41" s="34">
        <f t="shared" si="144"/>
        <v>2060</v>
      </c>
      <c r="AM41" s="34">
        <f t="shared" si="144"/>
        <v>2061</v>
      </c>
      <c r="AN41" s="34">
        <f t="shared" si="144"/>
        <v>2062</v>
      </c>
      <c r="AO41" s="34">
        <f t="shared" ref="AO41:AP41" si="145">AO4</f>
        <v>2063</v>
      </c>
      <c r="AP41" s="34">
        <f t="shared" si="145"/>
        <v>2064</v>
      </c>
    </row>
    <row r="42" spans="2:42" ht="12.6" x14ac:dyDescent="0.3">
      <c r="B42" s="30" t="s">
        <v>401</v>
      </c>
      <c r="C42" s="36">
        <f>SUM(D42:AP42)</f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v>0</v>
      </c>
      <c r="R42" s="119">
        <v>0</v>
      </c>
      <c r="S42" s="119">
        <v>0</v>
      </c>
      <c r="T42" s="119">
        <v>0</v>
      </c>
      <c r="U42" s="119">
        <v>0</v>
      </c>
      <c r="V42" s="119">
        <v>0</v>
      </c>
      <c r="W42" s="119">
        <v>0</v>
      </c>
      <c r="X42" s="119">
        <v>0</v>
      </c>
      <c r="Y42" s="119">
        <v>0</v>
      </c>
      <c r="Z42" s="119">
        <v>0</v>
      </c>
      <c r="AA42" s="119">
        <v>0</v>
      </c>
      <c r="AB42" s="119">
        <v>0</v>
      </c>
      <c r="AC42" s="119">
        <v>0</v>
      </c>
      <c r="AD42" s="119">
        <v>0</v>
      </c>
      <c r="AE42" s="119">
        <v>0</v>
      </c>
      <c r="AF42" s="119">
        <v>0</v>
      </c>
      <c r="AG42" s="119">
        <v>0</v>
      </c>
      <c r="AH42" s="119">
        <v>0</v>
      </c>
      <c r="AI42" s="119">
        <v>0</v>
      </c>
      <c r="AJ42" s="119">
        <v>0</v>
      </c>
      <c r="AK42" s="119">
        <v>0</v>
      </c>
      <c r="AL42" s="119">
        <v>0</v>
      </c>
      <c r="AM42" s="119">
        <v>0</v>
      </c>
      <c r="AN42" s="119">
        <v>0</v>
      </c>
      <c r="AO42" s="119">
        <v>0</v>
      </c>
      <c r="AP42" s="119">
        <v>0</v>
      </c>
    </row>
    <row r="43" spans="2:42" ht="12.6" x14ac:dyDescent="0.3">
      <c r="B43" s="30" t="s">
        <v>402</v>
      </c>
      <c r="C43" s="36">
        <f t="shared" ref="C43:C49" si="146">SUM(D43:AP43)</f>
        <v>0</v>
      </c>
      <c r="D43" s="119">
        <f>'11a_A Znečisť. látky (voz.)'!D56</f>
        <v>0</v>
      </c>
      <c r="E43" s="119">
        <f>'11a_A Znečisť. látky (voz.)'!E56</f>
        <v>0</v>
      </c>
      <c r="F43" s="119">
        <f>'11a_A Znečisť. látky (voz.)'!F56</f>
        <v>0</v>
      </c>
      <c r="G43" s="119">
        <f>'11a_A Znečisť. látky (voz.)'!G56</f>
        <v>0</v>
      </c>
      <c r="H43" s="119">
        <f>'11a_A Znečisť. látky (voz.)'!H56</f>
        <v>0</v>
      </c>
      <c r="I43" s="119">
        <f>'11a_A Znečisť. látky (voz.)'!I56</f>
        <v>0</v>
      </c>
      <c r="J43" s="119">
        <f>'11a_A Znečisť. látky (voz.)'!J56</f>
        <v>0</v>
      </c>
      <c r="K43" s="119">
        <f>'11a_A Znečisť. látky (voz.)'!K56</f>
        <v>0</v>
      </c>
      <c r="L43" s="119">
        <f>'11a_A Znečisť. látky (voz.)'!L56</f>
        <v>0</v>
      </c>
      <c r="M43" s="119">
        <f>'11a_A Znečisť. látky (voz.)'!M56</f>
        <v>0</v>
      </c>
      <c r="N43" s="119">
        <f>'11a_A Znečisť. látky (voz.)'!N56</f>
        <v>0</v>
      </c>
      <c r="O43" s="119">
        <f>'11a_A Znečisť. látky (voz.)'!O56</f>
        <v>0</v>
      </c>
      <c r="P43" s="119">
        <f>'11a_A Znečisť. látky (voz.)'!P56</f>
        <v>0</v>
      </c>
      <c r="Q43" s="119">
        <f>'11a_A Znečisť. látky (voz.)'!Q56</f>
        <v>0</v>
      </c>
      <c r="R43" s="119">
        <f>'11a_A Znečisť. látky (voz.)'!R56</f>
        <v>0</v>
      </c>
      <c r="S43" s="119">
        <f>'11a_A Znečisť. látky (voz.)'!S56</f>
        <v>0</v>
      </c>
      <c r="T43" s="119">
        <f>'11a_A Znečisť. látky (voz.)'!T56</f>
        <v>0</v>
      </c>
      <c r="U43" s="119">
        <f>'11a_A Znečisť. látky (voz.)'!U56</f>
        <v>0</v>
      </c>
      <c r="V43" s="119">
        <f>'11a_A Znečisť. látky (voz.)'!V56</f>
        <v>0</v>
      </c>
      <c r="W43" s="119">
        <f>'11a_A Znečisť. látky (voz.)'!W56</f>
        <v>0</v>
      </c>
      <c r="X43" s="119">
        <f>'11a_A Znečisť. látky (voz.)'!X56</f>
        <v>0</v>
      </c>
      <c r="Y43" s="119">
        <f>'11a_A Znečisť. látky (voz.)'!Y56</f>
        <v>0</v>
      </c>
      <c r="Z43" s="119">
        <f>'11a_A Znečisť. látky (voz.)'!Z56</f>
        <v>0</v>
      </c>
      <c r="AA43" s="119">
        <f>'11a_A Znečisť. látky (voz.)'!AA56</f>
        <v>0</v>
      </c>
      <c r="AB43" s="119">
        <f>'11a_A Znečisť. látky (voz.)'!AB56</f>
        <v>0</v>
      </c>
      <c r="AC43" s="119">
        <f>'11a_A Znečisť. látky (voz.)'!AC56</f>
        <v>0</v>
      </c>
      <c r="AD43" s="119">
        <f>'11a_A Znečisť. látky (voz.)'!AD56</f>
        <v>0</v>
      </c>
      <c r="AE43" s="119">
        <f>'11a_A Znečisť. látky (voz.)'!AE56</f>
        <v>0</v>
      </c>
      <c r="AF43" s="119">
        <f>'11a_A Znečisť. látky (voz.)'!AF56</f>
        <v>0</v>
      </c>
      <c r="AG43" s="119">
        <f>'11a_A Znečisť. látky (voz.)'!AG56</f>
        <v>0</v>
      </c>
      <c r="AH43" s="119">
        <f>'11a_A Znečisť. látky (voz.)'!AH56</f>
        <v>0</v>
      </c>
      <c r="AI43" s="119">
        <f>'11a_A Znečisť. látky (voz.)'!AI56</f>
        <v>0</v>
      </c>
      <c r="AJ43" s="119">
        <f>'11a_A Znečisť. látky (voz.)'!AJ56</f>
        <v>0</v>
      </c>
      <c r="AK43" s="119">
        <f>'11a_A Znečisť. látky (voz.)'!AK56</f>
        <v>0</v>
      </c>
      <c r="AL43" s="119">
        <f>'11a_A Znečisť. látky (voz.)'!AL56</f>
        <v>0</v>
      </c>
      <c r="AM43" s="119">
        <f>'11a_A Znečisť. látky (voz.)'!AM56</f>
        <v>0</v>
      </c>
      <c r="AN43" s="119">
        <f>'11a_A Znečisť. látky (voz.)'!AN56</f>
        <v>0</v>
      </c>
      <c r="AO43" s="119">
        <f>'11a_A Znečisť. látky (voz.)'!AO56</f>
        <v>0</v>
      </c>
      <c r="AP43" s="119">
        <f>'11a_A Znečisť. látky (voz.)'!AP56</f>
        <v>0</v>
      </c>
    </row>
    <row r="44" spans="2:42" ht="12.6" x14ac:dyDescent="0.3">
      <c r="B44" s="30" t="s">
        <v>403</v>
      </c>
      <c r="C44" s="36">
        <f t="shared" si="146"/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19">
        <v>0</v>
      </c>
      <c r="P44" s="119">
        <v>0</v>
      </c>
      <c r="Q44" s="119"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19">
        <v>0</v>
      </c>
      <c r="Z44" s="119">
        <v>0</v>
      </c>
      <c r="AA44" s="119">
        <v>0</v>
      </c>
      <c r="AB44" s="119">
        <v>0</v>
      </c>
      <c r="AC44" s="119">
        <v>0</v>
      </c>
      <c r="AD44" s="119">
        <v>0</v>
      </c>
      <c r="AE44" s="119">
        <v>0</v>
      </c>
      <c r="AF44" s="119">
        <v>0</v>
      </c>
      <c r="AG44" s="119">
        <v>0</v>
      </c>
      <c r="AH44" s="119">
        <v>0</v>
      </c>
      <c r="AI44" s="119">
        <v>0</v>
      </c>
      <c r="AJ44" s="119">
        <v>0</v>
      </c>
      <c r="AK44" s="119">
        <v>0</v>
      </c>
      <c r="AL44" s="119">
        <v>0</v>
      </c>
      <c r="AM44" s="119">
        <v>0</v>
      </c>
      <c r="AN44" s="119">
        <v>0</v>
      </c>
      <c r="AO44" s="119">
        <v>0</v>
      </c>
      <c r="AP44" s="119">
        <v>0</v>
      </c>
    </row>
    <row r="45" spans="2:42" ht="12.6" x14ac:dyDescent="0.3">
      <c r="B45" s="30" t="s">
        <v>404</v>
      </c>
      <c r="C45" s="36">
        <f t="shared" si="146"/>
        <v>0</v>
      </c>
      <c r="D45" s="119">
        <f>'11a_A Znečisť. látky (voz.)'!D61</f>
        <v>0</v>
      </c>
      <c r="E45" s="119">
        <f>'11a_A Znečisť. látky (voz.)'!E61</f>
        <v>0</v>
      </c>
      <c r="F45" s="119">
        <f>'11a_A Znečisť. látky (voz.)'!F61</f>
        <v>0</v>
      </c>
      <c r="G45" s="119">
        <f>'11a_A Znečisť. látky (voz.)'!G61</f>
        <v>0</v>
      </c>
      <c r="H45" s="119">
        <f>'11a_A Znečisť. látky (voz.)'!H61</f>
        <v>0</v>
      </c>
      <c r="I45" s="119">
        <f>'11a_A Znečisť. látky (voz.)'!I61</f>
        <v>0</v>
      </c>
      <c r="J45" s="119">
        <f>'11a_A Znečisť. látky (voz.)'!J61</f>
        <v>0</v>
      </c>
      <c r="K45" s="119">
        <f>'11a_A Znečisť. látky (voz.)'!K61</f>
        <v>0</v>
      </c>
      <c r="L45" s="119">
        <f>'11a_A Znečisť. látky (voz.)'!L61</f>
        <v>0</v>
      </c>
      <c r="M45" s="119">
        <f>'11a_A Znečisť. látky (voz.)'!M61</f>
        <v>0</v>
      </c>
      <c r="N45" s="119">
        <f>'11a_A Znečisť. látky (voz.)'!N61</f>
        <v>0</v>
      </c>
      <c r="O45" s="119">
        <f>'11a_A Znečisť. látky (voz.)'!O61</f>
        <v>0</v>
      </c>
      <c r="P45" s="119">
        <f>'11a_A Znečisť. látky (voz.)'!P61</f>
        <v>0</v>
      </c>
      <c r="Q45" s="119">
        <f>'11a_A Znečisť. látky (voz.)'!Q61</f>
        <v>0</v>
      </c>
      <c r="R45" s="119">
        <f>'11a_A Znečisť. látky (voz.)'!R61</f>
        <v>0</v>
      </c>
      <c r="S45" s="119">
        <f>'11a_A Znečisť. látky (voz.)'!S61</f>
        <v>0</v>
      </c>
      <c r="T45" s="119">
        <f>'11a_A Znečisť. látky (voz.)'!T61</f>
        <v>0</v>
      </c>
      <c r="U45" s="119">
        <f>'11a_A Znečisť. látky (voz.)'!U61</f>
        <v>0</v>
      </c>
      <c r="V45" s="119">
        <f>'11a_A Znečisť. látky (voz.)'!V61</f>
        <v>0</v>
      </c>
      <c r="W45" s="119">
        <f>'11a_A Znečisť. látky (voz.)'!W61</f>
        <v>0</v>
      </c>
      <c r="X45" s="119">
        <f>'11a_A Znečisť. látky (voz.)'!X61</f>
        <v>0</v>
      </c>
      <c r="Y45" s="119">
        <f>'11a_A Znečisť. látky (voz.)'!Y61</f>
        <v>0</v>
      </c>
      <c r="Z45" s="119">
        <f>'11a_A Znečisť. látky (voz.)'!Z61</f>
        <v>0</v>
      </c>
      <c r="AA45" s="119">
        <f>'11a_A Znečisť. látky (voz.)'!AA61</f>
        <v>0</v>
      </c>
      <c r="AB45" s="119">
        <f>'11a_A Znečisť. látky (voz.)'!AB61</f>
        <v>0</v>
      </c>
      <c r="AC45" s="119">
        <f>'11a_A Znečisť. látky (voz.)'!AC61</f>
        <v>0</v>
      </c>
      <c r="AD45" s="119">
        <f>'11a_A Znečisť. látky (voz.)'!AD61</f>
        <v>0</v>
      </c>
      <c r="AE45" s="119">
        <f>'11a_A Znečisť. látky (voz.)'!AE61</f>
        <v>0</v>
      </c>
      <c r="AF45" s="119">
        <f>'11a_A Znečisť. látky (voz.)'!AF61</f>
        <v>0</v>
      </c>
      <c r="AG45" s="119">
        <f>'11a_A Znečisť. látky (voz.)'!AG61</f>
        <v>0</v>
      </c>
      <c r="AH45" s="119">
        <f>'11a_A Znečisť. látky (voz.)'!AH61</f>
        <v>0</v>
      </c>
      <c r="AI45" s="119">
        <f>'11a_A Znečisť. látky (voz.)'!AI61</f>
        <v>0</v>
      </c>
      <c r="AJ45" s="119">
        <f>'11a_A Znečisť. látky (voz.)'!AJ61</f>
        <v>0</v>
      </c>
      <c r="AK45" s="119">
        <f>'11a_A Znečisť. látky (voz.)'!AK61</f>
        <v>0</v>
      </c>
      <c r="AL45" s="119">
        <f>'11a_A Znečisť. látky (voz.)'!AL61</f>
        <v>0</v>
      </c>
      <c r="AM45" s="119">
        <f>'11a_A Znečisť. látky (voz.)'!AM61</f>
        <v>0</v>
      </c>
      <c r="AN45" s="119">
        <f>'11a_A Znečisť. látky (voz.)'!AN61</f>
        <v>0</v>
      </c>
      <c r="AO45" s="119">
        <f>'11a_A Znečisť. látky (voz.)'!AO61</f>
        <v>0</v>
      </c>
      <c r="AP45" s="119">
        <f>'11a_A Znečisť. látky (voz.)'!AP61</f>
        <v>0</v>
      </c>
    </row>
    <row r="46" spans="2:42" ht="12.6" x14ac:dyDescent="0.3">
      <c r="B46" s="30" t="s">
        <v>135</v>
      </c>
      <c r="C46" s="36">
        <f t="shared" si="146"/>
        <v>0</v>
      </c>
      <c r="D46" s="119">
        <f>'11a_A Znečisť. látky (voz.)'!D66</f>
        <v>0</v>
      </c>
      <c r="E46" s="119">
        <f>'11a_A Znečisť. látky (voz.)'!E66</f>
        <v>0</v>
      </c>
      <c r="F46" s="119">
        <f>'11a_A Znečisť. látky (voz.)'!F66</f>
        <v>0</v>
      </c>
      <c r="G46" s="119">
        <f>'11a_A Znečisť. látky (voz.)'!G66</f>
        <v>0</v>
      </c>
      <c r="H46" s="119">
        <f>'11a_A Znečisť. látky (voz.)'!H66</f>
        <v>0</v>
      </c>
      <c r="I46" s="119">
        <f>'11a_A Znečisť. látky (voz.)'!I66</f>
        <v>0</v>
      </c>
      <c r="J46" s="119">
        <f>'11a_A Znečisť. látky (voz.)'!J66</f>
        <v>0</v>
      </c>
      <c r="K46" s="119">
        <f>'11a_A Znečisť. látky (voz.)'!K66</f>
        <v>0</v>
      </c>
      <c r="L46" s="119">
        <f>'11a_A Znečisť. látky (voz.)'!L66</f>
        <v>0</v>
      </c>
      <c r="M46" s="119">
        <f>'11a_A Znečisť. látky (voz.)'!M66</f>
        <v>0</v>
      </c>
      <c r="N46" s="119">
        <f>'11a_A Znečisť. látky (voz.)'!N66</f>
        <v>0</v>
      </c>
      <c r="O46" s="119">
        <f>'11a_A Znečisť. látky (voz.)'!O66</f>
        <v>0</v>
      </c>
      <c r="P46" s="119">
        <f>'11a_A Znečisť. látky (voz.)'!P66</f>
        <v>0</v>
      </c>
      <c r="Q46" s="119">
        <f>'11a_A Znečisť. látky (voz.)'!Q66</f>
        <v>0</v>
      </c>
      <c r="R46" s="119">
        <f>'11a_A Znečisť. látky (voz.)'!R66</f>
        <v>0</v>
      </c>
      <c r="S46" s="119">
        <f>'11a_A Znečisť. látky (voz.)'!S66</f>
        <v>0</v>
      </c>
      <c r="T46" s="119">
        <f>'11a_A Znečisť. látky (voz.)'!T66</f>
        <v>0</v>
      </c>
      <c r="U46" s="119">
        <f>'11a_A Znečisť. látky (voz.)'!U66</f>
        <v>0</v>
      </c>
      <c r="V46" s="119">
        <f>'11a_A Znečisť. látky (voz.)'!V66</f>
        <v>0</v>
      </c>
      <c r="W46" s="119">
        <f>'11a_A Znečisť. látky (voz.)'!W66</f>
        <v>0</v>
      </c>
      <c r="X46" s="119">
        <f>'11a_A Znečisť. látky (voz.)'!X66</f>
        <v>0</v>
      </c>
      <c r="Y46" s="119">
        <f>'11a_A Znečisť. látky (voz.)'!Y66</f>
        <v>0</v>
      </c>
      <c r="Z46" s="119">
        <f>'11a_A Znečisť. látky (voz.)'!Z66</f>
        <v>0</v>
      </c>
      <c r="AA46" s="119">
        <f>'11a_A Znečisť. látky (voz.)'!AA66</f>
        <v>0</v>
      </c>
      <c r="AB46" s="119">
        <f>'11a_A Znečisť. látky (voz.)'!AB66</f>
        <v>0</v>
      </c>
      <c r="AC46" s="119">
        <f>'11a_A Znečisť. látky (voz.)'!AC66</f>
        <v>0</v>
      </c>
      <c r="AD46" s="119">
        <f>'11a_A Znečisť. látky (voz.)'!AD66</f>
        <v>0</v>
      </c>
      <c r="AE46" s="119">
        <f>'11a_A Znečisť. látky (voz.)'!AE66</f>
        <v>0</v>
      </c>
      <c r="AF46" s="119">
        <f>'11a_A Znečisť. látky (voz.)'!AF66</f>
        <v>0</v>
      </c>
      <c r="AG46" s="119">
        <f>'11a_A Znečisť. látky (voz.)'!AG66</f>
        <v>0</v>
      </c>
      <c r="AH46" s="119">
        <f>'11a_A Znečisť. látky (voz.)'!AH66</f>
        <v>0</v>
      </c>
      <c r="AI46" s="119">
        <f>'11a_A Znečisť. látky (voz.)'!AI66</f>
        <v>0</v>
      </c>
      <c r="AJ46" s="119">
        <f>'11a_A Znečisť. látky (voz.)'!AJ66</f>
        <v>0</v>
      </c>
      <c r="AK46" s="119">
        <f>'11a_A Znečisť. látky (voz.)'!AK66</f>
        <v>0</v>
      </c>
      <c r="AL46" s="119">
        <f>'11a_A Znečisť. látky (voz.)'!AL66</f>
        <v>0</v>
      </c>
      <c r="AM46" s="119">
        <f>'11a_A Znečisť. látky (voz.)'!AM66</f>
        <v>0</v>
      </c>
      <c r="AN46" s="119">
        <f>'11a_A Znečisť. látky (voz.)'!AN66</f>
        <v>0</v>
      </c>
      <c r="AO46" s="119">
        <f>'11a_A Znečisť. látky (voz.)'!AO66</f>
        <v>0</v>
      </c>
      <c r="AP46" s="119">
        <f>'11a_A Znečisť. látky (voz.)'!AP66</f>
        <v>0</v>
      </c>
    </row>
    <row r="47" spans="2:42" ht="11.7" customHeight="1" x14ac:dyDescent="0.2">
      <c r="B47" s="30" t="s">
        <v>132</v>
      </c>
      <c r="C47" s="36">
        <f t="shared" si="146"/>
        <v>0</v>
      </c>
      <c r="D47" s="119">
        <f>'11a_A Znečisť. látky (voz.)'!D71</f>
        <v>0</v>
      </c>
      <c r="E47" s="119">
        <f>'11a_A Znečisť. látky (voz.)'!E71</f>
        <v>0</v>
      </c>
      <c r="F47" s="119">
        <f>'11a_A Znečisť. látky (voz.)'!F71</f>
        <v>0</v>
      </c>
      <c r="G47" s="119">
        <f>'11a_A Znečisť. látky (voz.)'!G71</f>
        <v>0</v>
      </c>
      <c r="H47" s="119">
        <f>'11a_A Znečisť. látky (voz.)'!H71</f>
        <v>0</v>
      </c>
      <c r="I47" s="119">
        <f>'11a_A Znečisť. látky (voz.)'!I71</f>
        <v>0</v>
      </c>
      <c r="J47" s="119">
        <f>'11a_A Znečisť. látky (voz.)'!J71</f>
        <v>0</v>
      </c>
      <c r="K47" s="119">
        <f>'11a_A Znečisť. látky (voz.)'!K71</f>
        <v>0</v>
      </c>
      <c r="L47" s="119">
        <f>'11a_A Znečisť. látky (voz.)'!L71</f>
        <v>0</v>
      </c>
      <c r="M47" s="119">
        <f>'11a_A Znečisť. látky (voz.)'!M71</f>
        <v>0</v>
      </c>
      <c r="N47" s="119">
        <f>'11a_A Znečisť. látky (voz.)'!N71</f>
        <v>0</v>
      </c>
      <c r="O47" s="119">
        <f>'11a_A Znečisť. látky (voz.)'!O71</f>
        <v>0</v>
      </c>
      <c r="P47" s="119">
        <f>'11a_A Znečisť. látky (voz.)'!P71</f>
        <v>0</v>
      </c>
      <c r="Q47" s="119">
        <f>'11a_A Znečisť. látky (voz.)'!Q71</f>
        <v>0</v>
      </c>
      <c r="R47" s="119">
        <f>'11a_A Znečisť. látky (voz.)'!R71</f>
        <v>0</v>
      </c>
      <c r="S47" s="119">
        <f>'11a_A Znečisť. látky (voz.)'!S71</f>
        <v>0</v>
      </c>
      <c r="T47" s="119">
        <f>'11a_A Znečisť. látky (voz.)'!T71</f>
        <v>0</v>
      </c>
      <c r="U47" s="119">
        <f>'11a_A Znečisť. látky (voz.)'!U71</f>
        <v>0</v>
      </c>
      <c r="V47" s="119">
        <f>'11a_A Znečisť. látky (voz.)'!V71</f>
        <v>0</v>
      </c>
      <c r="W47" s="119">
        <f>'11a_A Znečisť. látky (voz.)'!W71</f>
        <v>0</v>
      </c>
      <c r="X47" s="119">
        <f>'11a_A Znečisť. látky (voz.)'!X71</f>
        <v>0</v>
      </c>
      <c r="Y47" s="119">
        <f>'11a_A Znečisť. látky (voz.)'!Y71</f>
        <v>0</v>
      </c>
      <c r="Z47" s="119">
        <f>'11a_A Znečisť. látky (voz.)'!Z71</f>
        <v>0</v>
      </c>
      <c r="AA47" s="119">
        <f>'11a_A Znečisť. látky (voz.)'!AA71</f>
        <v>0</v>
      </c>
      <c r="AB47" s="119">
        <f>'11a_A Znečisť. látky (voz.)'!AB71</f>
        <v>0</v>
      </c>
      <c r="AC47" s="119">
        <f>'11a_A Znečisť. látky (voz.)'!AC71</f>
        <v>0</v>
      </c>
      <c r="AD47" s="119">
        <f>'11a_A Znečisť. látky (voz.)'!AD71</f>
        <v>0</v>
      </c>
      <c r="AE47" s="119">
        <f>'11a_A Znečisť. látky (voz.)'!AE71</f>
        <v>0</v>
      </c>
      <c r="AF47" s="119">
        <f>'11a_A Znečisť. látky (voz.)'!AF71</f>
        <v>0</v>
      </c>
      <c r="AG47" s="119">
        <f>'11a_A Znečisť. látky (voz.)'!AG71</f>
        <v>0</v>
      </c>
      <c r="AH47" s="119">
        <f>'11a_A Znečisť. látky (voz.)'!AH71</f>
        <v>0</v>
      </c>
      <c r="AI47" s="119">
        <f>'11a_A Znečisť. látky (voz.)'!AI71</f>
        <v>0</v>
      </c>
      <c r="AJ47" s="119">
        <f>'11a_A Znečisť. látky (voz.)'!AJ71</f>
        <v>0</v>
      </c>
      <c r="AK47" s="119">
        <f>'11a_A Znečisť. látky (voz.)'!AK71</f>
        <v>0</v>
      </c>
      <c r="AL47" s="119">
        <f>'11a_A Znečisť. látky (voz.)'!AL71</f>
        <v>0</v>
      </c>
      <c r="AM47" s="119">
        <f>'11a_A Znečisť. látky (voz.)'!AM71</f>
        <v>0</v>
      </c>
      <c r="AN47" s="119">
        <f>'11a_A Znečisť. látky (voz.)'!AN71</f>
        <v>0</v>
      </c>
      <c r="AO47" s="119">
        <f>'11a_A Znečisť. látky (voz.)'!AO71</f>
        <v>0</v>
      </c>
      <c r="AP47" s="119">
        <f>'11a_A Znečisť. látky (voz.)'!AP71</f>
        <v>0</v>
      </c>
    </row>
    <row r="48" spans="2:42" ht="12.6" x14ac:dyDescent="0.3">
      <c r="B48" s="30" t="s">
        <v>136</v>
      </c>
      <c r="C48" s="36">
        <f t="shared" si="146"/>
        <v>0</v>
      </c>
      <c r="D48" s="119">
        <f>'11a_A Znečisť. látky (voz.)'!D76</f>
        <v>0</v>
      </c>
      <c r="E48" s="119">
        <f>'11a_A Znečisť. látky (voz.)'!E76</f>
        <v>0</v>
      </c>
      <c r="F48" s="119">
        <f>'11a_A Znečisť. látky (voz.)'!F76</f>
        <v>0</v>
      </c>
      <c r="G48" s="119">
        <f>'11a_A Znečisť. látky (voz.)'!G76</f>
        <v>0</v>
      </c>
      <c r="H48" s="119">
        <f>'11a_A Znečisť. látky (voz.)'!H76</f>
        <v>0</v>
      </c>
      <c r="I48" s="119">
        <f>'11a_A Znečisť. látky (voz.)'!I76</f>
        <v>0</v>
      </c>
      <c r="J48" s="119">
        <f>'11a_A Znečisť. látky (voz.)'!J76</f>
        <v>0</v>
      </c>
      <c r="K48" s="119">
        <f>'11a_A Znečisť. látky (voz.)'!K76</f>
        <v>0</v>
      </c>
      <c r="L48" s="119">
        <f>'11a_A Znečisť. látky (voz.)'!L76</f>
        <v>0</v>
      </c>
      <c r="M48" s="119">
        <f>'11a_A Znečisť. látky (voz.)'!M76</f>
        <v>0</v>
      </c>
      <c r="N48" s="119">
        <f>'11a_A Znečisť. látky (voz.)'!N76</f>
        <v>0</v>
      </c>
      <c r="O48" s="119">
        <f>'11a_A Znečisť. látky (voz.)'!O76</f>
        <v>0</v>
      </c>
      <c r="P48" s="119">
        <f>'11a_A Znečisť. látky (voz.)'!P76</f>
        <v>0</v>
      </c>
      <c r="Q48" s="119">
        <f>'11a_A Znečisť. látky (voz.)'!Q76</f>
        <v>0</v>
      </c>
      <c r="R48" s="119">
        <f>'11a_A Znečisť. látky (voz.)'!R76</f>
        <v>0</v>
      </c>
      <c r="S48" s="119">
        <f>'11a_A Znečisť. látky (voz.)'!S76</f>
        <v>0</v>
      </c>
      <c r="T48" s="119">
        <f>'11a_A Znečisť. látky (voz.)'!T76</f>
        <v>0</v>
      </c>
      <c r="U48" s="119">
        <f>'11a_A Znečisť. látky (voz.)'!U76</f>
        <v>0</v>
      </c>
      <c r="V48" s="119">
        <f>'11a_A Znečisť. látky (voz.)'!V76</f>
        <v>0</v>
      </c>
      <c r="W48" s="119">
        <f>'11a_A Znečisť. látky (voz.)'!W76</f>
        <v>0</v>
      </c>
      <c r="X48" s="119">
        <f>'11a_A Znečisť. látky (voz.)'!X76</f>
        <v>0</v>
      </c>
      <c r="Y48" s="119">
        <f>'11a_A Znečisť. látky (voz.)'!Y76</f>
        <v>0</v>
      </c>
      <c r="Z48" s="119">
        <f>'11a_A Znečisť. látky (voz.)'!Z76</f>
        <v>0</v>
      </c>
      <c r="AA48" s="119">
        <f>'11a_A Znečisť. látky (voz.)'!AA76</f>
        <v>0</v>
      </c>
      <c r="AB48" s="119">
        <f>'11a_A Znečisť. látky (voz.)'!AB76</f>
        <v>0</v>
      </c>
      <c r="AC48" s="119">
        <f>'11a_A Znečisť. látky (voz.)'!AC76</f>
        <v>0</v>
      </c>
      <c r="AD48" s="119">
        <f>'11a_A Znečisť. látky (voz.)'!AD76</f>
        <v>0</v>
      </c>
      <c r="AE48" s="119">
        <f>'11a_A Znečisť. látky (voz.)'!AE76</f>
        <v>0</v>
      </c>
      <c r="AF48" s="119">
        <f>'11a_A Znečisť. látky (voz.)'!AF76</f>
        <v>0</v>
      </c>
      <c r="AG48" s="119">
        <f>'11a_A Znečisť. látky (voz.)'!AG76</f>
        <v>0</v>
      </c>
      <c r="AH48" s="119">
        <f>'11a_A Znečisť. látky (voz.)'!AH76</f>
        <v>0</v>
      </c>
      <c r="AI48" s="119">
        <f>'11a_A Znečisť. látky (voz.)'!AI76</f>
        <v>0</v>
      </c>
      <c r="AJ48" s="119">
        <f>'11a_A Znečisť. látky (voz.)'!AJ76</f>
        <v>0</v>
      </c>
      <c r="AK48" s="119">
        <f>'11a_A Znečisť. látky (voz.)'!AK76</f>
        <v>0</v>
      </c>
      <c r="AL48" s="119">
        <f>'11a_A Znečisť. látky (voz.)'!AL76</f>
        <v>0</v>
      </c>
      <c r="AM48" s="119">
        <f>'11a_A Znečisť. látky (voz.)'!AM76</f>
        <v>0</v>
      </c>
      <c r="AN48" s="119">
        <f>'11a_A Znečisť. látky (voz.)'!AN76</f>
        <v>0</v>
      </c>
      <c r="AO48" s="119">
        <f>'11a_A Znečisť. látky (voz.)'!AO76</f>
        <v>0</v>
      </c>
      <c r="AP48" s="119">
        <f>'11a_A Znečisť. látky (voz.)'!AP76</f>
        <v>0</v>
      </c>
    </row>
    <row r="49" spans="2:42" x14ac:dyDescent="0.2">
      <c r="B49" s="31" t="s">
        <v>35</v>
      </c>
      <c r="C49" s="120">
        <f t="shared" si="146"/>
        <v>0</v>
      </c>
      <c r="D49" s="120">
        <f t="shared" ref="D49:AG49" si="147">SUM(D42:D48)</f>
        <v>0</v>
      </c>
      <c r="E49" s="120">
        <f t="shared" si="147"/>
        <v>0</v>
      </c>
      <c r="F49" s="120">
        <f t="shared" si="147"/>
        <v>0</v>
      </c>
      <c r="G49" s="120">
        <f t="shared" si="147"/>
        <v>0</v>
      </c>
      <c r="H49" s="120">
        <f t="shared" si="147"/>
        <v>0</v>
      </c>
      <c r="I49" s="120">
        <f t="shared" si="147"/>
        <v>0</v>
      </c>
      <c r="J49" s="120">
        <f t="shared" si="147"/>
        <v>0</v>
      </c>
      <c r="K49" s="120">
        <f t="shared" si="147"/>
        <v>0</v>
      </c>
      <c r="L49" s="120">
        <f t="shared" si="147"/>
        <v>0</v>
      </c>
      <c r="M49" s="120">
        <f t="shared" si="147"/>
        <v>0</v>
      </c>
      <c r="N49" s="120">
        <f t="shared" si="147"/>
        <v>0</v>
      </c>
      <c r="O49" s="120">
        <f t="shared" si="147"/>
        <v>0</v>
      </c>
      <c r="P49" s="120">
        <f t="shared" si="147"/>
        <v>0</v>
      </c>
      <c r="Q49" s="120">
        <f t="shared" si="147"/>
        <v>0</v>
      </c>
      <c r="R49" s="120">
        <f t="shared" si="147"/>
        <v>0</v>
      </c>
      <c r="S49" s="120">
        <f t="shared" si="147"/>
        <v>0</v>
      </c>
      <c r="T49" s="120">
        <f t="shared" si="147"/>
        <v>0</v>
      </c>
      <c r="U49" s="120">
        <f t="shared" si="147"/>
        <v>0</v>
      </c>
      <c r="V49" s="120">
        <f t="shared" si="147"/>
        <v>0</v>
      </c>
      <c r="W49" s="120">
        <f t="shared" si="147"/>
        <v>0</v>
      </c>
      <c r="X49" s="120">
        <f t="shared" si="147"/>
        <v>0</v>
      </c>
      <c r="Y49" s="120">
        <f t="shared" si="147"/>
        <v>0</v>
      </c>
      <c r="Z49" s="120">
        <f t="shared" si="147"/>
        <v>0</v>
      </c>
      <c r="AA49" s="120">
        <f t="shared" si="147"/>
        <v>0</v>
      </c>
      <c r="AB49" s="120">
        <f t="shared" si="147"/>
        <v>0</v>
      </c>
      <c r="AC49" s="120">
        <f t="shared" si="147"/>
        <v>0</v>
      </c>
      <c r="AD49" s="120">
        <f t="shared" si="147"/>
        <v>0</v>
      </c>
      <c r="AE49" s="120">
        <f t="shared" si="147"/>
        <v>0</v>
      </c>
      <c r="AF49" s="120">
        <f t="shared" si="147"/>
        <v>0</v>
      </c>
      <c r="AG49" s="120">
        <f t="shared" si="147"/>
        <v>0</v>
      </c>
      <c r="AH49" s="120">
        <f t="shared" ref="AH49:AN49" si="148">SUM(AH42:AH48)</f>
        <v>0</v>
      </c>
      <c r="AI49" s="120">
        <f t="shared" si="148"/>
        <v>0</v>
      </c>
      <c r="AJ49" s="120">
        <f t="shared" si="148"/>
        <v>0</v>
      </c>
      <c r="AK49" s="120">
        <f t="shared" si="148"/>
        <v>0</v>
      </c>
      <c r="AL49" s="120">
        <f t="shared" si="148"/>
        <v>0</v>
      </c>
      <c r="AM49" s="120">
        <f t="shared" si="148"/>
        <v>0</v>
      </c>
      <c r="AN49" s="120">
        <f t="shared" si="148"/>
        <v>0</v>
      </c>
      <c r="AO49" s="120">
        <f t="shared" ref="AO49:AP49" si="149">SUM(AO42:AO48)</f>
        <v>0</v>
      </c>
      <c r="AP49" s="120">
        <f t="shared" si="149"/>
        <v>0</v>
      </c>
    </row>
    <row r="52" spans="2:42" x14ac:dyDescent="0.2">
      <c r="B52" s="30"/>
      <c r="C52" s="30"/>
      <c r="D52" s="30" t="s">
        <v>10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</row>
    <row r="53" spans="2:42" x14ac:dyDescent="0.2">
      <c r="B53" s="31" t="s">
        <v>443</v>
      </c>
      <c r="C53" s="31"/>
      <c r="D53" s="32">
        <v>1</v>
      </c>
      <c r="E53" s="32">
        <v>2</v>
      </c>
      <c r="F53" s="32">
        <v>3</v>
      </c>
      <c r="G53" s="32">
        <v>4</v>
      </c>
      <c r="H53" s="32">
        <v>5</v>
      </c>
      <c r="I53" s="32">
        <v>6</v>
      </c>
      <c r="J53" s="32">
        <v>7</v>
      </c>
      <c r="K53" s="32">
        <v>8</v>
      </c>
      <c r="L53" s="32">
        <v>9</v>
      </c>
      <c r="M53" s="32">
        <v>10</v>
      </c>
      <c r="N53" s="32">
        <v>11</v>
      </c>
      <c r="O53" s="32">
        <v>12</v>
      </c>
      <c r="P53" s="32">
        <v>13</v>
      </c>
      <c r="Q53" s="32">
        <v>14</v>
      </c>
      <c r="R53" s="32">
        <v>15</v>
      </c>
      <c r="S53" s="32">
        <v>16</v>
      </c>
      <c r="T53" s="32">
        <v>17</v>
      </c>
      <c r="U53" s="32">
        <v>18</v>
      </c>
      <c r="V53" s="32">
        <v>19</v>
      </c>
      <c r="W53" s="32">
        <v>20</v>
      </c>
      <c r="X53" s="32">
        <v>21</v>
      </c>
      <c r="Y53" s="32">
        <v>22</v>
      </c>
      <c r="Z53" s="32">
        <v>23</v>
      </c>
      <c r="AA53" s="32">
        <v>24</v>
      </c>
      <c r="AB53" s="32">
        <v>25</v>
      </c>
      <c r="AC53" s="32">
        <v>26</v>
      </c>
      <c r="AD53" s="32">
        <v>27</v>
      </c>
      <c r="AE53" s="32">
        <v>28</v>
      </c>
      <c r="AF53" s="32">
        <v>29</v>
      </c>
      <c r="AG53" s="32">
        <v>30</v>
      </c>
      <c r="AH53" s="32">
        <v>31</v>
      </c>
      <c r="AI53" s="32">
        <v>32</v>
      </c>
      <c r="AJ53" s="32">
        <v>33</v>
      </c>
      <c r="AK53" s="32">
        <v>34</v>
      </c>
      <c r="AL53" s="32">
        <v>35</v>
      </c>
      <c r="AM53" s="32">
        <v>36</v>
      </c>
      <c r="AN53" s="32">
        <v>37</v>
      </c>
      <c r="AO53" s="32">
        <v>38</v>
      </c>
      <c r="AP53" s="32">
        <v>39</v>
      </c>
    </row>
    <row r="54" spans="2:42" x14ac:dyDescent="0.2">
      <c r="B54" s="33" t="s">
        <v>62</v>
      </c>
      <c r="C54" s="264" t="s">
        <v>9</v>
      </c>
      <c r="D54" s="34">
        <f t="shared" ref="D54:AG54" si="150">D4</f>
        <v>2026</v>
      </c>
      <c r="E54" s="34">
        <f t="shared" si="150"/>
        <v>2027</v>
      </c>
      <c r="F54" s="34">
        <f t="shared" si="150"/>
        <v>2028</v>
      </c>
      <c r="G54" s="34">
        <f t="shared" si="150"/>
        <v>2029</v>
      </c>
      <c r="H54" s="34">
        <f t="shared" si="150"/>
        <v>2030</v>
      </c>
      <c r="I54" s="34">
        <f t="shared" si="150"/>
        <v>2031</v>
      </c>
      <c r="J54" s="34">
        <f t="shared" si="150"/>
        <v>2032</v>
      </c>
      <c r="K54" s="34">
        <f t="shared" si="150"/>
        <v>2033</v>
      </c>
      <c r="L54" s="34">
        <f t="shared" si="150"/>
        <v>2034</v>
      </c>
      <c r="M54" s="34">
        <f t="shared" si="150"/>
        <v>2035</v>
      </c>
      <c r="N54" s="34">
        <f t="shared" si="150"/>
        <v>2036</v>
      </c>
      <c r="O54" s="34">
        <f t="shared" si="150"/>
        <v>2037</v>
      </c>
      <c r="P54" s="34">
        <f t="shared" si="150"/>
        <v>2038</v>
      </c>
      <c r="Q54" s="34">
        <f t="shared" si="150"/>
        <v>2039</v>
      </c>
      <c r="R54" s="34">
        <f t="shared" si="150"/>
        <v>2040</v>
      </c>
      <c r="S54" s="34">
        <f t="shared" si="150"/>
        <v>2041</v>
      </c>
      <c r="T54" s="34">
        <f t="shared" si="150"/>
        <v>2042</v>
      </c>
      <c r="U54" s="34">
        <f t="shared" si="150"/>
        <v>2043</v>
      </c>
      <c r="V54" s="34">
        <f t="shared" si="150"/>
        <v>2044</v>
      </c>
      <c r="W54" s="34">
        <f t="shared" si="150"/>
        <v>2045</v>
      </c>
      <c r="X54" s="34">
        <f t="shared" si="150"/>
        <v>2046</v>
      </c>
      <c r="Y54" s="34">
        <f t="shared" si="150"/>
        <v>2047</v>
      </c>
      <c r="Z54" s="34">
        <f t="shared" si="150"/>
        <v>2048</v>
      </c>
      <c r="AA54" s="34">
        <f t="shared" si="150"/>
        <v>2049</v>
      </c>
      <c r="AB54" s="34">
        <f t="shared" si="150"/>
        <v>2050</v>
      </c>
      <c r="AC54" s="34">
        <f t="shared" si="150"/>
        <v>2051</v>
      </c>
      <c r="AD54" s="34">
        <f t="shared" si="150"/>
        <v>2052</v>
      </c>
      <c r="AE54" s="34">
        <f t="shared" si="150"/>
        <v>2053</v>
      </c>
      <c r="AF54" s="34">
        <f t="shared" si="150"/>
        <v>2054</v>
      </c>
      <c r="AG54" s="34">
        <f t="shared" si="150"/>
        <v>2055</v>
      </c>
      <c r="AH54" s="34">
        <f t="shared" ref="AH54:AN54" si="151">AH4</f>
        <v>2056</v>
      </c>
      <c r="AI54" s="34">
        <f t="shared" si="151"/>
        <v>2057</v>
      </c>
      <c r="AJ54" s="34">
        <f t="shared" si="151"/>
        <v>2058</v>
      </c>
      <c r="AK54" s="34">
        <f t="shared" si="151"/>
        <v>2059</v>
      </c>
      <c r="AL54" s="34">
        <f t="shared" si="151"/>
        <v>2060</v>
      </c>
      <c r="AM54" s="34">
        <f t="shared" si="151"/>
        <v>2061</v>
      </c>
      <c r="AN54" s="34">
        <f t="shared" si="151"/>
        <v>2062</v>
      </c>
      <c r="AO54" s="34">
        <f t="shared" ref="AO54:AP54" si="152">AO4</f>
        <v>2063</v>
      </c>
      <c r="AP54" s="34">
        <f t="shared" si="152"/>
        <v>2064</v>
      </c>
    </row>
    <row r="55" spans="2:42" ht="12.6" x14ac:dyDescent="0.3">
      <c r="B55" s="30" t="s">
        <v>401</v>
      </c>
      <c r="C55" s="36">
        <f>SUM(D55:AP55)</f>
        <v>0</v>
      </c>
      <c r="D55" s="36">
        <f>D29-D42</f>
        <v>0</v>
      </c>
      <c r="E55" s="36">
        <f t="shared" ref="E55:AG61" si="153">E29-E42</f>
        <v>0</v>
      </c>
      <c r="F55" s="36">
        <f t="shared" si="153"/>
        <v>0</v>
      </c>
      <c r="G55" s="36">
        <f t="shared" si="153"/>
        <v>0</v>
      </c>
      <c r="H55" s="36">
        <f t="shared" si="153"/>
        <v>0</v>
      </c>
      <c r="I55" s="36">
        <f t="shared" si="153"/>
        <v>0</v>
      </c>
      <c r="J55" s="36">
        <f t="shared" si="153"/>
        <v>0</v>
      </c>
      <c r="K55" s="36">
        <f t="shared" si="153"/>
        <v>0</v>
      </c>
      <c r="L55" s="36">
        <f t="shared" si="153"/>
        <v>0</v>
      </c>
      <c r="M55" s="36">
        <f t="shared" si="153"/>
        <v>0</v>
      </c>
      <c r="N55" s="36">
        <f t="shared" si="153"/>
        <v>0</v>
      </c>
      <c r="O55" s="36">
        <f t="shared" si="153"/>
        <v>0</v>
      </c>
      <c r="P55" s="36">
        <f t="shared" si="153"/>
        <v>0</v>
      </c>
      <c r="Q55" s="36">
        <f t="shared" si="153"/>
        <v>0</v>
      </c>
      <c r="R55" s="36">
        <f t="shared" si="153"/>
        <v>0</v>
      </c>
      <c r="S55" s="36">
        <f t="shared" si="153"/>
        <v>0</v>
      </c>
      <c r="T55" s="36">
        <f t="shared" si="153"/>
        <v>0</v>
      </c>
      <c r="U55" s="36">
        <f t="shared" si="153"/>
        <v>0</v>
      </c>
      <c r="V55" s="36">
        <f t="shared" si="153"/>
        <v>0</v>
      </c>
      <c r="W55" s="36">
        <f t="shared" si="153"/>
        <v>0</v>
      </c>
      <c r="X55" s="36">
        <f t="shared" si="153"/>
        <v>0</v>
      </c>
      <c r="Y55" s="36">
        <f t="shared" si="153"/>
        <v>0</v>
      </c>
      <c r="Z55" s="36">
        <f t="shared" si="153"/>
        <v>0</v>
      </c>
      <c r="AA55" s="36">
        <f t="shared" si="153"/>
        <v>0</v>
      </c>
      <c r="AB55" s="36">
        <f t="shared" si="153"/>
        <v>0</v>
      </c>
      <c r="AC55" s="36">
        <f t="shared" si="153"/>
        <v>0</v>
      </c>
      <c r="AD55" s="36">
        <f t="shared" si="153"/>
        <v>0</v>
      </c>
      <c r="AE55" s="36">
        <f t="shared" si="153"/>
        <v>0</v>
      </c>
      <c r="AF55" s="36">
        <f t="shared" si="153"/>
        <v>0</v>
      </c>
      <c r="AG55" s="36">
        <f t="shared" si="153"/>
        <v>0</v>
      </c>
      <c r="AH55" s="36">
        <f t="shared" ref="AH55:AN55" si="154">AH29-AH42</f>
        <v>0</v>
      </c>
      <c r="AI55" s="36">
        <f t="shared" si="154"/>
        <v>0</v>
      </c>
      <c r="AJ55" s="36">
        <f t="shared" si="154"/>
        <v>0</v>
      </c>
      <c r="AK55" s="36">
        <f t="shared" si="154"/>
        <v>0</v>
      </c>
      <c r="AL55" s="36">
        <f t="shared" si="154"/>
        <v>0</v>
      </c>
      <c r="AM55" s="36">
        <f t="shared" si="154"/>
        <v>0</v>
      </c>
      <c r="AN55" s="36">
        <f t="shared" si="154"/>
        <v>0</v>
      </c>
      <c r="AO55" s="36">
        <f t="shared" ref="AO55:AP55" si="155">AO29-AO42</f>
        <v>0</v>
      </c>
      <c r="AP55" s="36">
        <f t="shared" si="155"/>
        <v>0</v>
      </c>
    </row>
    <row r="56" spans="2:42" ht="12.6" x14ac:dyDescent="0.3">
      <c r="B56" s="30" t="s">
        <v>402</v>
      </c>
      <c r="C56" s="36">
        <f t="shared" ref="C56:C62" si="156">SUM(D56:AP56)</f>
        <v>0</v>
      </c>
      <c r="D56" s="36">
        <f t="shared" ref="D56:S61" si="157">D30-D43</f>
        <v>0</v>
      </c>
      <c r="E56" s="36">
        <f t="shared" si="157"/>
        <v>0</v>
      </c>
      <c r="F56" s="36">
        <f t="shared" si="157"/>
        <v>0</v>
      </c>
      <c r="G56" s="36">
        <f t="shared" si="157"/>
        <v>0</v>
      </c>
      <c r="H56" s="36">
        <f t="shared" si="157"/>
        <v>0</v>
      </c>
      <c r="I56" s="36">
        <f t="shared" si="157"/>
        <v>0</v>
      </c>
      <c r="J56" s="36">
        <f t="shared" si="157"/>
        <v>0</v>
      </c>
      <c r="K56" s="36">
        <f t="shared" si="157"/>
        <v>0</v>
      </c>
      <c r="L56" s="36">
        <f t="shared" si="157"/>
        <v>0</v>
      </c>
      <c r="M56" s="36">
        <f t="shared" si="157"/>
        <v>0</v>
      </c>
      <c r="N56" s="36">
        <f t="shared" si="157"/>
        <v>0</v>
      </c>
      <c r="O56" s="36">
        <f t="shared" si="157"/>
        <v>0</v>
      </c>
      <c r="P56" s="36">
        <f t="shared" si="157"/>
        <v>0</v>
      </c>
      <c r="Q56" s="36">
        <f t="shared" si="157"/>
        <v>0</v>
      </c>
      <c r="R56" s="36">
        <f t="shared" si="157"/>
        <v>0</v>
      </c>
      <c r="S56" s="36">
        <f t="shared" si="157"/>
        <v>0</v>
      </c>
      <c r="T56" s="36">
        <f t="shared" si="153"/>
        <v>0</v>
      </c>
      <c r="U56" s="36">
        <f t="shared" si="153"/>
        <v>0</v>
      </c>
      <c r="V56" s="36">
        <f t="shared" si="153"/>
        <v>0</v>
      </c>
      <c r="W56" s="36">
        <f t="shared" si="153"/>
        <v>0</v>
      </c>
      <c r="X56" s="36">
        <f t="shared" si="153"/>
        <v>0</v>
      </c>
      <c r="Y56" s="36">
        <f t="shared" si="153"/>
        <v>0</v>
      </c>
      <c r="Z56" s="36">
        <f t="shared" si="153"/>
        <v>0</v>
      </c>
      <c r="AA56" s="36">
        <f t="shared" si="153"/>
        <v>0</v>
      </c>
      <c r="AB56" s="36">
        <f t="shared" si="153"/>
        <v>0</v>
      </c>
      <c r="AC56" s="36">
        <f t="shared" si="153"/>
        <v>0</v>
      </c>
      <c r="AD56" s="36">
        <f t="shared" si="153"/>
        <v>0</v>
      </c>
      <c r="AE56" s="36">
        <f t="shared" si="153"/>
        <v>0</v>
      </c>
      <c r="AF56" s="36">
        <f t="shared" si="153"/>
        <v>0</v>
      </c>
      <c r="AG56" s="36">
        <f t="shared" si="153"/>
        <v>0</v>
      </c>
      <c r="AH56" s="36">
        <f t="shared" ref="AH56:AN56" si="158">AH30-AH43</f>
        <v>0</v>
      </c>
      <c r="AI56" s="36">
        <f t="shared" si="158"/>
        <v>0</v>
      </c>
      <c r="AJ56" s="36">
        <f t="shared" si="158"/>
        <v>0</v>
      </c>
      <c r="AK56" s="36">
        <f t="shared" si="158"/>
        <v>0</v>
      </c>
      <c r="AL56" s="36">
        <f t="shared" si="158"/>
        <v>0</v>
      </c>
      <c r="AM56" s="36">
        <f t="shared" si="158"/>
        <v>0</v>
      </c>
      <c r="AN56" s="36">
        <f t="shared" si="158"/>
        <v>0</v>
      </c>
      <c r="AO56" s="36">
        <f t="shared" ref="AO56:AP56" si="159">AO30-AO43</f>
        <v>0</v>
      </c>
      <c r="AP56" s="36">
        <f t="shared" si="159"/>
        <v>0</v>
      </c>
    </row>
    <row r="57" spans="2:42" ht="12.6" x14ac:dyDescent="0.3">
      <c r="B57" s="30" t="s">
        <v>403</v>
      </c>
      <c r="C57" s="36">
        <f t="shared" si="156"/>
        <v>0</v>
      </c>
      <c r="D57" s="36">
        <f t="shared" si="157"/>
        <v>0</v>
      </c>
      <c r="E57" s="36">
        <f t="shared" si="153"/>
        <v>0</v>
      </c>
      <c r="F57" s="36">
        <f t="shared" si="153"/>
        <v>0</v>
      </c>
      <c r="G57" s="36">
        <f t="shared" si="153"/>
        <v>0</v>
      </c>
      <c r="H57" s="36">
        <f t="shared" si="153"/>
        <v>0</v>
      </c>
      <c r="I57" s="36">
        <f t="shared" si="153"/>
        <v>0</v>
      </c>
      <c r="J57" s="36">
        <f t="shared" si="153"/>
        <v>0</v>
      </c>
      <c r="K57" s="36">
        <f t="shared" si="153"/>
        <v>0</v>
      </c>
      <c r="L57" s="36">
        <f t="shared" si="153"/>
        <v>0</v>
      </c>
      <c r="M57" s="36">
        <f t="shared" si="153"/>
        <v>0</v>
      </c>
      <c r="N57" s="36">
        <f t="shared" si="153"/>
        <v>0</v>
      </c>
      <c r="O57" s="36">
        <f t="shared" si="153"/>
        <v>0</v>
      </c>
      <c r="P57" s="36">
        <f t="shared" si="153"/>
        <v>0</v>
      </c>
      <c r="Q57" s="36">
        <f t="shared" si="153"/>
        <v>0</v>
      </c>
      <c r="R57" s="36">
        <f t="shared" si="153"/>
        <v>0</v>
      </c>
      <c r="S57" s="36">
        <f t="shared" si="153"/>
        <v>0</v>
      </c>
      <c r="T57" s="36">
        <f t="shared" si="153"/>
        <v>0</v>
      </c>
      <c r="U57" s="36">
        <f t="shared" si="153"/>
        <v>0</v>
      </c>
      <c r="V57" s="36">
        <f t="shared" si="153"/>
        <v>0</v>
      </c>
      <c r="W57" s="36">
        <f t="shared" si="153"/>
        <v>0</v>
      </c>
      <c r="X57" s="36">
        <f t="shared" si="153"/>
        <v>0</v>
      </c>
      <c r="Y57" s="36">
        <f t="shared" si="153"/>
        <v>0</v>
      </c>
      <c r="Z57" s="36">
        <f t="shared" si="153"/>
        <v>0</v>
      </c>
      <c r="AA57" s="36">
        <f t="shared" si="153"/>
        <v>0</v>
      </c>
      <c r="AB57" s="36">
        <f t="shared" si="153"/>
        <v>0</v>
      </c>
      <c r="AC57" s="36">
        <f t="shared" si="153"/>
        <v>0</v>
      </c>
      <c r="AD57" s="36">
        <f t="shared" si="153"/>
        <v>0</v>
      </c>
      <c r="AE57" s="36">
        <f t="shared" si="153"/>
        <v>0</v>
      </c>
      <c r="AF57" s="36">
        <f t="shared" si="153"/>
        <v>0</v>
      </c>
      <c r="AG57" s="36">
        <f t="shared" si="153"/>
        <v>0</v>
      </c>
      <c r="AH57" s="36">
        <f t="shared" ref="AH57:AN57" si="160">AH31-AH44</f>
        <v>0</v>
      </c>
      <c r="AI57" s="36">
        <f t="shared" si="160"/>
        <v>0</v>
      </c>
      <c r="AJ57" s="36">
        <f t="shared" si="160"/>
        <v>0</v>
      </c>
      <c r="AK57" s="36">
        <f t="shared" si="160"/>
        <v>0</v>
      </c>
      <c r="AL57" s="36">
        <f t="shared" si="160"/>
        <v>0</v>
      </c>
      <c r="AM57" s="36">
        <f t="shared" si="160"/>
        <v>0</v>
      </c>
      <c r="AN57" s="36">
        <f t="shared" si="160"/>
        <v>0</v>
      </c>
      <c r="AO57" s="36">
        <f t="shared" ref="AO57:AP57" si="161">AO31-AO44</f>
        <v>0</v>
      </c>
      <c r="AP57" s="36">
        <f t="shared" si="161"/>
        <v>0</v>
      </c>
    </row>
    <row r="58" spans="2:42" ht="12.6" x14ac:dyDescent="0.3">
      <c r="B58" s="30" t="s">
        <v>404</v>
      </c>
      <c r="C58" s="36">
        <f t="shared" si="156"/>
        <v>0</v>
      </c>
      <c r="D58" s="36">
        <f t="shared" si="157"/>
        <v>0</v>
      </c>
      <c r="E58" s="36">
        <f t="shared" si="153"/>
        <v>0</v>
      </c>
      <c r="F58" s="36">
        <f t="shared" si="153"/>
        <v>0</v>
      </c>
      <c r="G58" s="36">
        <f t="shared" si="153"/>
        <v>0</v>
      </c>
      <c r="H58" s="36">
        <f t="shared" si="153"/>
        <v>0</v>
      </c>
      <c r="I58" s="36">
        <f t="shared" si="153"/>
        <v>0</v>
      </c>
      <c r="J58" s="36">
        <f t="shared" si="153"/>
        <v>0</v>
      </c>
      <c r="K58" s="36">
        <f t="shared" si="153"/>
        <v>0</v>
      </c>
      <c r="L58" s="36">
        <f t="shared" si="153"/>
        <v>0</v>
      </c>
      <c r="M58" s="36">
        <f t="shared" si="153"/>
        <v>0</v>
      </c>
      <c r="N58" s="36">
        <f t="shared" si="153"/>
        <v>0</v>
      </c>
      <c r="O58" s="36">
        <f t="shared" si="153"/>
        <v>0</v>
      </c>
      <c r="P58" s="36">
        <f t="shared" si="153"/>
        <v>0</v>
      </c>
      <c r="Q58" s="36">
        <f t="shared" si="153"/>
        <v>0</v>
      </c>
      <c r="R58" s="36">
        <f t="shared" si="153"/>
        <v>0</v>
      </c>
      <c r="S58" s="36">
        <f t="shared" si="153"/>
        <v>0</v>
      </c>
      <c r="T58" s="36">
        <f t="shared" si="153"/>
        <v>0</v>
      </c>
      <c r="U58" s="36">
        <f t="shared" si="153"/>
        <v>0</v>
      </c>
      <c r="V58" s="36">
        <f t="shared" si="153"/>
        <v>0</v>
      </c>
      <c r="W58" s="36">
        <f t="shared" si="153"/>
        <v>0</v>
      </c>
      <c r="X58" s="36">
        <f t="shared" si="153"/>
        <v>0</v>
      </c>
      <c r="Y58" s="36">
        <f t="shared" si="153"/>
        <v>0</v>
      </c>
      <c r="Z58" s="36">
        <f t="shared" si="153"/>
        <v>0</v>
      </c>
      <c r="AA58" s="36">
        <f t="shared" si="153"/>
        <v>0</v>
      </c>
      <c r="AB58" s="36">
        <f t="shared" si="153"/>
        <v>0</v>
      </c>
      <c r="AC58" s="36">
        <f t="shared" si="153"/>
        <v>0</v>
      </c>
      <c r="AD58" s="36">
        <f t="shared" si="153"/>
        <v>0</v>
      </c>
      <c r="AE58" s="36">
        <f t="shared" si="153"/>
        <v>0</v>
      </c>
      <c r="AF58" s="36">
        <f t="shared" si="153"/>
        <v>0</v>
      </c>
      <c r="AG58" s="36">
        <f t="shared" si="153"/>
        <v>0</v>
      </c>
      <c r="AH58" s="36">
        <f t="shared" ref="AH58:AN58" si="162">AH32-AH45</f>
        <v>0</v>
      </c>
      <c r="AI58" s="36">
        <f t="shared" si="162"/>
        <v>0</v>
      </c>
      <c r="AJ58" s="36">
        <f t="shared" si="162"/>
        <v>0</v>
      </c>
      <c r="AK58" s="36">
        <f t="shared" si="162"/>
        <v>0</v>
      </c>
      <c r="AL58" s="36">
        <f t="shared" si="162"/>
        <v>0</v>
      </c>
      <c r="AM58" s="36">
        <f t="shared" si="162"/>
        <v>0</v>
      </c>
      <c r="AN58" s="36">
        <f t="shared" si="162"/>
        <v>0</v>
      </c>
      <c r="AO58" s="36">
        <f t="shared" ref="AO58:AP58" si="163">AO32-AO45</f>
        <v>0</v>
      </c>
      <c r="AP58" s="36">
        <f t="shared" si="163"/>
        <v>0</v>
      </c>
    </row>
    <row r="59" spans="2:42" ht="12.6" x14ac:dyDescent="0.3">
      <c r="B59" s="30" t="s">
        <v>135</v>
      </c>
      <c r="C59" s="36">
        <f t="shared" si="156"/>
        <v>0</v>
      </c>
      <c r="D59" s="36">
        <f t="shared" si="157"/>
        <v>0</v>
      </c>
      <c r="E59" s="36">
        <f t="shared" si="153"/>
        <v>0</v>
      </c>
      <c r="F59" s="36">
        <f t="shared" si="153"/>
        <v>0</v>
      </c>
      <c r="G59" s="36">
        <f t="shared" si="153"/>
        <v>0</v>
      </c>
      <c r="H59" s="36">
        <f t="shared" si="153"/>
        <v>0</v>
      </c>
      <c r="I59" s="36">
        <f t="shared" si="153"/>
        <v>0</v>
      </c>
      <c r="J59" s="36">
        <f t="shared" si="153"/>
        <v>0</v>
      </c>
      <c r="K59" s="36">
        <f t="shared" si="153"/>
        <v>0</v>
      </c>
      <c r="L59" s="36">
        <f t="shared" si="153"/>
        <v>0</v>
      </c>
      <c r="M59" s="36">
        <f t="shared" si="153"/>
        <v>0</v>
      </c>
      <c r="N59" s="36">
        <f t="shared" si="153"/>
        <v>0</v>
      </c>
      <c r="O59" s="36">
        <f t="shared" si="153"/>
        <v>0</v>
      </c>
      <c r="P59" s="36">
        <f t="shared" si="153"/>
        <v>0</v>
      </c>
      <c r="Q59" s="36">
        <f t="shared" si="153"/>
        <v>0</v>
      </c>
      <c r="R59" s="36">
        <f t="shared" si="153"/>
        <v>0</v>
      </c>
      <c r="S59" s="36">
        <f t="shared" si="153"/>
        <v>0</v>
      </c>
      <c r="T59" s="36">
        <f t="shared" si="153"/>
        <v>0</v>
      </c>
      <c r="U59" s="36">
        <f t="shared" si="153"/>
        <v>0</v>
      </c>
      <c r="V59" s="36">
        <f t="shared" si="153"/>
        <v>0</v>
      </c>
      <c r="W59" s="36">
        <f t="shared" si="153"/>
        <v>0</v>
      </c>
      <c r="X59" s="36">
        <f t="shared" si="153"/>
        <v>0</v>
      </c>
      <c r="Y59" s="36">
        <f t="shared" si="153"/>
        <v>0</v>
      </c>
      <c r="Z59" s="36">
        <f t="shared" si="153"/>
        <v>0</v>
      </c>
      <c r="AA59" s="36">
        <f t="shared" si="153"/>
        <v>0</v>
      </c>
      <c r="AB59" s="36">
        <f t="shared" si="153"/>
        <v>0</v>
      </c>
      <c r="AC59" s="36">
        <f t="shared" si="153"/>
        <v>0</v>
      </c>
      <c r="AD59" s="36">
        <f t="shared" si="153"/>
        <v>0</v>
      </c>
      <c r="AE59" s="36">
        <f t="shared" si="153"/>
        <v>0</v>
      </c>
      <c r="AF59" s="36">
        <f t="shared" si="153"/>
        <v>0</v>
      </c>
      <c r="AG59" s="36">
        <f t="shared" si="153"/>
        <v>0</v>
      </c>
      <c r="AH59" s="36">
        <f t="shared" ref="AH59:AN59" si="164">AH33-AH46</f>
        <v>0</v>
      </c>
      <c r="AI59" s="36">
        <f t="shared" si="164"/>
        <v>0</v>
      </c>
      <c r="AJ59" s="36">
        <f t="shared" si="164"/>
        <v>0</v>
      </c>
      <c r="AK59" s="36">
        <f t="shared" si="164"/>
        <v>0</v>
      </c>
      <c r="AL59" s="36">
        <f t="shared" si="164"/>
        <v>0</v>
      </c>
      <c r="AM59" s="36">
        <f t="shared" si="164"/>
        <v>0</v>
      </c>
      <c r="AN59" s="36">
        <f t="shared" si="164"/>
        <v>0</v>
      </c>
      <c r="AO59" s="36">
        <f t="shared" ref="AO59:AP59" si="165">AO33-AO46</f>
        <v>0</v>
      </c>
      <c r="AP59" s="36">
        <f t="shared" si="165"/>
        <v>0</v>
      </c>
    </row>
    <row r="60" spans="2:42" ht="11.7" customHeight="1" x14ac:dyDescent="0.2">
      <c r="B60" s="30" t="s">
        <v>132</v>
      </c>
      <c r="C60" s="36">
        <f t="shared" si="156"/>
        <v>0</v>
      </c>
      <c r="D60" s="36">
        <f t="shared" si="157"/>
        <v>0</v>
      </c>
      <c r="E60" s="36">
        <f t="shared" si="153"/>
        <v>0</v>
      </c>
      <c r="F60" s="36">
        <f t="shared" si="153"/>
        <v>0</v>
      </c>
      <c r="G60" s="36">
        <f t="shared" si="153"/>
        <v>0</v>
      </c>
      <c r="H60" s="36">
        <f t="shared" si="153"/>
        <v>0</v>
      </c>
      <c r="I60" s="36">
        <f t="shared" si="153"/>
        <v>0</v>
      </c>
      <c r="J60" s="36">
        <f t="shared" si="153"/>
        <v>0</v>
      </c>
      <c r="K60" s="36">
        <f t="shared" si="153"/>
        <v>0</v>
      </c>
      <c r="L60" s="36">
        <f t="shared" si="153"/>
        <v>0</v>
      </c>
      <c r="M60" s="36">
        <f t="shared" si="153"/>
        <v>0</v>
      </c>
      <c r="N60" s="36">
        <f t="shared" si="153"/>
        <v>0</v>
      </c>
      <c r="O60" s="36">
        <f t="shared" si="153"/>
        <v>0</v>
      </c>
      <c r="P60" s="36">
        <f t="shared" si="153"/>
        <v>0</v>
      </c>
      <c r="Q60" s="36">
        <f t="shared" si="153"/>
        <v>0</v>
      </c>
      <c r="R60" s="36">
        <f t="shared" si="153"/>
        <v>0</v>
      </c>
      <c r="S60" s="36">
        <f t="shared" si="153"/>
        <v>0</v>
      </c>
      <c r="T60" s="36">
        <f t="shared" si="153"/>
        <v>0</v>
      </c>
      <c r="U60" s="36">
        <f t="shared" si="153"/>
        <v>0</v>
      </c>
      <c r="V60" s="36">
        <f t="shared" si="153"/>
        <v>0</v>
      </c>
      <c r="W60" s="36">
        <f t="shared" si="153"/>
        <v>0</v>
      </c>
      <c r="X60" s="36">
        <f t="shared" si="153"/>
        <v>0</v>
      </c>
      <c r="Y60" s="36">
        <f t="shared" si="153"/>
        <v>0</v>
      </c>
      <c r="Z60" s="36">
        <f t="shared" si="153"/>
        <v>0</v>
      </c>
      <c r="AA60" s="36">
        <f t="shared" si="153"/>
        <v>0</v>
      </c>
      <c r="AB60" s="36">
        <f t="shared" si="153"/>
        <v>0</v>
      </c>
      <c r="AC60" s="36">
        <f t="shared" si="153"/>
        <v>0</v>
      </c>
      <c r="AD60" s="36">
        <f t="shared" si="153"/>
        <v>0</v>
      </c>
      <c r="AE60" s="36">
        <f t="shared" si="153"/>
        <v>0</v>
      </c>
      <c r="AF60" s="36">
        <f t="shared" si="153"/>
        <v>0</v>
      </c>
      <c r="AG60" s="36">
        <f t="shared" si="153"/>
        <v>0</v>
      </c>
      <c r="AH60" s="36">
        <f t="shared" ref="AH60:AN60" si="166">AH34-AH47</f>
        <v>0</v>
      </c>
      <c r="AI60" s="36">
        <f t="shared" si="166"/>
        <v>0</v>
      </c>
      <c r="AJ60" s="36">
        <f t="shared" si="166"/>
        <v>0</v>
      </c>
      <c r="AK60" s="36">
        <f t="shared" si="166"/>
        <v>0</v>
      </c>
      <c r="AL60" s="36">
        <f t="shared" si="166"/>
        <v>0</v>
      </c>
      <c r="AM60" s="36">
        <f t="shared" si="166"/>
        <v>0</v>
      </c>
      <c r="AN60" s="36">
        <f t="shared" si="166"/>
        <v>0</v>
      </c>
      <c r="AO60" s="36">
        <f t="shared" ref="AO60:AP60" si="167">AO34-AO47</f>
        <v>0</v>
      </c>
      <c r="AP60" s="36">
        <f t="shared" si="167"/>
        <v>0</v>
      </c>
    </row>
    <row r="61" spans="2:42" ht="12.6" x14ac:dyDescent="0.3">
      <c r="B61" s="30" t="s">
        <v>136</v>
      </c>
      <c r="C61" s="36">
        <f t="shared" si="156"/>
        <v>0</v>
      </c>
      <c r="D61" s="36">
        <f t="shared" si="157"/>
        <v>0</v>
      </c>
      <c r="E61" s="36">
        <f t="shared" si="153"/>
        <v>0</v>
      </c>
      <c r="F61" s="36">
        <f t="shared" si="153"/>
        <v>0</v>
      </c>
      <c r="G61" s="36">
        <f t="shared" si="153"/>
        <v>0</v>
      </c>
      <c r="H61" s="36">
        <f t="shared" si="153"/>
        <v>0</v>
      </c>
      <c r="I61" s="36">
        <f t="shared" si="153"/>
        <v>0</v>
      </c>
      <c r="J61" s="36">
        <f t="shared" si="153"/>
        <v>0</v>
      </c>
      <c r="K61" s="36">
        <f t="shared" si="153"/>
        <v>0</v>
      </c>
      <c r="L61" s="36">
        <f t="shared" si="153"/>
        <v>0</v>
      </c>
      <c r="M61" s="36">
        <f t="shared" si="153"/>
        <v>0</v>
      </c>
      <c r="N61" s="36">
        <f t="shared" si="153"/>
        <v>0</v>
      </c>
      <c r="O61" s="36">
        <f t="shared" si="153"/>
        <v>0</v>
      </c>
      <c r="P61" s="36">
        <f t="shared" si="153"/>
        <v>0</v>
      </c>
      <c r="Q61" s="36">
        <f t="shared" si="153"/>
        <v>0</v>
      </c>
      <c r="R61" s="36">
        <f t="shared" si="153"/>
        <v>0</v>
      </c>
      <c r="S61" s="36">
        <f t="shared" si="153"/>
        <v>0</v>
      </c>
      <c r="T61" s="36">
        <f t="shared" si="153"/>
        <v>0</v>
      </c>
      <c r="U61" s="36">
        <f t="shared" si="153"/>
        <v>0</v>
      </c>
      <c r="V61" s="36">
        <f t="shared" si="153"/>
        <v>0</v>
      </c>
      <c r="W61" s="36">
        <f t="shared" si="153"/>
        <v>0</v>
      </c>
      <c r="X61" s="36">
        <f t="shared" si="153"/>
        <v>0</v>
      </c>
      <c r="Y61" s="36">
        <f t="shared" si="153"/>
        <v>0</v>
      </c>
      <c r="Z61" s="36">
        <f t="shared" si="153"/>
        <v>0</v>
      </c>
      <c r="AA61" s="36">
        <f t="shared" si="153"/>
        <v>0</v>
      </c>
      <c r="AB61" s="36">
        <f t="shared" si="153"/>
        <v>0</v>
      </c>
      <c r="AC61" s="36">
        <f t="shared" si="153"/>
        <v>0</v>
      </c>
      <c r="AD61" s="36">
        <f t="shared" si="153"/>
        <v>0</v>
      </c>
      <c r="AE61" s="36">
        <f t="shared" si="153"/>
        <v>0</v>
      </c>
      <c r="AF61" s="36">
        <f t="shared" si="153"/>
        <v>0</v>
      </c>
      <c r="AG61" s="36">
        <f t="shared" si="153"/>
        <v>0</v>
      </c>
      <c r="AH61" s="36">
        <f t="shared" ref="AH61:AN61" si="168">AH35-AH48</f>
        <v>0</v>
      </c>
      <c r="AI61" s="36">
        <f t="shared" si="168"/>
        <v>0</v>
      </c>
      <c r="AJ61" s="36">
        <f t="shared" si="168"/>
        <v>0</v>
      </c>
      <c r="AK61" s="36">
        <f t="shared" si="168"/>
        <v>0</v>
      </c>
      <c r="AL61" s="36">
        <f t="shared" si="168"/>
        <v>0</v>
      </c>
      <c r="AM61" s="36">
        <f t="shared" si="168"/>
        <v>0</v>
      </c>
      <c r="AN61" s="36">
        <f t="shared" si="168"/>
        <v>0</v>
      </c>
      <c r="AO61" s="36">
        <f t="shared" ref="AO61:AP61" si="169">AO35-AO48</f>
        <v>0</v>
      </c>
      <c r="AP61" s="36">
        <f t="shared" si="169"/>
        <v>0</v>
      </c>
    </row>
    <row r="62" spans="2:42" x14ac:dyDescent="0.2">
      <c r="B62" s="159" t="s">
        <v>58</v>
      </c>
      <c r="C62" s="161">
        <f t="shared" si="156"/>
        <v>0</v>
      </c>
      <c r="D62" s="161">
        <f>SUM(D55:D61)</f>
        <v>0</v>
      </c>
      <c r="E62" s="160">
        <f t="shared" ref="E62:AG62" si="170">SUM(E55:E61)</f>
        <v>0</v>
      </c>
      <c r="F62" s="160">
        <f t="shared" si="170"/>
        <v>0</v>
      </c>
      <c r="G62" s="160">
        <f t="shared" si="170"/>
        <v>0</v>
      </c>
      <c r="H62" s="160">
        <f t="shared" si="170"/>
        <v>0</v>
      </c>
      <c r="I62" s="160">
        <f t="shared" si="170"/>
        <v>0</v>
      </c>
      <c r="J62" s="160">
        <f t="shared" si="170"/>
        <v>0</v>
      </c>
      <c r="K62" s="160">
        <f t="shared" si="170"/>
        <v>0</v>
      </c>
      <c r="L62" s="160">
        <f t="shared" si="170"/>
        <v>0</v>
      </c>
      <c r="M62" s="160">
        <f t="shared" si="170"/>
        <v>0</v>
      </c>
      <c r="N62" s="160">
        <f t="shared" si="170"/>
        <v>0</v>
      </c>
      <c r="O62" s="160">
        <f t="shared" si="170"/>
        <v>0</v>
      </c>
      <c r="P62" s="160">
        <f t="shared" si="170"/>
        <v>0</v>
      </c>
      <c r="Q62" s="160">
        <f t="shared" si="170"/>
        <v>0</v>
      </c>
      <c r="R62" s="160">
        <f t="shared" si="170"/>
        <v>0</v>
      </c>
      <c r="S62" s="160">
        <f t="shared" si="170"/>
        <v>0</v>
      </c>
      <c r="T62" s="160">
        <f t="shared" si="170"/>
        <v>0</v>
      </c>
      <c r="U62" s="160">
        <f t="shared" si="170"/>
        <v>0</v>
      </c>
      <c r="V62" s="160">
        <f t="shared" si="170"/>
        <v>0</v>
      </c>
      <c r="W62" s="160">
        <f t="shared" si="170"/>
        <v>0</v>
      </c>
      <c r="X62" s="160">
        <f t="shared" si="170"/>
        <v>0</v>
      </c>
      <c r="Y62" s="160">
        <f t="shared" si="170"/>
        <v>0</v>
      </c>
      <c r="Z62" s="160">
        <f t="shared" si="170"/>
        <v>0</v>
      </c>
      <c r="AA62" s="160">
        <f t="shared" si="170"/>
        <v>0</v>
      </c>
      <c r="AB62" s="160">
        <f t="shared" si="170"/>
        <v>0</v>
      </c>
      <c r="AC62" s="160">
        <f t="shared" si="170"/>
        <v>0</v>
      </c>
      <c r="AD62" s="160">
        <f t="shared" si="170"/>
        <v>0</v>
      </c>
      <c r="AE62" s="160">
        <f t="shared" si="170"/>
        <v>0</v>
      </c>
      <c r="AF62" s="160">
        <f t="shared" si="170"/>
        <v>0</v>
      </c>
      <c r="AG62" s="160">
        <f t="shared" si="170"/>
        <v>0</v>
      </c>
      <c r="AH62" s="160">
        <f t="shared" ref="AH62:AN62" si="171">SUM(AH55:AH61)</f>
        <v>0</v>
      </c>
      <c r="AI62" s="160">
        <f t="shared" si="171"/>
        <v>0</v>
      </c>
      <c r="AJ62" s="160">
        <f t="shared" si="171"/>
        <v>0</v>
      </c>
      <c r="AK62" s="160">
        <f t="shared" si="171"/>
        <v>0</v>
      </c>
      <c r="AL62" s="160">
        <f t="shared" si="171"/>
        <v>0</v>
      </c>
      <c r="AM62" s="160">
        <f t="shared" si="171"/>
        <v>0</v>
      </c>
      <c r="AN62" s="160">
        <f t="shared" si="171"/>
        <v>0</v>
      </c>
      <c r="AO62" s="160">
        <f t="shared" ref="AO62:AP62" si="172">SUM(AO55:AO61)</f>
        <v>0</v>
      </c>
      <c r="AP62" s="160">
        <f t="shared" si="172"/>
        <v>0</v>
      </c>
    </row>
    <row r="65" spans="2:42" x14ac:dyDescent="0.2">
      <c r="B65" s="121"/>
      <c r="C65" s="30"/>
      <c r="D65" s="30" t="s">
        <v>10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</row>
    <row r="66" spans="2:42" x14ac:dyDescent="0.2">
      <c r="B66" s="604" t="s">
        <v>444</v>
      </c>
      <c r="C66" s="31"/>
      <c r="D66" s="32">
        <v>1</v>
      </c>
      <c r="E66" s="32">
        <v>2</v>
      </c>
      <c r="F66" s="32">
        <v>3</v>
      </c>
      <c r="G66" s="32">
        <v>4</v>
      </c>
      <c r="H66" s="32">
        <v>5</v>
      </c>
      <c r="I66" s="32">
        <v>6</v>
      </c>
      <c r="J66" s="32">
        <v>7</v>
      </c>
      <c r="K66" s="32">
        <v>8</v>
      </c>
      <c r="L66" s="32">
        <v>9</v>
      </c>
      <c r="M66" s="32">
        <v>10</v>
      </c>
      <c r="N66" s="32">
        <v>11</v>
      </c>
      <c r="O66" s="32">
        <v>12</v>
      </c>
      <c r="P66" s="32">
        <v>13</v>
      </c>
      <c r="Q66" s="32">
        <v>14</v>
      </c>
      <c r="R66" s="32">
        <v>15</v>
      </c>
      <c r="S66" s="32">
        <v>16</v>
      </c>
      <c r="T66" s="32">
        <v>17</v>
      </c>
      <c r="U66" s="32">
        <v>18</v>
      </c>
      <c r="V66" s="32">
        <v>19</v>
      </c>
      <c r="W66" s="32">
        <v>20</v>
      </c>
      <c r="X66" s="32">
        <v>21</v>
      </c>
      <c r="Y66" s="32">
        <v>22</v>
      </c>
      <c r="Z66" s="32">
        <v>23</v>
      </c>
      <c r="AA66" s="32">
        <v>24</v>
      </c>
      <c r="AB66" s="32">
        <v>25</v>
      </c>
      <c r="AC66" s="32">
        <v>26</v>
      </c>
      <c r="AD66" s="32">
        <v>27</v>
      </c>
      <c r="AE66" s="32">
        <v>28</v>
      </c>
      <c r="AF66" s="32">
        <v>29</v>
      </c>
      <c r="AG66" s="32">
        <v>30</v>
      </c>
      <c r="AH66" s="32">
        <v>31</v>
      </c>
      <c r="AI66" s="32">
        <v>32</v>
      </c>
      <c r="AJ66" s="32">
        <v>33</v>
      </c>
      <c r="AK66" s="32">
        <v>34</v>
      </c>
      <c r="AL66" s="32">
        <v>35</v>
      </c>
      <c r="AM66" s="32">
        <v>36</v>
      </c>
      <c r="AN66" s="32">
        <v>37</v>
      </c>
      <c r="AO66" s="32">
        <v>38</v>
      </c>
      <c r="AP66" s="32">
        <v>39</v>
      </c>
    </row>
    <row r="67" spans="2:42" x14ac:dyDescent="0.2">
      <c r="B67" s="605"/>
      <c r="C67" s="264" t="s">
        <v>9</v>
      </c>
      <c r="D67" s="34">
        <f t="shared" ref="D67:AG67" si="173">D4</f>
        <v>2026</v>
      </c>
      <c r="E67" s="34">
        <f t="shared" si="173"/>
        <v>2027</v>
      </c>
      <c r="F67" s="34">
        <f t="shared" si="173"/>
        <v>2028</v>
      </c>
      <c r="G67" s="34">
        <f t="shared" si="173"/>
        <v>2029</v>
      </c>
      <c r="H67" s="34">
        <f t="shared" si="173"/>
        <v>2030</v>
      </c>
      <c r="I67" s="34">
        <f t="shared" si="173"/>
        <v>2031</v>
      </c>
      <c r="J67" s="34">
        <f t="shared" si="173"/>
        <v>2032</v>
      </c>
      <c r="K67" s="34">
        <f t="shared" si="173"/>
        <v>2033</v>
      </c>
      <c r="L67" s="34">
        <f t="shared" si="173"/>
        <v>2034</v>
      </c>
      <c r="M67" s="34">
        <f t="shared" si="173"/>
        <v>2035</v>
      </c>
      <c r="N67" s="34">
        <f t="shared" si="173"/>
        <v>2036</v>
      </c>
      <c r="O67" s="34">
        <f t="shared" si="173"/>
        <v>2037</v>
      </c>
      <c r="P67" s="34">
        <f t="shared" si="173"/>
        <v>2038</v>
      </c>
      <c r="Q67" s="34">
        <f t="shared" si="173"/>
        <v>2039</v>
      </c>
      <c r="R67" s="34">
        <f t="shared" si="173"/>
        <v>2040</v>
      </c>
      <c r="S67" s="34">
        <f t="shared" si="173"/>
        <v>2041</v>
      </c>
      <c r="T67" s="34">
        <f t="shared" si="173"/>
        <v>2042</v>
      </c>
      <c r="U67" s="34">
        <f t="shared" si="173"/>
        <v>2043</v>
      </c>
      <c r="V67" s="34">
        <f t="shared" si="173"/>
        <v>2044</v>
      </c>
      <c r="W67" s="34">
        <f t="shared" si="173"/>
        <v>2045</v>
      </c>
      <c r="X67" s="34">
        <f t="shared" si="173"/>
        <v>2046</v>
      </c>
      <c r="Y67" s="34">
        <f t="shared" si="173"/>
        <v>2047</v>
      </c>
      <c r="Z67" s="34">
        <f t="shared" si="173"/>
        <v>2048</v>
      </c>
      <c r="AA67" s="34">
        <f t="shared" si="173"/>
        <v>2049</v>
      </c>
      <c r="AB67" s="34">
        <f t="shared" si="173"/>
        <v>2050</v>
      </c>
      <c r="AC67" s="34">
        <f t="shared" si="173"/>
        <v>2051</v>
      </c>
      <c r="AD67" s="34">
        <f t="shared" si="173"/>
        <v>2052</v>
      </c>
      <c r="AE67" s="34">
        <f t="shared" si="173"/>
        <v>2053</v>
      </c>
      <c r="AF67" s="34">
        <f t="shared" si="173"/>
        <v>2054</v>
      </c>
      <c r="AG67" s="34">
        <f t="shared" si="173"/>
        <v>2055</v>
      </c>
      <c r="AH67" s="34">
        <f t="shared" ref="AH67:AN67" si="174">AH4</f>
        <v>2056</v>
      </c>
      <c r="AI67" s="34">
        <f t="shared" si="174"/>
        <v>2057</v>
      </c>
      <c r="AJ67" s="34">
        <f t="shared" si="174"/>
        <v>2058</v>
      </c>
      <c r="AK67" s="34">
        <f t="shared" si="174"/>
        <v>2059</v>
      </c>
      <c r="AL67" s="34">
        <f t="shared" si="174"/>
        <v>2060</v>
      </c>
      <c r="AM67" s="34">
        <f t="shared" si="174"/>
        <v>2061</v>
      </c>
      <c r="AN67" s="34">
        <f t="shared" si="174"/>
        <v>2062</v>
      </c>
      <c r="AO67" s="34">
        <f t="shared" ref="AO67:AP67" si="175">AO4</f>
        <v>2063</v>
      </c>
      <c r="AP67" s="34">
        <f t="shared" si="175"/>
        <v>2064</v>
      </c>
    </row>
    <row r="68" spans="2:42" ht="12.6" x14ac:dyDescent="0.3">
      <c r="B68" s="30" t="s">
        <v>401</v>
      </c>
      <c r="C68" s="36">
        <f>SUM(D68:AP68)</f>
        <v>0</v>
      </c>
      <c r="D68" s="36">
        <f>D55*Parametre!C88</f>
        <v>0</v>
      </c>
      <c r="E68" s="36">
        <f>E55*Parametre!D88</f>
        <v>0</v>
      </c>
      <c r="F68" s="36">
        <f>F55*Parametre!E88</f>
        <v>0</v>
      </c>
      <c r="G68" s="36">
        <f>G55*Parametre!F88</f>
        <v>0</v>
      </c>
      <c r="H68" s="36">
        <f>H55*Parametre!G88</f>
        <v>0</v>
      </c>
      <c r="I68" s="36">
        <f>I55*Parametre!H88</f>
        <v>0</v>
      </c>
      <c r="J68" s="36">
        <f>J55*Parametre!I88</f>
        <v>0</v>
      </c>
      <c r="K68" s="36">
        <f>K55*Parametre!J88</f>
        <v>0</v>
      </c>
      <c r="L68" s="36">
        <f>L55*Parametre!K88</f>
        <v>0</v>
      </c>
      <c r="M68" s="36">
        <f>M55*Parametre!L88</f>
        <v>0</v>
      </c>
      <c r="N68" s="36">
        <f>N55*Parametre!M88</f>
        <v>0</v>
      </c>
      <c r="O68" s="36">
        <f>O55*Parametre!N88</f>
        <v>0</v>
      </c>
      <c r="P68" s="36">
        <f>P55*Parametre!O88</f>
        <v>0</v>
      </c>
      <c r="Q68" s="36">
        <f>Q55*Parametre!P88</f>
        <v>0</v>
      </c>
      <c r="R68" s="36">
        <f>R55*Parametre!Q88</f>
        <v>0</v>
      </c>
      <c r="S68" s="36">
        <f>S55*Parametre!R88</f>
        <v>0</v>
      </c>
      <c r="T68" s="36">
        <f>T55*Parametre!S88</f>
        <v>0</v>
      </c>
      <c r="U68" s="36">
        <f>U55*Parametre!T88</f>
        <v>0</v>
      </c>
      <c r="V68" s="36">
        <f>V55*Parametre!U88</f>
        <v>0</v>
      </c>
      <c r="W68" s="36">
        <f>W55*Parametre!V88</f>
        <v>0</v>
      </c>
      <c r="X68" s="36">
        <f>X55*Parametre!W88</f>
        <v>0</v>
      </c>
      <c r="Y68" s="36">
        <f>Y55*Parametre!X88</f>
        <v>0</v>
      </c>
      <c r="Z68" s="36">
        <f>Z55*Parametre!Y88</f>
        <v>0</v>
      </c>
      <c r="AA68" s="36">
        <f>AA55*Parametre!Z88</f>
        <v>0</v>
      </c>
      <c r="AB68" s="36">
        <f>AB55*Parametre!AA88</f>
        <v>0</v>
      </c>
      <c r="AC68" s="36">
        <f>AC55*Parametre!AB88</f>
        <v>0</v>
      </c>
      <c r="AD68" s="36">
        <f>AD55*Parametre!AC88</f>
        <v>0</v>
      </c>
      <c r="AE68" s="36">
        <f>AE55*Parametre!AD88</f>
        <v>0</v>
      </c>
      <c r="AF68" s="36">
        <f>AF55*Parametre!AE88</f>
        <v>0</v>
      </c>
      <c r="AG68" s="36">
        <f>AG55*Parametre!AF88</f>
        <v>0</v>
      </c>
      <c r="AH68" s="36">
        <f>AH55*Parametre!AG88</f>
        <v>0</v>
      </c>
      <c r="AI68" s="36">
        <f>AI55*Parametre!AH88</f>
        <v>0</v>
      </c>
      <c r="AJ68" s="36">
        <f>AJ55*Parametre!AI88</f>
        <v>0</v>
      </c>
      <c r="AK68" s="36">
        <f>AK55*Parametre!AJ88</f>
        <v>0</v>
      </c>
      <c r="AL68" s="36">
        <f>AL55*Parametre!AK88</f>
        <v>0</v>
      </c>
      <c r="AM68" s="36">
        <f>AM55*Parametre!AL88</f>
        <v>0</v>
      </c>
      <c r="AN68" s="36">
        <f>AN55*Parametre!AM88</f>
        <v>0</v>
      </c>
      <c r="AO68" s="36">
        <f>AO55*Parametre!AN88</f>
        <v>0</v>
      </c>
      <c r="AP68" s="36">
        <f>AP55*Parametre!AO88</f>
        <v>0</v>
      </c>
    </row>
    <row r="69" spans="2:42" ht="12.6" x14ac:dyDescent="0.3">
      <c r="B69" s="30" t="s">
        <v>402</v>
      </c>
      <c r="C69" s="36">
        <f t="shared" ref="C69:C75" si="176">SUM(D69:AP69)</f>
        <v>0</v>
      </c>
      <c r="D69" s="36">
        <f>D56*Parametre!C89</f>
        <v>0</v>
      </c>
      <c r="E69" s="36">
        <f>E56*Parametre!D89</f>
        <v>0</v>
      </c>
      <c r="F69" s="36">
        <f>F56*Parametre!E89</f>
        <v>0</v>
      </c>
      <c r="G69" s="36">
        <f>G56*Parametre!F89</f>
        <v>0</v>
      </c>
      <c r="H69" s="36">
        <f>H56*Parametre!G89</f>
        <v>0</v>
      </c>
      <c r="I69" s="36">
        <f>I56*Parametre!H89</f>
        <v>0</v>
      </c>
      <c r="J69" s="36">
        <f>J56*Parametre!I89</f>
        <v>0</v>
      </c>
      <c r="K69" s="36">
        <f>K56*Parametre!J89</f>
        <v>0</v>
      </c>
      <c r="L69" s="36">
        <f>L56*Parametre!K89</f>
        <v>0</v>
      </c>
      <c r="M69" s="36">
        <f>M56*Parametre!L89</f>
        <v>0</v>
      </c>
      <c r="N69" s="36">
        <f>N56*Parametre!M89</f>
        <v>0</v>
      </c>
      <c r="O69" s="36">
        <f>O56*Parametre!N89</f>
        <v>0</v>
      </c>
      <c r="P69" s="36">
        <f>P56*Parametre!O89</f>
        <v>0</v>
      </c>
      <c r="Q69" s="36">
        <f>Q56*Parametre!P89</f>
        <v>0</v>
      </c>
      <c r="R69" s="36">
        <f>R56*Parametre!Q89</f>
        <v>0</v>
      </c>
      <c r="S69" s="36">
        <f>S56*Parametre!R89</f>
        <v>0</v>
      </c>
      <c r="T69" s="36">
        <f>T56*Parametre!S89</f>
        <v>0</v>
      </c>
      <c r="U69" s="36">
        <f>U56*Parametre!T89</f>
        <v>0</v>
      </c>
      <c r="V69" s="36">
        <f>V56*Parametre!U89</f>
        <v>0</v>
      </c>
      <c r="W69" s="36">
        <f>W56*Parametre!V89</f>
        <v>0</v>
      </c>
      <c r="X69" s="36">
        <f>X56*Parametre!W89</f>
        <v>0</v>
      </c>
      <c r="Y69" s="36">
        <f>Y56*Parametre!X89</f>
        <v>0</v>
      </c>
      <c r="Z69" s="36">
        <f>Z56*Parametre!Y89</f>
        <v>0</v>
      </c>
      <c r="AA69" s="36">
        <f>AA56*Parametre!Z89</f>
        <v>0</v>
      </c>
      <c r="AB69" s="36">
        <f>AB56*Parametre!AA89</f>
        <v>0</v>
      </c>
      <c r="AC69" s="36">
        <f>AC56*Parametre!AB89</f>
        <v>0</v>
      </c>
      <c r="AD69" s="36">
        <f>AD56*Parametre!AC89</f>
        <v>0</v>
      </c>
      <c r="AE69" s="36">
        <f>AE56*Parametre!AD89</f>
        <v>0</v>
      </c>
      <c r="AF69" s="36">
        <f>AF56*Parametre!AE89</f>
        <v>0</v>
      </c>
      <c r="AG69" s="36">
        <f>AG56*Parametre!AF89</f>
        <v>0</v>
      </c>
      <c r="AH69" s="36">
        <f>AH56*Parametre!AG89</f>
        <v>0</v>
      </c>
      <c r="AI69" s="36">
        <f>AI56*Parametre!AH89</f>
        <v>0</v>
      </c>
      <c r="AJ69" s="36">
        <f>AJ56*Parametre!AI89</f>
        <v>0</v>
      </c>
      <c r="AK69" s="36">
        <f>AK56*Parametre!AJ89</f>
        <v>0</v>
      </c>
      <c r="AL69" s="36">
        <f>AL56*Parametre!AK89</f>
        <v>0</v>
      </c>
      <c r="AM69" s="36">
        <f>AM56*Parametre!AL89</f>
        <v>0</v>
      </c>
      <c r="AN69" s="36">
        <f>AN56*Parametre!AM89</f>
        <v>0</v>
      </c>
      <c r="AO69" s="36">
        <f>AO56*Parametre!AN89</f>
        <v>0</v>
      </c>
      <c r="AP69" s="36">
        <f>AP56*Parametre!AO89</f>
        <v>0</v>
      </c>
    </row>
    <row r="70" spans="2:42" ht="12.6" x14ac:dyDescent="0.3">
      <c r="B70" s="30" t="s">
        <v>403</v>
      </c>
      <c r="C70" s="36">
        <f t="shared" si="176"/>
        <v>0</v>
      </c>
      <c r="D70" s="36">
        <f>D57*Parametre!C90</f>
        <v>0</v>
      </c>
      <c r="E70" s="36">
        <f>E57*Parametre!D90</f>
        <v>0</v>
      </c>
      <c r="F70" s="36">
        <f>F57*Parametre!E90</f>
        <v>0</v>
      </c>
      <c r="G70" s="36">
        <f>G57*Parametre!F90</f>
        <v>0</v>
      </c>
      <c r="H70" s="36">
        <f>H57*Parametre!G90</f>
        <v>0</v>
      </c>
      <c r="I70" s="36">
        <f>I57*Parametre!H90</f>
        <v>0</v>
      </c>
      <c r="J70" s="36">
        <f>J57*Parametre!I90</f>
        <v>0</v>
      </c>
      <c r="K70" s="36">
        <f>K57*Parametre!J90</f>
        <v>0</v>
      </c>
      <c r="L70" s="36">
        <f>L57*Parametre!K90</f>
        <v>0</v>
      </c>
      <c r="M70" s="36">
        <f>M57*Parametre!L90</f>
        <v>0</v>
      </c>
      <c r="N70" s="36">
        <f>N57*Parametre!M90</f>
        <v>0</v>
      </c>
      <c r="O70" s="36">
        <f>O57*Parametre!N90</f>
        <v>0</v>
      </c>
      <c r="P70" s="36">
        <f>P57*Parametre!O90</f>
        <v>0</v>
      </c>
      <c r="Q70" s="36">
        <f>Q57*Parametre!P90</f>
        <v>0</v>
      </c>
      <c r="R70" s="36">
        <f>R57*Parametre!Q90</f>
        <v>0</v>
      </c>
      <c r="S70" s="36">
        <f>S57*Parametre!R90</f>
        <v>0</v>
      </c>
      <c r="T70" s="36">
        <f>T57*Parametre!S90</f>
        <v>0</v>
      </c>
      <c r="U70" s="36">
        <f>U57*Parametre!T90</f>
        <v>0</v>
      </c>
      <c r="V70" s="36">
        <f>V57*Parametre!U90</f>
        <v>0</v>
      </c>
      <c r="W70" s="36">
        <f>W57*Parametre!V90</f>
        <v>0</v>
      </c>
      <c r="X70" s="36">
        <f>X57*Parametre!W90</f>
        <v>0</v>
      </c>
      <c r="Y70" s="36">
        <f>Y57*Parametre!X90</f>
        <v>0</v>
      </c>
      <c r="Z70" s="36">
        <f>Z57*Parametre!Y90</f>
        <v>0</v>
      </c>
      <c r="AA70" s="36">
        <f>AA57*Parametre!Z90</f>
        <v>0</v>
      </c>
      <c r="AB70" s="36">
        <f>AB57*Parametre!AA90</f>
        <v>0</v>
      </c>
      <c r="AC70" s="36">
        <f>AC57*Parametre!AB90</f>
        <v>0</v>
      </c>
      <c r="AD70" s="36">
        <f>AD57*Parametre!AC90</f>
        <v>0</v>
      </c>
      <c r="AE70" s="36">
        <f>AE57*Parametre!AD90</f>
        <v>0</v>
      </c>
      <c r="AF70" s="36">
        <f>AF57*Parametre!AE90</f>
        <v>0</v>
      </c>
      <c r="AG70" s="36">
        <f>AG57*Parametre!AF90</f>
        <v>0</v>
      </c>
      <c r="AH70" s="36">
        <f>AH57*Parametre!AG90</f>
        <v>0</v>
      </c>
      <c r="AI70" s="36">
        <f>AI57*Parametre!AH90</f>
        <v>0</v>
      </c>
      <c r="AJ70" s="36">
        <f>AJ57*Parametre!AI90</f>
        <v>0</v>
      </c>
      <c r="AK70" s="36">
        <f>AK57*Parametre!AJ90</f>
        <v>0</v>
      </c>
      <c r="AL70" s="36">
        <f>AL57*Parametre!AK90</f>
        <v>0</v>
      </c>
      <c r="AM70" s="36">
        <f>AM57*Parametre!AL90</f>
        <v>0</v>
      </c>
      <c r="AN70" s="36">
        <f>AN57*Parametre!AM90</f>
        <v>0</v>
      </c>
      <c r="AO70" s="36">
        <f>AO57*Parametre!AN90</f>
        <v>0</v>
      </c>
      <c r="AP70" s="36">
        <f>AP57*Parametre!AO90</f>
        <v>0</v>
      </c>
    </row>
    <row r="71" spans="2:42" ht="12.6" x14ac:dyDescent="0.3">
      <c r="B71" s="30" t="s">
        <v>404</v>
      </c>
      <c r="C71" s="36">
        <f t="shared" si="176"/>
        <v>0</v>
      </c>
      <c r="D71" s="36">
        <f>D58*Parametre!C91</f>
        <v>0</v>
      </c>
      <c r="E71" s="36">
        <f>E58*Parametre!D91</f>
        <v>0</v>
      </c>
      <c r="F71" s="36">
        <f>F58*Parametre!E91</f>
        <v>0</v>
      </c>
      <c r="G71" s="36">
        <f>G58*Parametre!F91</f>
        <v>0</v>
      </c>
      <c r="H71" s="36">
        <f>H58*Parametre!G91</f>
        <v>0</v>
      </c>
      <c r="I71" s="36">
        <f>I58*Parametre!H91</f>
        <v>0</v>
      </c>
      <c r="J71" s="36">
        <f>J58*Parametre!I91</f>
        <v>0</v>
      </c>
      <c r="K71" s="36">
        <f>K58*Parametre!J91</f>
        <v>0</v>
      </c>
      <c r="L71" s="36">
        <f>L58*Parametre!K91</f>
        <v>0</v>
      </c>
      <c r="M71" s="36">
        <f>M58*Parametre!L91</f>
        <v>0</v>
      </c>
      <c r="N71" s="36">
        <f>N58*Parametre!M91</f>
        <v>0</v>
      </c>
      <c r="O71" s="36">
        <f>O58*Parametre!N91</f>
        <v>0</v>
      </c>
      <c r="P71" s="36">
        <f>P58*Parametre!O91</f>
        <v>0</v>
      </c>
      <c r="Q71" s="36">
        <f>Q58*Parametre!P91</f>
        <v>0</v>
      </c>
      <c r="R71" s="36">
        <f>R58*Parametre!Q91</f>
        <v>0</v>
      </c>
      <c r="S71" s="36">
        <f>S58*Parametre!R91</f>
        <v>0</v>
      </c>
      <c r="T71" s="36">
        <f>T58*Parametre!S91</f>
        <v>0</v>
      </c>
      <c r="U71" s="36">
        <f>U58*Parametre!T91</f>
        <v>0</v>
      </c>
      <c r="V71" s="36">
        <f>V58*Parametre!U91</f>
        <v>0</v>
      </c>
      <c r="W71" s="36">
        <f>W58*Parametre!V91</f>
        <v>0</v>
      </c>
      <c r="X71" s="36">
        <f>X58*Parametre!W91</f>
        <v>0</v>
      </c>
      <c r="Y71" s="36">
        <f>Y58*Parametre!X91</f>
        <v>0</v>
      </c>
      <c r="Z71" s="36">
        <f>Z58*Parametre!Y91</f>
        <v>0</v>
      </c>
      <c r="AA71" s="36">
        <f>AA58*Parametre!Z91</f>
        <v>0</v>
      </c>
      <c r="AB71" s="36">
        <f>AB58*Parametre!AA91</f>
        <v>0</v>
      </c>
      <c r="AC71" s="36">
        <f>AC58*Parametre!AB91</f>
        <v>0</v>
      </c>
      <c r="AD71" s="36">
        <f>AD58*Parametre!AC91</f>
        <v>0</v>
      </c>
      <c r="AE71" s="36">
        <f>AE58*Parametre!AD91</f>
        <v>0</v>
      </c>
      <c r="AF71" s="36">
        <f>AF58*Parametre!AE91</f>
        <v>0</v>
      </c>
      <c r="AG71" s="36">
        <f>AG58*Parametre!AF91</f>
        <v>0</v>
      </c>
      <c r="AH71" s="36">
        <f>AH58*Parametre!AG91</f>
        <v>0</v>
      </c>
      <c r="AI71" s="36">
        <f>AI58*Parametre!AH91</f>
        <v>0</v>
      </c>
      <c r="AJ71" s="36">
        <f>AJ58*Parametre!AI91</f>
        <v>0</v>
      </c>
      <c r="AK71" s="36">
        <f>AK58*Parametre!AJ91</f>
        <v>0</v>
      </c>
      <c r="AL71" s="36">
        <f>AL58*Parametre!AK91</f>
        <v>0</v>
      </c>
      <c r="AM71" s="36">
        <f>AM58*Parametre!AL91</f>
        <v>0</v>
      </c>
      <c r="AN71" s="36">
        <f>AN58*Parametre!AM91</f>
        <v>0</v>
      </c>
      <c r="AO71" s="36">
        <f>AO58*Parametre!AN91</f>
        <v>0</v>
      </c>
      <c r="AP71" s="36">
        <f>AP58*Parametre!AO91</f>
        <v>0</v>
      </c>
    </row>
    <row r="72" spans="2:42" ht="12.6" x14ac:dyDescent="0.3">
      <c r="B72" s="30" t="s">
        <v>135</v>
      </c>
      <c r="C72" s="36">
        <f t="shared" si="176"/>
        <v>0</v>
      </c>
      <c r="D72" s="36">
        <f>D59*Parametre!C92</f>
        <v>0</v>
      </c>
      <c r="E72" s="36">
        <f>E59*Parametre!D92</f>
        <v>0</v>
      </c>
      <c r="F72" s="36">
        <f>F59*Parametre!E92</f>
        <v>0</v>
      </c>
      <c r="G72" s="36">
        <f>G59*Parametre!F92</f>
        <v>0</v>
      </c>
      <c r="H72" s="36">
        <f>H59*Parametre!G92</f>
        <v>0</v>
      </c>
      <c r="I72" s="36">
        <f>I59*Parametre!H92</f>
        <v>0</v>
      </c>
      <c r="J72" s="36">
        <f>J59*Parametre!I92</f>
        <v>0</v>
      </c>
      <c r="K72" s="36">
        <f>K59*Parametre!J92</f>
        <v>0</v>
      </c>
      <c r="L72" s="36">
        <f>L59*Parametre!K92</f>
        <v>0</v>
      </c>
      <c r="M72" s="36">
        <f>M59*Parametre!L92</f>
        <v>0</v>
      </c>
      <c r="N72" s="36">
        <f>N59*Parametre!M92</f>
        <v>0</v>
      </c>
      <c r="O72" s="36">
        <f>O59*Parametre!N92</f>
        <v>0</v>
      </c>
      <c r="P72" s="36">
        <f>P59*Parametre!O92</f>
        <v>0</v>
      </c>
      <c r="Q72" s="36">
        <f>Q59*Parametre!P92</f>
        <v>0</v>
      </c>
      <c r="R72" s="36">
        <f>R59*Parametre!Q92</f>
        <v>0</v>
      </c>
      <c r="S72" s="36">
        <f>S59*Parametre!R92</f>
        <v>0</v>
      </c>
      <c r="T72" s="36">
        <f>T59*Parametre!S92</f>
        <v>0</v>
      </c>
      <c r="U72" s="36">
        <f>U59*Parametre!T92</f>
        <v>0</v>
      </c>
      <c r="V72" s="36">
        <f>V59*Parametre!U92</f>
        <v>0</v>
      </c>
      <c r="W72" s="36">
        <f>W59*Parametre!V92</f>
        <v>0</v>
      </c>
      <c r="X72" s="36">
        <f>X59*Parametre!W92</f>
        <v>0</v>
      </c>
      <c r="Y72" s="36">
        <f>Y59*Parametre!X92</f>
        <v>0</v>
      </c>
      <c r="Z72" s="36">
        <f>Z59*Parametre!Y92</f>
        <v>0</v>
      </c>
      <c r="AA72" s="36">
        <f>AA59*Parametre!Z92</f>
        <v>0</v>
      </c>
      <c r="AB72" s="36">
        <f>AB59*Parametre!AA92</f>
        <v>0</v>
      </c>
      <c r="AC72" s="36">
        <f>AC59*Parametre!AB92</f>
        <v>0</v>
      </c>
      <c r="AD72" s="36">
        <f>AD59*Parametre!AC92</f>
        <v>0</v>
      </c>
      <c r="AE72" s="36">
        <f>AE59*Parametre!AD92</f>
        <v>0</v>
      </c>
      <c r="AF72" s="36">
        <f>AF59*Parametre!AE92</f>
        <v>0</v>
      </c>
      <c r="AG72" s="36">
        <f>AG59*Parametre!AF92</f>
        <v>0</v>
      </c>
      <c r="AH72" s="36">
        <f>AH59*Parametre!AG92</f>
        <v>0</v>
      </c>
      <c r="AI72" s="36">
        <f>AI59*Parametre!AH92</f>
        <v>0</v>
      </c>
      <c r="AJ72" s="36">
        <f>AJ59*Parametre!AI92</f>
        <v>0</v>
      </c>
      <c r="AK72" s="36">
        <f>AK59*Parametre!AJ92</f>
        <v>0</v>
      </c>
      <c r="AL72" s="36">
        <f>AL59*Parametre!AK92</f>
        <v>0</v>
      </c>
      <c r="AM72" s="36">
        <f>AM59*Parametre!AL92</f>
        <v>0</v>
      </c>
      <c r="AN72" s="36">
        <f>AN59*Parametre!AM92</f>
        <v>0</v>
      </c>
      <c r="AO72" s="36">
        <f>AO59*Parametre!AN92</f>
        <v>0</v>
      </c>
      <c r="AP72" s="36">
        <f>AP59*Parametre!AO92</f>
        <v>0</v>
      </c>
    </row>
    <row r="73" spans="2:42" ht="11.7" customHeight="1" x14ac:dyDescent="0.2">
      <c r="B73" s="30" t="s">
        <v>132</v>
      </c>
      <c r="C73" s="36">
        <f t="shared" si="176"/>
        <v>0</v>
      </c>
      <c r="D73" s="36">
        <f>D60*Parametre!C93</f>
        <v>0</v>
      </c>
      <c r="E73" s="36">
        <f>E60*Parametre!D93</f>
        <v>0</v>
      </c>
      <c r="F73" s="36">
        <f>F60*Parametre!E93</f>
        <v>0</v>
      </c>
      <c r="G73" s="36">
        <f>G60*Parametre!F93</f>
        <v>0</v>
      </c>
      <c r="H73" s="36">
        <f>H60*Parametre!G93</f>
        <v>0</v>
      </c>
      <c r="I73" s="36">
        <f>I60*Parametre!H93</f>
        <v>0</v>
      </c>
      <c r="J73" s="36">
        <f>J60*Parametre!I93</f>
        <v>0</v>
      </c>
      <c r="K73" s="36">
        <f>K60*Parametre!J93</f>
        <v>0</v>
      </c>
      <c r="L73" s="36">
        <f>L60*Parametre!K93</f>
        <v>0</v>
      </c>
      <c r="M73" s="36">
        <f>M60*Parametre!L93</f>
        <v>0</v>
      </c>
      <c r="N73" s="36">
        <f>N60*Parametre!M93</f>
        <v>0</v>
      </c>
      <c r="O73" s="36">
        <f>O60*Parametre!N93</f>
        <v>0</v>
      </c>
      <c r="P73" s="36">
        <f>P60*Parametre!O93</f>
        <v>0</v>
      </c>
      <c r="Q73" s="36">
        <f>Q60*Parametre!P93</f>
        <v>0</v>
      </c>
      <c r="R73" s="36">
        <f>R60*Parametre!Q93</f>
        <v>0</v>
      </c>
      <c r="S73" s="36">
        <f>S60*Parametre!R93</f>
        <v>0</v>
      </c>
      <c r="T73" s="36">
        <f>T60*Parametre!S93</f>
        <v>0</v>
      </c>
      <c r="U73" s="36">
        <f>U60*Parametre!T93</f>
        <v>0</v>
      </c>
      <c r="V73" s="36">
        <f>V60*Parametre!U93</f>
        <v>0</v>
      </c>
      <c r="W73" s="36">
        <f>W60*Parametre!V93</f>
        <v>0</v>
      </c>
      <c r="X73" s="36">
        <f>X60*Parametre!W93</f>
        <v>0</v>
      </c>
      <c r="Y73" s="36">
        <f>Y60*Parametre!X93</f>
        <v>0</v>
      </c>
      <c r="Z73" s="36">
        <f>Z60*Parametre!Y93</f>
        <v>0</v>
      </c>
      <c r="AA73" s="36">
        <f>AA60*Parametre!Z93</f>
        <v>0</v>
      </c>
      <c r="AB73" s="36">
        <f>AB60*Parametre!AA93</f>
        <v>0</v>
      </c>
      <c r="AC73" s="36">
        <f>AC60*Parametre!AB93</f>
        <v>0</v>
      </c>
      <c r="AD73" s="36">
        <f>AD60*Parametre!AC93</f>
        <v>0</v>
      </c>
      <c r="AE73" s="36">
        <f>AE60*Parametre!AD93</f>
        <v>0</v>
      </c>
      <c r="AF73" s="36">
        <f>AF60*Parametre!AE93</f>
        <v>0</v>
      </c>
      <c r="AG73" s="36">
        <f>AG60*Parametre!AF93</f>
        <v>0</v>
      </c>
      <c r="AH73" s="36">
        <f>AH60*Parametre!AG93</f>
        <v>0</v>
      </c>
      <c r="AI73" s="36">
        <f>AI60*Parametre!AH93</f>
        <v>0</v>
      </c>
      <c r="AJ73" s="36">
        <f>AJ60*Parametre!AI93</f>
        <v>0</v>
      </c>
      <c r="AK73" s="36">
        <f>AK60*Parametre!AJ93</f>
        <v>0</v>
      </c>
      <c r="AL73" s="36">
        <f>AL60*Parametre!AK93</f>
        <v>0</v>
      </c>
      <c r="AM73" s="36">
        <f>AM60*Parametre!AL93</f>
        <v>0</v>
      </c>
      <c r="AN73" s="36">
        <f>AN60*Parametre!AM93</f>
        <v>0</v>
      </c>
      <c r="AO73" s="36">
        <f>AO60*Parametre!AN93</f>
        <v>0</v>
      </c>
      <c r="AP73" s="36">
        <f>AP60*Parametre!AO93</f>
        <v>0</v>
      </c>
    </row>
    <row r="74" spans="2:42" ht="12.6" x14ac:dyDescent="0.3">
      <c r="B74" s="30" t="s">
        <v>136</v>
      </c>
      <c r="C74" s="36">
        <f t="shared" si="176"/>
        <v>0</v>
      </c>
      <c r="D74" s="36">
        <f>D61*Parametre!C94</f>
        <v>0</v>
      </c>
      <c r="E74" s="36">
        <f>E61*Parametre!D94</f>
        <v>0</v>
      </c>
      <c r="F74" s="36">
        <f>F61*Parametre!E94</f>
        <v>0</v>
      </c>
      <c r="G74" s="36">
        <f>G61*Parametre!F94</f>
        <v>0</v>
      </c>
      <c r="H74" s="36">
        <f>H61*Parametre!G94</f>
        <v>0</v>
      </c>
      <c r="I74" s="36">
        <f>I61*Parametre!H94</f>
        <v>0</v>
      </c>
      <c r="J74" s="36">
        <f>J61*Parametre!I94</f>
        <v>0</v>
      </c>
      <c r="K74" s="36">
        <f>K61*Parametre!J94</f>
        <v>0</v>
      </c>
      <c r="L74" s="36">
        <f>L61*Parametre!K94</f>
        <v>0</v>
      </c>
      <c r="M74" s="36">
        <f>M61*Parametre!L94</f>
        <v>0</v>
      </c>
      <c r="N74" s="36">
        <f>N61*Parametre!M94</f>
        <v>0</v>
      </c>
      <c r="O74" s="36">
        <f>O61*Parametre!N94</f>
        <v>0</v>
      </c>
      <c r="P74" s="36">
        <f>P61*Parametre!O94</f>
        <v>0</v>
      </c>
      <c r="Q74" s="36">
        <f>Q61*Parametre!P94</f>
        <v>0</v>
      </c>
      <c r="R74" s="36">
        <f>R61*Parametre!Q94</f>
        <v>0</v>
      </c>
      <c r="S74" s="36">
        <f>S61*Parametre!R94</f>
        <v>0</v>
      </c>
      <c r="T74" s="36">
        <f>T61*Parametre!S94</f>
        <v>0</v>
      </c>
      <c r="U74" s="36">
        <f>U61*Parametre!T94</f>
        <v>0</v>
      </c>
      <c r="V74" s="36">
        <f>V61*Parametre!U94</f>
        <v>0</v>
      </c>
      <c r="W74" s="36">
        <f>W61*Parametre!V94</f>
        <v>0</v>
      </c>
      <c r="X74" s="36">
        <f>X61*Parametre!W94</f>
        <v>0</v>
      </c>
      <c r="Y74" s="36">
        <f>Y61*Parametre!X94</f>
        <v>0</v>
      </c>
      <c r="Z74" s="36">
        <f>Z61*Parametre!Y94</f>
        <v>0</v>
      </c>
      <c r="AA74" s="36">
        <f>AA61*Parametre!Z94</f>
        <v>0</v>
      </c>
      <c r="AB74" s="36">
        <f>AB61*Parametre!AA94</f>
        <v>0</v>
      </c>
      <c r="AC74" s="36">
        <f>AC61*Parametre!AB94</f>
        <v>0</v>
      </c>
      <c r="AD74" s="36">
        <f>AD61*Parametre!AC94</f>
        <v>0</v>
      </c>
      <c r="AE74" s="36">
        <f>AE61*Parametre!AD94</f>
        <v>0</v>
      </c>
      <c r="AF74" s="36">
        <f>AF61*Parametre!AE94</f>
        <v>0</v>
      </c>
      <c r="AG74" s="36">
        <f>AG61*Parametre!AF94</f>
        <v>0</v>
      </c>
      <c r="AH74" s="36">
        <f>AH61*Parametre!AG94</f>
        <v>0</v>
      </c>
      <c r="AI74" s="36">
        <f>AI61*Parametre!AH94</f>
        <v>0</v>
      </c>
      <c r="AJ74" s="36">
        <f>AJ61*Parametre!AI94</f>
        <v>0</v>
      </c>
      <c r="AK74" s="36">
        <f>AK61*Parametre!AJ94</f>
        <v>0</v>
      </c>
      <c r="AL74" s="36">
        <f>AL61*Parametre!AK94</f>
        <v>0</v>
      </c>
      <c r="AM74" s="36">
        <f>AM61*Parametre!AL94</f>
        <v>0</v>
      </c>
      <c r="AN74" s="36">
        <f>AN61*Parametre!AM94</f>
        <v>0</v>
      </c>
      <c r="AO74" s="36">
        <f>AO61*Parametre!AN94</f>
        <v>0</v>
      </c>
      <c r="AP74" s="36">
        <f>AP61*Parametre!AO94</f>
        <v>0</v>
      </c>
    </row>
    <row r="75" spans="2:42" x14ac:dyDescent="0.2">
      <c r="B75" s="156" t="s">
        <v>295</v>
      </c>
      <c r="C75" s="158">
        <f t="shared" si="176"/>
        <v>0</v>
      </c>
      <c r="D75" s="158">
        <f>SUM(D68:D74)</f>
        <v>0</v>
      </c>
      <c r="E75" s="157">
        <f t="shared" ref="E75:AG75" si="177">SUM(E68:E74)</f>
        <v>0</v>
      </c>
      <c r="F75" s="157">
        <f t="shared" si="177"/>
        <v>0</v>
      </c>
      <c r="G75" s="157">
        <f t="shared" si="177"/>
        <v>0</v>
      </c>
      <c r="H75" s="157">
        <f t="shared" si="177"/>
        <v>0</v>
      </c>
      <c r="I75" s="157">
        <f t="shared" si="177"/>
        <v>0</v>
      </c>
      <c r="J75" s="157">
        <f t="shared" si="177"/>
        <v>0</v>
      </c>
      <c r="K75" s="157">
        <f t="shared" si="177"/>
        <v>0</v>
      </c>
      <c r="L75" s="157">
        <f t="shared" si="177"/>
        <v>0</v>
      </c>
      <c r="M75" s="157">
        <f t="shared" si="177"/>
        <v>0</v>
      </c>
      <c r="N75" s="157">
        <f t="shared" si="177"/>
        <v>0</v>
      </c>
      <c r="O75" s="157">
        <f t="shared" si="177"/>
        <v>0</v>
      </c>
      <c r="P75" s="157">
        <f t="shared" si="177"/>
        <v>0</v>
      </c>
      <c r="Q75" s="157">
        <f t="shared" si="177"/>
        <v>0</v>
      </c>
      <c r="R75" s="157">
        <f t="shared" si="177"/>
        <v>0</v>
      </c>
      <c r="S75" s="157">
        <f t="shared" si="177"/>
        <v>0</v>
      </c>
      <c r="T75" s="157">
        <f t="shared" si="177"/>
        <v>0</v>
      </c>
      <c r="U75" s="157">
        <f t="shared" si="177"/>
        <v>0</v>
      </c>
      <c r="V75" s="157">
        <f t="shared" si="177"/>
        <v>0</v>
      </c>
      <c r="W75" s="157">
        <f t="shared" si="177"/>
        <v>0</v>
      </c>
      <c r="X75" s="157">
        <f t="shared" si="177"/>
        <v>0</v>
      </c>
      <c r="Y75" s="157">
        <f t="shared" si="177"/>
        <v>0</v>
      </c>
      <c r="Z75" s="157">
        <f t="shared" si="177"/>
        <v>0</v>
      </c>
      <c r="AA75" s="157">
        <f t="shared" si="177"/>
        <v>0</v>
      </c>
      <c r="AB75" s="157">
        <f t="shared" si="177"/>
        <v>0</v>
      </c>
      <c r="AC75" s="157">
        <f t="shared" si="177"/>
        <v>0</v>
      </c>
      <c r="AD75" s="157">
        <f t="shared" si="177"/>
        <v>0</v>
      </c>
      <c r="AE75" s="157">
        <f t="shared" si="177"/>
        <v>0</v>
      </c>
      <c r="AF75" s="157">
        <f t="shared" si="177"/>
        <v>0</v>
      </c>
      <c r="AG75" s="157">
        <f t="shared" si="177"/>
        <v>0</v>
      </c>
      <c r="AH75" s="157">
        <f t="shared" ref="AH75:AN75" si="178">SUM(AH68:AH74)</f>
        <v>0</v>
      </c>
      <c r="AI75" s="157">
        <f t="shared" si="178"/>
        <v>0</v>
      </c>
      <c r="AJ75" s="157">
        <f t="shared" si="178"/>
        <v>0</v>
      </c>
      <c r="AK75" s="157">
        <f t="shared" si="178"/>
        <v>0</v>
      </c>
      <c r="AL75" s="157">
        <f t="shared" si="178"/>
        <v>0</v>
      </c>
      <c r="AM75" s="157">
        <f t="shared" si="178"/>
        <v>0</v>
      </c>
      <c r="AN75" s="157">
        <f t="shared" si="178"/>
        <v>0</v>
      </c>
      <c r="AO75" s="157">
        <f t="shared" ref="AO75:AP75" si="179">SUM(AO68:AO74)</f>
        <v>0</v>
      </c>
      <c r="AP75" s="157">
        <f t="shared" si="179"/>
        <v>0</v>
      </c>
    </row>
    <row r="77" spans="2:42" x14ac:dyDescent="0.2">
      <c r="B77" s="29" t="s">
        <v>2</v>
      </c>
    </row>
    <row r="78" spans="2:42" x14ac:dyDescent="0.2">
      <c r="B78" s="29" t="s">
        <v>285</v>
      </c>
    </row>
    <row r="82" spans="3:3" x14ac:dyDescent="0.2">
      <c r="C82" s="301"/>
    </row>
  </sheetData>
  <mergeCells count="1">
    <mergeCell ref="B66:B67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99FF"/>
  </sheetPr>
  <dimension ref="A1:AN43"/>
  <sheetViews>
    <sheetView topLeftCell="A12" zoomScaleNormal="100" workbookViewId="0">
      <selection activeCell="D25" sqref="D25"/>
    </sheetView>
  </sheetViews>
  <sheetFormatPr defaultColWidth="9.21875" defaultRowHeight="10.199999999999999" x14ac:dyDescent="0.2"/>
  <cols>
    <col min="1" max="1" width="56.77734375" style="2" customWidth="1"/>
    <col min="2" max="2" width="17.109375" style="2" customWidth="1"/>
    <col min="3" max="3" width="12.5546875" style="2" customWidth="1"/>
    <col min="4" max="4" width="13.33203125" style="2" customWidth="1"/>
    <col min="5" max="5" width="13.21875" style="2" customWidth="1"/>
    <col min="6" max="6" width="14.44140625" style="2" customWidth="1"/>
    <col min="7" max="7" width="12.21875" style="2" customWidth="1"/>
    <col min="8" max="8" width="11.21875" style="2" customWidth="1"/>
    <col min="9" max="9" width="12.21875" style="2" customWidth="1"/>
    <col min="10" max="10" width="63.5546875" style="2" customWidth="1"/>
    <col min="11" max="13" width="10.77734375" style="2" customWidth="1"/>
    <col min="14" max="16" width="10.21875" style="2" bestFit="1" customWidth="1"/>
    <col min="17" max="17" width="29.5546875" style="2" customWidth="1"/>
    <col min="18" max="24" width="10.21875" style="2" bestFit="1" customWidth="1"/>
    <col min="25" max="25" width="12.77734375" style="2" bestFit="1" customWidth="1"/>
    <col min="26" max="34" width="10.21875" style="2" bestFit="1" customWidth="1"/>
    <col min="35" max="35" width="12.77734375" style="2" bestFit="1" customWidth="1"/>
    <col min="36" max="38" width="10.21875" style="2" bestFit="1" customWidth="1"/>
    <col min="39" max="39" width="9.21875" style="2" customWidth="1"/>
    <col min="40" max="40" width="14.21875" style="2" customWidth="1"/>
    <col min="41" max="41" width="12.21875" style="2" customWidth="1"/>
    <col min="42" max="16384" width="9.21875" style="2"/>
  </cols>
  <sheetData>
    <row r="1" spans="1:40" x14ac:dyDescent="0.2">
      <c r="A1" s="302"/>
      <c r="AN1" s="302" t="s">
        <v>298</v>
      </c>
    </row>
    <row r="2" spans="1:40" x14ac:dyDescent="0.2">
      <c r="B2" s="305"/>
    </row>
    <row r="3" spans="1:40" ht="10.8" thickBot="1" x14ac:dyDescent="0.25">
      <c r="A3" s="2" t="s">
        <v>657</v>
      </c>
    </row>
    <row r="4" spans="1:40" ht="10.8" thickBot="1" x14ac:dyDescent="0.25">
      <c r="A4" s="306" t="s">
        <v>512</v>
      </c>
      <c r="B4" s="417" t="s">
        <v>513</v>
      </c>
      <c r="C4" s="417" t="s">
        <v>514</v>
      </c>
    </row>
    <row r="5" spans="1:40" ht="10.8" thickBot="1" x14ac:dyDescent="0.25">
      <c r="A5" s="419" t="s">
        <v>515</v>
      </c>
      <c r="B5" s="418" t="s">
        <v>516</v>
      </c>
      <c r="C5" s="418" t="s">
        <v>517</v>
      </c>
    </row>
    <row r="6" spans="1:40" x14ac:dyDescent="0.2">
      <c r="A6" s="392" t="s">
        <v>518</v>
      </c>
      <c r="B6" s="309">
        <v>0.15</v>
      </c>
      <c r="C6" s="310">
        <v>2.2999999999999998</v>
      </c>
    </row>
    <row r="7" spans="1:40" x14ac:dyDescent="0.2">
      <c r="A7" s="393" t="s">
        <v>519</v>
      </c>
      <c r="B7" s="311">
        <v>0.22</v>
      </c>
      <c r="C7" s="312" t="s">
        <v>520</v>
      </c>
    </row>
    <row r="8" spans="1:40" x14ac:dyDescent="0.2">
      <c r="A8" s="393" t="s">
        <v>521</v>
      </c>
      <c r="B8" s="311">
        <v>7.0000000000000007E-2</v>
      </c>
      <c r="C8" s="312">
        <v>1.1000000000000001</v>
      </c>
    </row>
    <row r="9" spans="1:40" x14ac:dyDescent="0.2">
      <c r="A9" s="393" t="s">
        <v>522</v>
      </c>
      <c r="B9" s="311">
        <v>0.1</v>
      </c>
      <c r="C9" s="312">
        <v>1.5</v>
      </c>
    </row>
    <row r="10" spans="1:40" x14ac:dyDescent="0.2">
      <c r="A10" s="393" t="s">
        <v>204</v>
      </c>
      <c r="B10" s="311">
        <v>0.22</v>
      </c>
      <c r="C10" s="312">
        <v>3.2</v>
      </c>
    </row>
    <row r="11" spans="1:40" x14ac:dyDescent="0.2">
      <c r="A11" s="393" t="s">
        <v>523</v>
      </c>
      <c r="B11" s="311">
        <v>0.15</v>
      </c>
      <c r="C11" s="312">
        <v>2.2000000000000002</v>
      </c>
    </row>
    <row r="12" spans="1:40" x14ac:dyDescent="0.2">
      <c r="A12" s="393" t="s">
        <v>524</v>
      </c>
      <c r="B12" s="311">
        <v>0.13</v>
      </c>
      <c r="C12" s="312">
        <v>1.9</v>
      </c>
    </row>
    <row r="13" spans="1:40" x14ac:dyDescent="0.2">
      <c r="A13" s="393" t="s">
        <v>525</v>
      </c>
      <c r="B13" s="311">
        <v>0.26</v>
      </c>
      <c r="C13" s="312">
        <v>3.8</v>
      </c>
    </row>
    <row r="14" spans="1:40" x14ac:dyDescent="0.2">
      <c r="A14" s="393" t="s">
        <v>526</v>
      </c>
      <c r="B14" s="311">
        <v>0.08</v>
      </c>
      <c r="C14" s="312">
        <v>1.2</v>
      </c>
    </row>
    <row r="15" spans="1:40" x14ac:dyDescent="0.2">
      <c r="A15" s="393" t="s">
        <v>527</v>
      </c>
      <c r="B15" s="311">
        <v>0.16</v>
      </c>
      <c r="C15" s="312" t="s">
        <v>528</v>
      </c>
    </row>
    <row r="16" spans="1:40" ht="10.8" thickBot="1" x14ac:dyDescent="0.25">
      <c r="A16" s="394" t="s">
        <v>529</v>
      </c>
      <c r="B16" s="313">
        <v>0.38</v>
      </c>
      <c r="C16" s="314" t="s">
        <v>530</v>
      </c>
    </row>
    <row r="17" spans="1:7" x14ac:dyDescent="0.2">
      <c r="A17" s="395" t="s">
        <v>531</v>
      </c>
      <c r="B17" s="396">
        <v>1.94</v>
      </c>
      <c r="C17" s="397">
        <v>28.3</v>
      </c>
    </row>
    <row r="18" spans="1:7" ht="10.8" thickBot="1" x14ac:dyDescent="0.25">
      <c r="A18" s="394" t="s">
        <v>532</v>
      </c>
      <c r="B18" s="313">
        <v>2.23</v>
      </c>
      <c r="C18" s="314">
        <v>32.6</v>
      </c>
    </row>
    <row r="19" spans="1:7" x14ac:dyDescent="0.2">
      <c r="A19" s="304" t="s">
        <v>533</v>
      </c>
      <c r="B19" s="304"/>
      <c r="C19" s="304"/>
      <c r="D19" s="304"/>
    </row>
    <row r="20" spans="1:7" x14ac:dyDescent="0.2">
      <c r="A20" s="315"/>
      <c r="G20" s="316"/>
    </row>
    <row r="22" spans="1:7" x14ac:dyDescent="0.2">
      <c r="A22" s="2" t="s">
        <v>658</v>
      </c>
      <c r="B22" s="317"/>
      <c r="C22" s="317"/>
      <c r="D22" s="317"/>
    </row>
    <row r="23" spans="1:7" ht="10.8" thickBot="1" x14ac:dyDescent="0.25">
      <c r="A23" s="318"/>
      <c r="B23" s="318"/>
      <c r="C23" s="318"/>
      <c r="D23" s="318"/>
    </row>
    <row r="24" spans="1:7" ht="41.4" thickBot="1" x14ac:dyDescent="0.25">
      <c r="A24" s="406" t="s">
        <v>536</v>
      </c>
      <c r="B24" s="407" t="s">
        <v>687</v>
      </c>
      <c r="C24" s="408" t="s">
        <v>537</v>
      </c>
      <c r="D24" s="409" t="s">
        <v>538</v>
      </c>
      <c r="E24" s="414" t="s">
        <v>541</v>
      </c>
      <c r="F24" s="412" t="s">
        <v>542</v>
      </c>
    </row>
    <row r="25" spans="1:7" ht="10.8" thickBot="1" x14ac:dyDescent="0.25">
      <c r="A25" s="506" t="s">
        <v>633</v>
      </c>
      <c r="B25" s="401">
        <v>3919</v>
      </c>
      <c r="C25" s="400">
        <f>B25*Parametre!$C$152</f>
        <v>5917.69</v>
      </c>
      <c r="D25" s="401">
        <f>C25*250+C25*115</f>
        <v>2159956.85</v>
      </c>
      <c r="E25" s="415">
        <v>94.8</v>
      </c>
      <c r="F25" s="413">
        <v>480</v>
      </c>
    </row>
    <row r="26" spans="1:7" ht="28.5" customHeight="1" thickBot="1" x14ac:dyDescent="0.25">
      <c r="A26" s="507" t="s">
        <v>539</v>
      </c>
    </row>
    <row r="27" spans="1:7" x14ac:dyDescent="0.2">
      <c r="A27" s="2" t="s">
        <v>650</v>
      </c>
    </row>
    <row r="30" spans="1:7" ht="10.8" thickBot="1" x14ac:dyDescent="0.25">
      <c r="A30" s="2" t="s">
        <v>659</v>
      </c>
    </row>
    <row r="31" spans="1:7" ht="13.2" customHeight="1" x14ac:dyDescent="0.2">
      <c r="A31" s="546"/>
      <c r="B31" s="548" t="s">
        <v>130</v>
      </c>
      <c r="C31" s="550" t="s">
        <v>567</v>
      </c>
      <c r="D31" s="551"/>
      <c r="E31" s="552"/>
    </row>
    <row r="32" spans="1:7" x14ac:dyDescent="0.2">
      <c r="A32" s="547"/>
      <c r="B32" s="549"/>
      <c r="C32" s="410">
        <v>362</v>
      </c>
      <c r="D32" s="404">
        <v>383</v>
      </c>
      <c r="E32" s="404">
        <v>350</v>
      </c>
    </row>
    <row r="33" spans="1:10" ht="10.8" thickBot="1" x14ac:dyDescent="0.25">
      <c r="A33" s="402" t="s">
        <v>651</v>
      </c>
      <c r="B33" s="403" t="s">
        <v>652</v>
      </c>
      <c r="C33" s="313">
        <v>19.559999999999999</v>
      </c>
      <c r="D33" s="314">
        <v>12.88</v>
      </c>
      <c r="E33" s="314">
        <v>15.6</v>
      </c>
      <c r="F33" s="319"/>
    </row>
    <row r="34" spans="1:10" x14ac:dyDescent="0.2">
      <c r="A34" s="304" t="s">
        <v>496</v>
      </c>
    </row>
    <row r="35" spans="1:10" x14ac:dyDescent="0.2">
      <c r="F35" s="77"/>
      <c r="J35" s="319"/>
    </row>
    <row r="37" spans="1:10" x14ac:dyDescent="0.2">
      <c r="A37" s="2" t="s">
        <v>660</v>
      </c>
    </row>
    <row r="38" spans="1:10" x14ac:dyDescent="0.2">
      <c r="A38" s="555"/>
      <c r="B38" s="557" t="s">
        <v>287</v>
      </c>
      <c r="C38" s="558"/>
      <c r="D38" s="553" t="s">
        <v>288</v>
      </c>
      <c r="E38" s="554"/>
      <c r="F38" s="553" t="s">
        <v>289</v>
      </c>
      <c r="G38" s="554"/>
      <c r="H38" s="553" t="s">
        <v>568</v>
      </c>
      <c r="I38" s="554"/>
    </row>
    <row r="39" spans="1:10" ht="10.8" thickBot="1" x14ac:dyDescent="0.25">
      <c r="A39" s="556"/>
      <c r="B39" s="411" t="s">
        <v>421</v>
      </c>
      <c r="C39" s="411" t="s">
        <v>422</v>
      </c>
      <c r="D39" s="411" t="s">
        <v>421</v>
      </c>
      <c r="E39" s="411" t="s">
        <v>422</v>
      </c>
      <c r="F39" s="411" t="s">
        <v>421</v>
      </c>
      <c r="G39" s="411" t="s">
        <v>422</v>
      </c>
      <c r="H39" s="411" t="s">
        <v>421</v>
      </c>
      <c r="I39" s="411" t="s">
        <v>422</v>
      </c>
    </row>
    <row r="40" spans="1:10" ht="10.8" thickBot="1" x14ac:dyDescent="0.25">
      <c r="A40" s="405" t="s">
        <v>633</v>
      </c>
      <c r="B40" s="321"/>
      <c r="C40" s="321"/>
      <c r="D40" s="321">
        <v>0.13</v>
      </c>
      <c r="E40" s="321">
        <v>0.09</v>
      </c>
      <c r="F40" s="321">
        <v>0.09</v>
      </c>
      <c r="G40" s="321">
        <v>7.0000000000000007E-2</v>
      </c>
      <c r="H40" s="321">
        <f t="shared" ref="H40" si="0">1-D40-F40</f>
        <v>0.78</v>
      </c>
      <c r="I40" s="321">
        <f>1-E40-G40</f>
        <v>0.84000000000000008</v>
      </c>
    </row>
    <row r="41" spans="1:10" x14ac:dyDescent="0.2">
      <c r="A41" s="322" t="s">
        <v>569</v>
      </c>
      <c r="B41" s="323">
        <v>0</v>
      </c>
      <c r="C41" s="323"/>
      <c r="D41" s="323">
        <f>AVERAGE(D40:D40)</f>
        <v>0.13</v>
      </c>
      <c r="E41" s="323"/>
      <c r="F41" s="323">
        <f>AVERAGE(F40:F40)</f>
        <v>0.09</v>
      </c>
      <c r="G41" s="323"/>
      <c r="H41" s="323">
        <f>AVERAGE(H40:H40)</f>
        <v>0.78</v>
      </c>
      <c r="I41" s="324"/>
    </row>
    <row r="42" spans="1:10" ht="10.8" thickBot="1" x14ac:dyDescent="0.25">
      <c r="A42" s="325" t="s">
        <v>570</v>
      </c>
      <c r="B42" s="326"/>
      <c r="C42" s="326">
        <v>0</v>
      </c>
      <c r="D42" s="327"/>
      <c r="E42" s="326">
        <f>AVERAGE(E40:E40)</f>
        <v>0.09</v>
      </c>
      <c r="F42" s="326"/>
      <c r="G42" s="326">
        <f>AVERAGE(G40:G40)</f>
        <v>7.0000000000000007E-2</v>
      </c>
      <c r="H42" s="326"/>
      <c r="I42" s="328">
        <f>AVERAGE(I40:I40)</f>
        <v>0.84000000000000008</v>
      </c>
    </row>
    <row r="43" spans="1:10" x14ac:dyDescent="0.2">
      <c r="A43" s="304" t="s">
        <v>615</v>
      </c>
    </row>
  </sheetData>
  <mergeCells count="8">
    <mergeCell ref="A31:A32"/>
    <mergeCell ref="B31:B32"/>
    <mergeCell ref="C31:E31"/>
    <mergeCell ref="H38:I38"/>
    <mergeCell ref="A38:A39"/>
    <mergeCell ref="B38:C38"/>
    <mergeCell ref="D38:E38"/>
    <mergeCell ref="F38:G38"/>
  </mergeCells>
  <phoneticPr fontId="2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B47D-5B97-41A8-AA9A-B657A14B7759}">
  <sheetPr>
    <tabColor theme="7" tint="0.59999389629810485"/>
  </sheetPr>
  <dimension ref="B3:AP76"/>
  <sheetViews>
    <sheetView showWhiteSpace="0" zoomScaleNormal="100" workbookViewId="0">
      <selection activeCell="C76" sqref="C76"/>
    </sheetView>
  </sheetViews>
  <sheetFormatPr defaultColWidth="9.21875" defaultRowHeight="10.199999999999999" x14ac:dyDescent="0.2"/>
  <cols>
    <col min="1" max="1" width="2.77734375" style="228" customWidth="1"/>
    <col min="2" max="2" width="56.77734375" style="228" bestFit="1" customWidth="1"/>
    <col min="3" max="3" width="10.77734375" style="228" bestFit="1" customWidth="1"/>
    <col min="4" max="42" width="9.77734375" style="228" bestFit="1" customWidth="1"/>
    <col min="43" max="16384" width="9.21875" style="228"/>
  </cols>
  <sheetData>
    <row r="3" spans="2:42" x14ac:dyDescent="0.2">
      <c r="B3" s="334" t="s">
        <v>600</v>
      </c>
      <c r="C3" s="375"/>
      <c r="D3" s="252" t="s">
        <v>10</v>
      </c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</row>
    <row r="4" spans="2:42" x14ac:dyDescent="0.2">
      <c r="B4" s="334"/>
      <c r="C4" s="376"/>
      <c r="D4" s="252">
        <v>1</v>
      </c>
      <c r="E4" s="252">
        <v>2</v>
      </c>
      <c r="F4" s="252">
        <v>3</v>
      </c>
      <c r="G4" s="252">
        <v>4</v>
      </c>
      <c r="H4" s="252">
        <v>5</v>
      </c>
      <c r="I4" s="252">
        <v>6</v>
      </c>
      <c r="J4" s="252">
        <v>7</v>
      </c>
      <c r="K4" s="252">
        <v>8</v>
      </c>
      <c r="L4" s="252">
        <v>9</v>
      </c>
      <c r="M4" s="252">
        <v>10</v>
      </c>
      <c r="N4" s="252">
        <v>11</v>
      </c>
      <c r="O4" s="252">
        <v>12</v>
      </c>
      <c r="P4" s="252">
        <v>13</v>
      </c>
      <c r="Q4" s="252">
        <v>14</v>
      </c>
      <c r="R4" s="252">
        <v>15</v>
      </c>
      <c r="S4" s="252">
        <v>16</v>
      </c>
      <c r="T4" s="252">
        <v>17</v>
      </c>
      <c r="U4" s="252">
        <v>18</v>
      </c>
      <c r="V4" s="252">
        <v>19</v>
      </c>
      <c r="W4" s="252">
        <v>20</v>
      </c>
      <c r="X4" s="252">
        <v>21</v>
      </c>
      <c r="Y4" s="252">
        <v>22</v>
      </c>
      <c r="Z4" s="252">
        <v>23</v>
      </c>
      <c r="AA4" s="252">
        <v>24</v>
      </c>
      <c r="AB4" s="252">
        <v>25</v>
      </c>
      <c r="AC4" s="252">
        <v>26</v>
      </c>
      <c r="AD4" s="252">
        <v>27</v>
      </c>
      <c r="AE4" s="252">
        <v>28</v>
      </c>
      <c r="AF4" s="252">
        <v>29</v>
      </c>
      <c r="AG4" s="252">
        <v>30</v>
      </c>
      <c r="AH4" s="252">
        <v>31</v>
      </c>
      <c r="AI4" s="252">
        <v>32</v>
      </c>
      <c r="AJ4" s="252">
        <v>33</v>
      </c>
      <c r="AK4" s="252">
        <v>34</v>
      </c>
      <c r="AL4" s="252">
        <v>35</v>
      </c>
      <c r="AM4" s="252">
        <v>36</v>
      </c>
      <c r="AN4" s="252">
        <v>37</v>
      </c>
      <c r="AO4" s="252">
        <v>38</v>
      </c>
      <c r="AP4" s="252">
        <v>39</v>
      </c>
    </row>
    <row r="5" spans="2:42" ht="10.8" thickBot="1" x14ac:dyDescent="0.25">
      <c r="B5" s="255" t="s">
        <v>33</v>
      </c>
      <c r="C5" s="255" t="s">
        <v>9</v>
      </c>
      <c r="D5" s="296">
        <v>2026</v>
      </c>
      <c r="E5" s="296">
        <f>$D$5+D4</f>
        <v>2027</v>
      </c>
      <c r="F5" s="296">
        <f t="shared" ref="F5:AN5" si="0">$D$5+E4</f>
        <v>2028</v>
      </c>
      <c r="G5" s="296">
        <f t="shared" si="0"/>
        <v>2029</v>
      </c>
      <c r="H5" s="296">
        <f t="shared" si="0"/>
        <v>2030</v>
      </c>
      <c r="I5" s="296">
        <f t="shared" si="0"/>
        <v>2031</v>
      </c>
      <c r="J5" s="296">
        <f t="shared" si="0"/>
        <v>2032</v>
      </c>
      <c r="K5" s="296">
        <f t="shared" si="0"/>
        <v>2033</v>
      </c>
      <c r="L5" s="296">
        <f t="shared" si="0"/>
        <v>2034</v>
      </c>
      <c r="M5" s="296">
        <f t="shared" si="0"/>
        <v>2035</v>
      </c>
      <c r="N5" s="296">
        <f t="shared" si="0"/>
        <v>2036</v>
      </c>
      <c r="O5" s="296">
        <f t="shared" si="0"/>
        <v>2037</v>
      </c>
      <c r="P5" s="296">
        <f t="shared" si="0"/>
        <v>2038</v>
      </c>
      <c r="Q5" s="296">
        <f t="shared" si="0"/>
        <v>2039</v>
      </c>
      <c r="R5" s="296">
        <f t="shared" si="0"/>
        <v>2040</v>
      </c>
      <c r="S5" s="296">
        <f t="shared" si="0"/>
        <v>2041</v>
      </c>
      <c r="T5" s="296">
        <f t="shared" si="0"/>
        <v>2042</v>
      </c>
      <c r="U5" s="296">
        <f t="shared" si="0"/>
        <v>2043</v>
      </c>
      <c r="V5" s="296">
        <f t="shared" si="0"/>
        <v>2044</v>
      </c>
      <c r="W5" s="296">
        <f t="shared" si="0"/>
        <v>2045</v>
      </c>
      <c r="X5" s="296">
        <f t="shared" si="0"/>
        <v>2046</v>
      </c>
      <c r="Y5" s="296">
        <f t="shared" si="0"/>
        <v>2047</v>
      </c>
      <c r="Z5" s="296">
        <f t="shared" si="0"/>
        <v>2048</v>
      </c>
      <c r="AA5" s="296">
        <f t="shared" si="0"/>
        <v>2049</v>
      </c>
      <c r="AB5" s="296">
        <f t="shared" si="0"/>
        <v>2050</v>
      </c>
      <c r="AC5" s="296">
        <f t="shared" si="0"/>
        <v>2051</v>
      </c>
      <c r="AD5" s="296">
        <f t="shared" si="0"/>
        <v>2052</v>
      </c>
      <c r="AE5" s="296">
        <f t="shared" si="0"/>
        <v>2053</v>
      </c>
      <c r="AF5" s="296">
        <f t="shared" si="0"/>
        <v>2054</v>
      </c>
      <c r="AG5" s="296">
        <f t="shared" si="0"/>
        <v>2055</v>
      </c>
      <c r="AH5" s="296">
        <f t="shared" si="0"/>
        <v>2056</v>
      </c>
      <c r="AI5" s="296">
        <f t="shared" si="0"/>
        <v>2057</v>
      </c>
      <c r="AJ5" s="296">
        <f t="shared" si="0"/>
        <v>2058</v>
      </c>
      <c r="AK5" s="296">
        <f t="shared" si="0"/>
        <v>2059</v>
      </c>
      <c r="AL5" s="296">
        <f t="shared" si="0"/>
        <v>2060</v>
      </c>
      <c r="AM5" s="296">
        <f t="shared" si="0"/>
        <v>2061</v>
      </c>
      <c r="AN5" s="296">
        <f t="shared" si="0"/>
        <v>2062</v>
      </c>
      <c r="AO5" s="296">
        <f t="shared" ref="AO5" si="1">$D$5+AN4</f>
        <v>2063</v>
      </c>
      <c r="AP5" s="296">
        <f t="shared" ref="AP5" si="2">$D$5+AO4</f>
        <v>2064</v>
      </c>
    </row>
    <row r="6" spans="2:42" x14ac:dyDescent="0.2">
      <c r="B6" s="388" t="s">
        <v>633</v>
      </c>
      <c r="C6" s="336">
        <f>SUM(D6:AP6)</f>
        <v>0</v>
      </c>
      <c r="D6" s="232">
        <v>0</v>
      </c>
      <c r="E6" s="232">
        <v>0</v>
      </c>
      <c r="F6" s="232">
        <v>0</v>
      </c>
      <c r="G6" s="232">
        <v>0</v>
      </c>
      <c r="H6" s="232">
        <v>0</v>
      </c>
      <c r="I6" s="232">
        <v>0</v>
      </c>
      <c r="J6" s="232">
        <v>0</v>
      </c>
      <c r="K6" s="232">
        <v>0</v>
      </c>
      <c r="L6" s="232">
        <v>0</v>
      </c>
      <c r="M6" s="232">
        <v>0</v>
      </c>
      <c r="N6" s="232">
        <v>0</v>
      </c>
      <c r="O6" s="232">
        <v>0</v>
      </c>
      <c r="P6" s="232">
        <v>0</v>
      </c>
      <c r="Q6" s="232">
        <v>0</v>
      </c>
      <c r="R6" s="232">
        <v>0</v>
      </c>
      <c r="S6" s="232">
        <v>0</v>
      </c>
      <c r="T6" s="232">
        <v>0</v>
      </c>
      <c r="U6" s="232">
        <v>0</v>
      </c>
      <c r="V6" s="232">
        <v>0</v>
      </c>
      <c r="W6" s="232">
        <v>0</v>
      </c>
      <c r="X6" s="232">
        <v>0</v>
      </c>
      <c r="Y6" s="232">
        <v>0</v>
      </c>
      <c r="Z6" s="232">
        <v>0</v>
      </c>
      <c r="AA6" s="232">
        <v>0</v>
      </c>
      <c r="AB6" s="232">
        <v>0</v>
      </c>
      <c r="AC6" s="232">
        <v>0</v>
      </c>
      <c r="AD6" s="232">
        <v>0</v>
      </c>
      <c r="AE6" s="232">
        <v>0</v>
      </c>
      <c r="AF6" s="232">
        <v>0</v>
      </c>
      <c r="AG6" s="232">
        <v>0</v>
      </c>
      <c r="AH6" s="232">
        <v>0</v>
      </c>
      <c r="AI6" s="232">
        <v>0</v>
      </c>
      <c r="AJ6" s="232">
        <v>0</v>
      </c>
      <c r="AK6" s="232">
        <v>0</v>
      </c>
      <c r="AL6" s="232">
        <v>0</v>
      </c>
      <c r="AM6" s="232">
        <v>0</v>
      </c>
      <c r="AN6" s="232">
        <v>0</v>
      </c>
      <c r="AO6" s="232">
        <v>0</v>
      </c>
      <c r="AP6" s="232">
        <v>0</v>
      </c>
    </row>
    <row r="7" spans="2:42" x14ac:dyDescent="0.2">
      <c r="B7" s="391" t="s">
        <v>638</v>
      </c>
      <c r="C7" s="336">
        <f t="shared" ref="C7:C9" si="3">SUM(D7:AP7)</f>
        <v>0</v>
      </c>
      <c r="D7" s="232">
        <v>0</v>
      </c>
      <c r="E7" s="232">
        <v>0</v>
      </c>
      <c r="F7" s="232">
        <v>0</v>
      </c>
      <c r="G7" s="232">
        <v>0</v>
      </c>
      <c r="H7" s="232">
        <v>0</v>
      </c>
      <c r="I7" s="232">
        <v>0</v>
      </c>
      <c r="J7" s="232">
        <v>0</v>
      </c>
      <c r="K7" s="232">
        <v>0</v>
      </c>
      <c r="L7" s="232">
        <v>0</v>
      </c>
      <c r="M7" s="232">
        <v>0</v>
      </c>
      <c r="N7" s="232">
        <v>0</v>
      </c>
      <c r="O7" s="232">
        <v>0</v>
      </c>
      <c r="P7" s="232">
        <v>0</v>
      </c>
      <c r="Q7" s="232">
        <v>0</v>
      </c>
      <c r="R7" s="232">
        <v>0</v>
      </c>
      <c r="S7" s="232">
        <v>0</v>
      </c>
      <c r="T7" s="232">
        <v>0</v>
      </c>
      <c r="U7" s="232">
        <v>0</v>
      </c>
      <c r="V7" s="232">
        <v>0</v>
      </c>
      <c r="W7" s="232">
        <v>0</v>
      </c>
      <c r="X7" s="232">
        <v>0</v>
      </c>
      <c r="Y7" s="232">
        <v>0</v>
      </c>
      <c r="Z7" s="232">
        <v>0</v>
      </c>
      <c r="AA7" s="232">
        <v>0</v>
      </c>
      <c r="AB7" s="232">
        <v>0</v>
      </c>
      <c r="AC7" s="232">
        <v>0</v>
      </c>
      <c r="AD7" s="232">
        <v>0</v>
      </c>
      <c r="AE7" s="232">
        <v>0</v>
      </c>
      <c r="AF7" s="232">
        <v>0</v>
      </c>
      <c r="AG7" s="232">
        <v>0</v>
      </c>
      <c r="AH7" s="232">
        <v>0</v>
      </c>
      <c r="AI7" s="232">
        <v>0</v>
      </c>
      <c r="AJ7" s="232">
        <v>0</v>
      </c>
      <c r="AK7" s="232">
        <v>0</v>
      </c>
      <c r="AL7" s="232">
        <v>0</v>
      </c>
      <c r="AM7" s="232">
        <v>0</v>
      </c>
      <c r="AN7" s="232">
        <v>0</v>
      </c>
      <c r="AO7" s="232">
        <v>0</v>
      </c>
      <c r="AP7" s="232">
        <v>0</v>
      </c>
    </row>
    <row r="8" spans="2:42" x14ac:dyDescent="0.2">
      <c r="B8" s="389" t="s">
        <v>645</v>
      </c>
      <c r="C8" s="336">
        <f t="shared" si="3"/>
        <v>0</v>
      </c>
      <c r="D8" s="232">
        <v>0</v>
      </c>
      <c r="E8" s="232">
        <v>0</v>
      </c>
      <c r="F8" s="232">
        <v>0</v>
      </c>
      <c r="G8" s="232">
        <v>0</v>
      </c>
      <c r="H8" s="232">
        <v>0</v>
      </c>
      <c r="I8" s="232">
        <v>0</v>
      </c>
      <c r="J8" s="232">
        <v>0</v>
      </c>
      <c r="K8" s="232">
        <v>0</v>
      </c>
      <c r="L8" s="232">
        <v>0</v>
      </c>
      <c r="M8" s="232">
        <v>0</v>
      </c>
      <c r="N8" s="232">
        <v>0</v>
      </c>
      <c r="O8" s="232">
        <v>0</v>
      </c>
      <c r="P8" s="232">
        <v>0</v>
      </c>
      <c r="Q8" s="232">
        <v>0</v>
      </c>
      <c r="R8" s="232">
        <v>0</v>
      </c>
      <c r="S8" s="232">
        <v>0</v>
      </c>
      <c r="T8" s="232">
        <v>0</v>
      </c>
      <c r="U8" s="232">
        <v>0</v>
      </c>
      <c r="V8" s="232">
        <v>0</v>
      </c>
      <c r="W8" s="232">
        <v>0</v>
      </c>
      <c r="X8" s="232">
        <v>0</v>
      </c>
      <c r="Y8" s="232">
        <v>0</v>
      </c>
      <c r="Z8" s="232">
        <v>0</v>
      </c>
      <c r="AA8" s="232">
        <v>0</v>
      </c>
      <c r="AB8" s="232">
        <v>0</v>
      </c>
      <c r="AC8" s="232">
        <v>0</v>
      </c>
      <c r="AD8" s="232">
        <v>0</v>
      </c>
      <c r="AE8" s="232">
        <v>0</v>
      </c>
      <c r="AF8" s="232">
        <v>0</v>
      </c>
      <c r="AG8" s="232">
        <v>0</v>
      </c>
      <c r="AH8" s="232">
        <v>0</v>
      </c>
      <c r="AI8" s="232">
        <v>0</v>
      </c>
      <c r="AJ8" s="232">
        <v>0</v>
      </c>
      <c r="AK8" s="232">
        <v>0</v>
      </c>
      <c r="AL8" s="232">
        <v>0</v>
      </c>
      <c r="AM8" s="232">
        <v>0</v>
      </c>
      <c r="AN8" s="232">
        <v>0</v>
      </c>
      <c r="AO8" s="232">
        <v>0</v>
      </c>
      <c r="AP8" s="232">
        <v>0</v>
      </c>
    </row>
    <row r="9" spans="2:42" x14ac:dyDescent="0.2">
      <c r="B9" s="303" t="s">
        <v>498</v>
      </c>
      <c r="C9" s="337">
        <f t="shared" si="3"/>
        <v>0</v>
      </c>
      <c r="D9" s="337">
        <f t="shared" ref="D9:AP9" si="4">SUM(D6:D8)</f>
        <v>0</v>
      </c>
      <c r="E9" s="337">
        <f t="shared" si="4"/>
        <v>0</v>
      </c>
      <c r="F9" s="337">
        <f t="shared" si="4"/>
        <v>0</v>
      </c>
      <c r="G9" s="337">
        <f t="shared" si="4"/>
        <v>0</v>
      </c>
      <c r="H9" s="337">
        <f t="shared" si="4"/>
        <v>0</v>
      </c>
      <c r="I9" s="337">
        <f t="shared" si="4"/>
        <v>0</v>
      </c>
      <c r="J9" s="337">
        <f t="shared" si="4"/>
        <v>0</v>
      </c>
      <c r="K9" s="337">
        <f t="shared" si="4"/>
        <v>0</v>
      </c>
      <c r="L9" s="337">
        <f t="shared" si="4"/>
        <v>0</v>
      </c>
      <c r="M9" s="337">
        <f t="shared" si="4"/>
        <v>0</v>
      </c>
      <c r="N9" s="337">
        <f t="shared" si="4"/>
        <v>0</v>
      </c>
      <c r="O9" s="337">
        <f t="shared" si="4"/>
        <v>0</v>
      </c>
      <c r="P9" s="337">
        <f t="shared" si="4"/>
        <v>0</v>
      </c>
      <c r="Q9" s="337">
        <f t="shared" si="4"/>
        <v>0</v>
      </c>
      <c r="R9" s="337">
        <f t="shared" si="4"/>
        <v>0</v>
      </c>
      <c r="S9" s="337">
        <f t="shared" si="4"/>
        <v>0</v>
      </c>
      <c r="T9" s="337">
        <f t="shared" si="4"/>
        <v>0</v>
      </c>
      <c r="U9" s="337">
        <f t="shared" si="4"/>
        <v>0</v>
      </c>
      <c r="V9" s="337">
        <f t="shared" si="4"/>
        <v>0</v>
      </c>
      <c r="W9" s="337">
        <f t="shared" si="4"/>
        <v>0</v>
      </c>
      <c r="X9" s="337">
        <f t="shared" si="4"/>
        <v>0</v>
      </c>
      <c r="Y9" s="337">
        <f t="shared" si="4"/>
        <v>0</v>
      </c>
      <c r="Z9" s="337">
        <f t="shared" si="4"/>
        <v>0</v>
      </c>
      <c r="AA9" s="337">
        <f t="shared" si="4"/>
        <v>0</v>
      </c>
      <c r="AB9" s="337">
        <f t="shared" si="4"/>
        <v>0</v>
      </c>
      <c r="AC9" s="337">
        <f t="shared" si="4"/>
        <v>0</v>
      </c>
      <c r="AD9" s="337">
        <f t="shared" si="4"/>
        <v>0</v>
      </c>
      <c r="AE9" s="337">
        <f t="shared" si="4"/>
        <v>0</v>
      </c>
      <c r="AF9" s="337">
        <f t="shared" si="4"/>
        <v>0</v>
      </c>
      <c r="AG9" s="337">
        <f t="shared" si="4"/>
        <v>0</v>
      </c>
      <c r="AH9" s="337">
        <f t="shared" si="4"/>
        <v>0</v>
      </c>
      <c r="AI9" s="337">
        <f t="shared" si="4"/>
        <v>0</v>
      </c>
      <c r="AJ9" s="337">
        <f t="shared" si="4"/>
        <v>0</v>
      </c>
      <c r="AK9" s="337">
        <f t="shared" si="4"/>
        <v>0</v>
      </c>
      <c r="AL9" s="337">
        <f t="shared" si="4"/>
        <v>0</v>
      </c>
      <c r="AM9" s="337">
        <f t="shared" si="4"/>
        <v>0</v>
      </c>
      <c r="AN9" s="337">
        <f t="shared" si="4"/>
        <v>0</v>
      </c>
      <c r="AO9" s="337">
        <f t="shared" si="4"/>
        <v>0</v>
      </c>
      <c r="AP9" s="337">
        <f t="shared" si="4"/>
        <v>0</v>
      </c>
    </row>
    <row r="11" spans="2:42" x14ac:dyDescent="0.2">
      <c r="B11" s="297"/>
      <c r="C11" s="297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</row>
    <row r="12" spans="2:42" x14ac:dyDescent="0.2">
      <c r="B12" s="334" t="s">
        <v>601</v>
      </c>
      <c r="C12" s="375"/>
      <c r="D12" s="252" t="s">
        <v>10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</row>
    <row r="13" spans="2:42" x14ac:dyDescent="0.2">
      <c r="B13" s="334"/>
      <c r="C13" s="376"/>
      <c r="D13" s="252">
        <v>1</v>
      </c>
      <c r="E13" s="252">
        <v>2</v>
      </c>
      <c r="F13" s="252">
        <v>3</v>
      </c>
      <c r="G13" s="252">
        <v>4</v>
      </c>
      <c r="H13" s="252">
        <v>5</v>
      </c>
      <c r="I13" s="252">
        <v>6</v>
      </c>
      <c r="J13" s="252">
        <v>7</v>
      </c>
      <c r="K13" s="252">
        <v>8</v>
      </c>
      <c r="L13" s="252">
        <v>9</v>
      </c>
      <c r="M13" s="252">
        <v>10</v>
      </c>
      <c r="N13" s="252">
        <v>11</v>
      </c>
      <c r="O13" s="252">
        <v>12</v>
      </c>
      <c r="P13" s="252">
        <v>13</v>
      </c>
      <c r="Q13" s="252">
        <v>14</v>
      </c>
      <c r="R13" s="252">
        <v>15</v>
      </c>
      <c r="S13" s="252">
        <v>16</v>
      </c>
      <c r="T13" s="252">
        <v>17</v>
      </c>
      <c r="U13" s="252">
        <v>18</v>
      </c>
      <c r="V13" s="252">
        <v>19</v>
      </c>
      <c r="W13" s="252">
        <v>20</v>
      </c>
      <c r="X13" s="252">
        <v>21</v>
      </c>
      <c r="Y13" s="252">
        <v>22</v>
      </c>
      <c r="Z13" s="252">
        <v>23</v>
      </c>
      <c r="AA13" s="252">
        <v>24</v>
      </c>
      <c r="AB13" s="252">
        <v>25</v>
      </c>
      <c r="AC13" s="252">
        <v>26</v>
      </c>
      <c r="AD13" s="252">
        <v>27</v>
      </c>
      <c r="AE13" s="252">
        <v>28</v>
      </c>
      <c r="AF13" s="252">
        <v>29</v>
      </c>
      <c r="AG13" s="252">
        <v>30</v>
      </c>
      <c r="AH13" s="252">
        <v>31</v>
      </c>
      <c r="AI13" s="252">
        <v>32</v>
      </c>
      <c r="AJ13" s="252">
        <v>33</v>
      </c>
      <c r="AK13" s="252">
        <v>34</v>
      </c>
      <c r="AL13" s="252">
        <v>35</v>
      </c>
      <c r="AM13" s="252">
        <v>36</v>
      </c>
      <c r="AN13" s="252">
        <v>37</v>
      </c>
      <c r="AO13" s="252">
        <v>38</v>
      </c>
      <c r="AP13" s="252">
        <v>39</v>
      </c>
    </row>
    <row r="14" spans="2:42" ht="10.8" thickBot="1" x14ac:dyDescent="0.25">
      <c r="B14" s="255" t="s">
        <v>34</v>
      </c>
      <c r="C14" s="255" t="s">
        <v>9</v>
      </c>
      <c r="D14" s="296">
        <v>2026</v>
      </c>
      <c r="E14" s="296">
        <f>$D$5+D13</f>
        <v>2027</v>
      </c>
      <c r="F14" s="296">
        <f t="shared" ref="F14:AN14" si="5">$D$5+E13</f>
        <v>2028</v>
      </c>
      <c r="G14" s="296">
        <f t="shared" si="5"/>
        <v>2029</v>
      </c>
      <c r="H14" s="296">
        <f t="shared" si="5"/>
        <v>2030</v>
      </c>
      <c r="I14" s="296">
        <f t="shared" si="5"/>
        <v>2031</v>
      </c>
      <c r="J14" s="296">
        <f t="shared" si="5"/>
        <v>2032</v>
      </c>
      <c r="K14" s="296">
        <f t="shared" si="5"/>
        <v>2033</v>
      </c>
      <c r="L14" s="296">
        <f t="shared" si="5"/>
        <v>2034</v>
      </c>
      <c r="M14" s="296">
        <f t="shared" si="5"/>
        <v>2035</v>
      </c>
      <c r="N14" s="296">
        <f t="shared" si="5"/>
        <v>2036</v>
      </c>
      <c r="O14" s="296">
        <f t="shared" si="5"/>
        <v>2037</v>
      </c>
      <c r="P14" s="296">
        <f t="shared" si="5"/>
        <v>2038</v>
      </c>
      <c r="Q14" s="296">
        <f t="shared" si="5"/>
        <v>2039</v>
      </c>
      <c r="R14" s="296">
        <f t="shared" si="5"/>
        <v>2040</v>
      </c>
      <c r="S14" s="296">
        <f t="shared" si="5"/>
        <v>2041</v>
      </c>
      <c r="T14" s="296">
        <f t="shared" si="5"/>
        <v>2042</v>
      </c>
      <c r="U14" s="296">
        <f t="shared" si="5"/>
        <v>2043</v>
      </c>
      <c r="V14" s="296">
        <f t="shared" si="5"/>
        <v>2044</v>
      </c>
      <c r="W14" s="296">
        <f t="shared" si="5"/>
        <v>2045</v>
      </c>
      <c r="X14" s="296">
        <f t="shared" si="5"/>
        <v>2046</v>
      </c>
      <c r="Y14" s="296">
        <f t="shared" si="5"/>
        <v>2047</v>
      </c>
      <c r="Z14" s="296">
        <f t="shared" si="5"/>
        <v>2048</v>
      </c>
      <c r="AA14" s="296">
        <f t="shared" si="5"/>
        <v>2049</v>
      </c>
      <c r="AB14" s="296">
        <f t="shared" si="5"/>
        <v>2050</v>
      </c>
      <c r="AC14" s="296">
        <f t="shared" si="5"/>
        <v>2051</v>
      </c>
      <c r="AD14" s="296">
        <f t="shared" si="5"/>
        <v>2052</v>
      </c>
      <c r="AE14" s="296">
        <f t="shared" si="5"/>
        <v>2053</v>
      </c>
      <c r="AF14" s="296">
        <f t="shared" si="5"/>
        <v>2054</v>
      </c>
      <c r="AG14" s="296">
        <f t="shared" si="5"/>
        <v>2055</v>
      </c>
      <c r="AH14" s="296">
        <f t="shared" si="5"/>
        <v>2056</v>
      </c>
      <c r="AI14" s="296">
        <f t="shared" si="5"/>
        <v>2057</v>
      </c>
      <c r="AJ14" s="296">
        <f t="shared" si="5"/>
        <v>2058</v>
      </c>
      <c r="AK14" s="296">
        <f t="shared" si="5"/>
        <v>2059</v>
      </c>
      <c r="AL14" s="296">
        <f t="shared" si="5"/>
        <v>2060</v>
      </c>
      <c r="AM14" s="296">
        <f t="shared" si="5"/>
        <v>2061</v>
      </c>
      <c r="AN14" s="296">
        <f t="shared" si="5"/>
        <v>2062</v>
      </c>
      <c r="AO14" s="296">
        <f t="shared" ref="AO14" si="6">$D$5+AN13</f>
        <v>2063</v>
      </c>
      <c r="AP14" s="296">
        <f t="shared" ref="AP14" si="7">$D$5+AO13</f>
        <v>2064</v>
      </c>
    </row>
    <row r="15" spans="2:42" x14ac:dyDescent="0.2">
      <c r="B15" s="388" t="s">
        <v>633</v>
      </c>
      <c r="C15" s="336">
        <f>SUM(D15:AP15)</f>
        <v>0</v>
      </c>
      <c r="D15" s="232">
        <f t="shared" ref="D15:G17" si="8">D6</f>
        <v>0</v>
      </c>
      <c r="E15" s="232">
        <f t="shared" si="8"/>
        <v>0</v>
      </c>
      <c r="F15" s="232">
        <f t="shared" si="8"/>
        <v>0</v>
      </c>
      <c r="G15" s="232">
        <f t="shared" si="8"/>
        <v>0</v>
      </c>
      <c r="H15" s="232">
        <f>0*Parametre!$C$99</f>
        <v>0</v>
      </c>
      <c r="I15" s="232">
        <f>0*Parametre!$C$99</f>
        <v>0</v>
      </c>
      <c r="J15" s="232">
        <f>0*Parametre!$C$99</f>
        <v>0</v>
      </c>
      <c r="K15" s="232">
        <f>0*Parametre!$C$99</f>
        <v>0</v>
      </c>
      <c r="L15" s="232">
        <f>0*Parametre!$C$99</f>
        <v>0</v>
      </c>
      <c r="M15" s="232">
        <f>0*Parametre!$C$99</f>
        <v>0</v>
      </c>
      <c r="N15" s="232">
        <f>0*Parametre!$C$99</f>
        <v>0</v>
      </c>
      <c r="O15" s="232">
        <f>0*Parametre!$C$99</f>
        <v>0</v>
      </c>
      <c r="P15" s="232">
        <f>0*Parametre!$C$99</f>
        <v>0</v>
      </c>
      <c r="Q15" s="232">
        <f>0*Parametre!$C$99</f>
        <v>0</v>
      </c>
      <c r="R15" s="232">
        <f>0*Parametre!$C$99</f>
        <v>0</v>
      </c>
      <c r="S15" s="232">
        <f>0*Parametre!$C$99</f>
        <v>0</v>
      </c>
      <c r="T15" s="232">
        <f>0*Parametre!$C$99</f>
        <v>0</v>
      </c>
      <c r="U15" s="232">
        <f>0*Parametre!$C$99</f>
        <v>0</v>
      </c>
      <c r="V15" s="232">
        <f>0*Parametre!$C$99</f>
        <v>0</v>
      </c>
      <c r="W15" s="232">
        <f>0*Parametre!$C$99</f>
        <v>0</v>
      </c>
      <c r="X15" s="232">
        <f>0*Parametre!$C$99</f>
        <v>0</v>
      </c>
      <c r="Y15" s="232">
        <f>0*Parametre!$C$99</f>
        <v>0</v>
      </c>
      <c r="Z15" s="232">
        <f>0*Parametre!$C$99</f>
        <v>0</v>
      </c>
      <c r="AA15" s="232">
        <f>0*Parametre!$C$99</f>
        <v>0</v>
      </c>
      <c r="AB15" s="232">
        <f>0*Parametre!$C$99</f>
        <v>0</v>
      </c>
      <c r="AC15" s="232">
        <f>0*Parametre!$C$99</f>
        <v>0</v>
      </c>
      <c r="AD15" s="232">
        <f>0*Parametre!$C$99</f>
        <v>0</v>
      </c>
      <c r="AE15" s="232">
        <f>0*Parametre!$C$99</f>
        <v>0</v>
      </c>
      <c r="AF15" s="232">
        <f>0*Parametre!$C$99</f>
        <v>0</v>
      </c>
      <c r="AG15" s="232">
        <f>0*Parametre!$C$99</f>
        <v>0</v>
      </c>
      <c r="AH15" s="232">
        <f>0*Parametre!$C$99</f>
        <v>0</v>
      </c>
      <c r="AI15" s="232">
        <f>0*Parametre!$C$99</f>
        <v>0</v>
      </c>
      <c r="AJ15" s="232">
        <f>0*Parametre!$C$99</f>
        <v>0</v>
      </c>
      <c r="AK15" s="232">
        <f>0*Parametre!$C$99</f>
        <v>0</v>
      </c>
      <c r="AL15" s="232">
        <f>0*Parametre!$C$99</f>
        <v>0</v>
      </c>
      <c r="AM15" s="232">
        <f>0*Parametre!$C$99</f>
        <v>0</v>
      </c>
      <c r="AN15" s="232">
        <f>0*Parametre!$C$99</f>
        <v>0</v>
      </c>
      <c r="AO15" s="232">
        <f>0*Parametre!$C$99</f>
        <v>0</v>
      </c>
      <c r="AP15" s="232">
        <f>0*Parametre!$C$99</f>
        <v>0</v>
      </c>
    </row>
    <row r="16" spans="2:42" x14ac:dyDescent="0.2">
      <c r="B16" s="391" t="s">
        <v>638</v>
      </c>
      <c r="C16" s="336">
        <f t="shared" ref="C16:C18" si="9">SUM(D16:AP16)</f>
        <v>0</v>
      </c>
      <c r="D16" s="232">
        <f t="shared" si="8"/>
        <v>0</v>
      </c>
      <c r="E16" s="232">
        <f t="shared" si="8"/>
        <v>0</v>
      </c>
      <c r="F16" s="232">
        <f t="shared" si="8"/>
        <v>0</v>
      </c>
      <c r="G16" s="232">
        <f t="shared" si="8"/>
        <v>0</v>
      </c>
      <c r="H16" s="232">
        <f>0*Parametre!$C$99</f>
        <v>0</v>
      </c>
      <c r="I16" s="232">
        <f>0*Parametre!$C$99</f>
        <v>0</v>
      </c>
      <c r="J16" s="232">
        <f>0*Parametre!$C$99</f>
        <v>0</v>
      </c>
      <c r="K16" s="232">
        <f>0*Parametre!$C$99</f>
        <v>0</v>
      </c>
      <c r="L16" s="232">
        <f>0*Parametre!$C$99</f>
        <v>0</v>
      </c>
      <c r="M16" s="232">
        <f>0*Parametre!$C$99</f>
        <v>0</v>
      </c>
      <c r="N16" s="232">
        <f>0*Parametre!$C$99</f>
        <v>0</v>
      </c>
      <c r="O16" s="232">
        <f>0*Parametre!$C$99</f>
        <v>0</v>
      </c>
      <c r="P16" s="232">
        <f>0*Parametre!$C$99</f>
        <v>0</v>
      </c>
      <c r="Q16" s="232">
        <f>0*Parametre!$C$99</f>
        <v>0</v>
      </c>
      <c r="R16" s="232">
        <f>0*Parametre!$C$99</f>
        <v>0</v>
      </c>
      <c r="S16" s="232">
        <f>0*Parametre!$C$99</f>
        <v>0</v>
      </c>
      <c r="T16" s="232">
        <f>0*Parametre!$C$99</f>
        <v>0</v>
      </c>
      <c r="U16" s="232">
        <f>0*Parametre!$C$99</f>
        <v>0</v>
      </c>
      <c r="V16" s="232">
        <f>0*Parametre!$C$99</f>
        <v>0</v>
      </c>
      <c r="W16" s="232">
        <f>0*Parametre!$C$99</f>
        <v>0</v>
      </c>
      <c r="X16" s="232">
        <f>0*Parametre!$C$99</f>
        <v>0</v>
      </c>
      <c r="Y16" s="232">
        <f>0*Parametre!$C$99</f>
        <v>0</v>
      </c>
      <c r="Z16" s="232">
        <f>0*Parametre!$C$99</f>
        <v>0</v>
      </c>
      <c r="AA16" s="232">
        <f>0*Parametre!$C$99</f>
        <v>0</v>
      </c>
      <c r="AB16" s="232">
        <f>0*Parametre!$C$99</f>
        <v>0</v>
      </c>
      <c r="AC16" s="232">
        <f>0*Parametre!$C$99</f>
        <v>0</v>
      </c>
      <c r="AD16" s="232">
        <f>0*Parametre!$C$99</f>
        <v>0</v>
      </c>
      <c r="AE16" s="232">
        <f>0*Parametre!$C$99</f>
        <v>0</v>
      </c>
      <c r="AF16" s="232">
        <f>0*Parametre!$C$99</f>
        <v>0</v>
      </c>
      <c r="AG16" s="232">
        <f>0*Parametre!$C$99</f>
        <v>0</v>
      </c>
      <c r="AH16" s="232">
        <f>0*Parametre!$C$99</f>
        <v>0</v>
      </c>
      <c r="AI16" s="232">
        <f>0*Parametre!$C$99</f>
        <v>0</v>
      </c>
      <c r="AJ16" s="232">
        <f>0*Parametre!$C$99</f>
        <v>0</v>
      </c>
      <c r="AK16" s="232">
        <f>0*Parametre!$C$99</f>
        <v>0</v>
      </c>
      <c r="AL16" s="232">
        <f>0*Parametre!$C$99</f>
        <v>0</v>
      </c>
      <c r="AM16" s="232">
        <f>0*Parametre!$C$99</f>
        <v>0</v>
      </c>
      <c r="AN16" s="232">
        <f>0*Parametre!$C$99</f>
        <v>0</v>
      </c>
      <c r="AO16" s="232">
        <f>0*Parametre!$C$99</f>
        <v>0</v>
      </c>
      <c r="AP16" s="232">
        <f>0*Parametre!$C$99</f>
        <v>0</v>
      </c>
    </row>
    <row r="17" spans="2:42" x14ac:dyDescent="0.2">
      <c r="B17" s="389" t="s">
        <v>645</v>
      </c>
      <c r="C17" s="336">
        <f t="shared" si="9"/>
        <v>0</v>
      </c>
      <c r="D17" s="232">
        <f t="shared" si="8"/>
        <v>0</v>
      </c>
      <c r="E17" s="232">
        <f t="shared" si="8"/>
        <v>0</v>
      </c>
      <c r="F17" s="232">
        <f t="shared" si="8"/>
        <v>0</v>
      </c>
      <c r="G17" s="232">
        <f t="shared" si="8"/>
        <v>0</v>
      </c>
      <c r="H17" s="232">
        <f>0*Parametre!$C$99</f>
        <v>0</v>
      </c>
      <c r="I17" s="232">
        <f>0*Parametre!$C$99</f>
        <v>0</v>
      </c>
      <c r="J17" s="232">
        <f>0*Parametre!$C$99</f>
        <v>0</v>
      </c>
      <c r="K17" s="232">
        <f>0*Parametre!$C$99</f>
        <v>0</v>
      </c>
      <c r="L17" s="232">
        <f>0*Parametre!$C$99</f>
        <v>0</v>
      </c>
      <c r="M17" s="232">
        <f>0*Parametre!$C$99</f>
        <v>0</v>
      </c>
      <c r="N17" s="232">
        <f>0*Parametre!$C$99</f>
        <v>0</v>
      </c>
      <c r="O17" s="232">
        <f>0*Parametre!$C$99</f>
        <v>0</v>
      </c>
      <c r="P17" s="232">
        <f>0*Parametre!$C$99</f>
        <v>0</v>
      </c>
      <c r="Q17" s="232">
        <f>0*Parametre!$C$99</f>
        <v>0</v>
      </c>
      <c r="R17" s="232">
        <f>0*Parametre!$C$99</f>
        <v>0</v>
      </c>
      <c r="S17" s="232">
        <f>0*Parametre!$C$99</f>
        <v>0</v>
      </c>
      <c r="T17" s="232">
        <f>0*Parametre!$C$99</f>
        <v>0</v>
      </c>
      <c r="U17" s="232">
        <f>0*Parametre!$C$99</f>
        <v>0</v>
      </c>
      <c r="V17" s="232">
        <f>0*Parametre!$C$99</f>
        <v>0</v>
      </c>
      <c r="W17" s="232">
        <f>0*Parametre!$C$99</f>
        <v>0</v>
      </c>
      <c r="X17" s="232">
        <f>0*Parametre!$C$99</f>
        <v>0</v>
      </c>
      <c r="Y17" s="232">
        <f>0*Parametre!$C$99</f>
        <v>0</v>
      </c>
      <c r="Z17" s="232">
        <f>0*Parametre!$C$99</f>
        <v>0</v>
      </c>
      <c r="AA17" s="232">
        <f>0*Parametre!$C$99</f>
        <v>0</v>
      </c>
      <c r="AB17" s="232">
        <f>0*Parametre!$C$99</f>
        <v>0</v>
      </c>
      <c r="AC17" s="232">
        <f>0*Parametre!$C$99</f>
        <v>0</v>
      </c>
      <c r="AD17" s="232">
        <f>0*Parametre!$C$99</f>
        <v>0</v>
      </c>
      <c r="AE17" s="232">
        <f>0*Parametre!$C$99</f>
        <v>0</v>
      </c>
      <c r="AF17" s="232">
        <f>0*Parametre!$C$99</f>
        <v>0</v>
      </c>
      <c r="AG17" s="232">
        <f>0*Parametre!$C$99</f>
        <v>0</v>
      </c>
      <c r="AH17" s="232">
        <f>0*Parametre!$C$99</f>
        <v>0</v>
      </c>
      <c r="AI17" s="232">
        <f>0*Parametre!$C$99</f>
        <v>0</v>
      </c>
      <c r="AJ17" s="232">
        <f>0*Parametre!$C$99</f>
        <v>0</v>
      </c>
      <c r="AK17" s="232">
        <f>0*Parametre!$C$99</f>
        <v>0</v>
      </c>
      <c r="AL17" s="232">
        <f>0*Parametre!$C$99</f>
        <v>0</v>
      </c>
      <c r="AM17" s="232">
        <f>0*Parametre!$C$99</f>
        <v>0</v>
      </c>
      <c r="AN17" s="232">
        <f>0*Parametre!$C$99</f>
        <v>0</v>
      </c>
      <c r="AO17" s="232">
        <f>0*Parametre!$C$99</f>
        <v>0</v>
      </c>
      <c r="AP17" s="232">
        <f>0*Parametre!$C$99</f>
        <v>0</v>
      </c>
    </row>
    <row r="18" spans="2:42" x14ac:dyDescent="0.2">
      <c r="B18" s="303" t="s">
        <v>498</v>
      </c>
      <c r="C18" s="337">
        <f t="shared" si="9"/>
        <v>0</v>
      </c>
      <c r="D18" s="337">
        <f t="shared" ref="D18:AP18" si="10">SUM(D15:D17)</f>
        <v>0</v>
      </c>
      <c r="E18" s="337">
        <f t="shared" si="10"/>
        <v>0</v>
      </c>
      <c r="F18" s="337">
        <f t="shared" si="10"/>
        <v>0</v>
      </c>
      <c r="G18" s="337">
        <f t="shared" si="10"/>
        <v>0</v>
      </c>
      <c r="H18" s="337">
        <f t="shared" si="10"/>
        <v>0</v>
      </c>
      <c r="I18" s="337">
        <f t="shared" si="10"/>
        <v>0</v>
      </c>
      <c r="J18" s="337">
        <f t="shared" si="10"/>
        <v>0</v>
      </c>
      <c r="K18" s="337">
        <f t="shared" si="10"/>
        <v>0</v>
      </c>
      <c r="L18" s="337">
        <f t="shared" si="10"/>
        <v>0</v>
      </c>
      <c r="M18" s="337">
        <f t="shared" si="10"/>
        <v>0</v>
      </c>
      <c r="N18" s="337">
        <f t="shared" si="10"/>
        <v>0</v>
      </c>
      <c r="O18" s="337">
        <f t="shared" si="10"/>
        <v>0</v>
      </c>
      <c r="P18" s="337">
        <f t="shared" si="10"/>
        <v>0</v>
      </c>
      <c r="Q18" s="337">
        <f t="shared" si="10"/>
        <v>0</v>
      </c>
      <c r="R18" s="337">
        <f t="shared" si="10"/>
        <v>0</v>
      </c>
      <c r="S18" s="337">
        <f t="shared" si="10"/>
        <v>0</v>
      </c>
      <c r="T18" s="337">
        <f t="shared" si="10"/>
        <v>0</v>
      </c>
      <c r="U18" s="337">
        <f t="shared" si="10"/>
        <v>0</v>
      </c>
      <c r="V18" s="337">
        <f t="shared" si="10"/>
        <v>0</v>
      </c>
      <c r="W18" s="337">
        <f t="shared" si="10"/>
        <v>0</v>
      </c>
      <c r="X18" s="337">
        <f t="shared" si="10"/>
        <v>0</v>
      </c>
      <c r="Y18" s="337">
        <f t="shared" si="10"/>
        <v>0</v>
      </c>
      <c r="Z18" s="337">
        <f t="shared" si="10"/>
        <v>0</v>
      </c>
      <c r="AA18" s="337">
        <f t="shared" si="10"/>
        <v>0</v>
      </c>
      <c r="AB18" s="337">
        <f t="shared" si="10"/>
        <v>0</v>
      </c>
      <c r="AC18" s="337">
        <f t="shared" si="10"/>
        <v>0</v>
      </c>
      <c r="AD18" s="337">
        <f t="shared" si="10"/>
        <v>0</v>
      </c>
      <c r="AE18" s="337">
        <f t="shared" si="10"/>
        <v>0</v>
      </c>
      <c r="AF18" s="337">
        <f t="shared" si="10"/>
        <v>0</v>
      </c>
      <c r="AG18" s="337">
        <f t="shared" si="10"/>
        <v>0</v>
      </c>
      <c r="AH18" s="337">
        <f t="shared" si="10"/>
        <v>0</v>
      </c>
      <c r="AI18" s="337">
        <f t="shared" si="10"/>
        <v>0</v>
      </c>
      <c r="AJ18" s="337">
        <f t="shared" si="10"/>
        <v>0</v>
      </c>
      <c r="AK18" s="337">
        <f t="shared" si="10"/>
        <v>0</v>
      </c>
      <c r="AL18" s="337">
        <f t="shared" si="10"/>
        <v>0</v>
      </c>
      <c r="AM18" s="337">
        <f t="shared" si="10"/>
        <v>0</v>
      </c>
      <c r="AN18" s="337">
        <f t="shared" si="10"/>
        <v>0</v>
      </c>
      <c r="AO18" s="337">
        <f t="shared" si="10"/>
        <v>0</v>
      </c>
      <c r="AP18" s="337">
        <f t="shared" si="10"/>
        <v>0</v>
      </c>
    </row>
    <row r="19" spans="2:42" x14ac:dyDescent="0.2">
      <c r="B19" s="297"/>
      <c r="C19" s="297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</row>
    <row r="20" spans="2:42" x14ac:dyDescent="0.2">
      <c r="B20" s="297"/>
      <c r="C20" s="298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</row>
    <row r="21" spans="2:42" x14ac:dyDescent="0.2">
      <c r="B21" s="334" t="s">
        <v>602</v>
      </c>
      <c r="C21" s="375"/>
      <c r="D21" s="252" t="s">
        <v>10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</row>
    <row r="22" spans="2:42" x14ac:dyDescent="0.2">
      <c r="B22" s="377" t="s">
        <v>33</v>
      </c>
      <c r="C22" s="376"/>
      <c r="D22" s="252">
        <v>1</v>
      </c>
      <c r="E22" s="252">
        <v>2</v>
      </c>
      <c r="F22" s="252">
        <v>3</v>
      </c>
      <c r="G22" s="252">
        <v>4</v>
      </c>
      <c r="H22" s="252">
        <v>5</v>
      </c>
      <c r="I22" s="252">
        <v>6</v>
      </c>
      <c r="J22" s="252">
        <v>7</v>
      </c>
      <c r="K22" s="252">
        <v>8</v>
      </c>
      <c r="L22" s="252">
        <v>9</v>
      </c>
      <c r="M22" s="252">
        <v>10</v>
      </c>
      <c r="N22" s="252">
        <v>11</v>
      </c>
      <c r="O22" s="252">
        <v>12</v>
      </c>
      <c r="P22" s="252">
        <v>13</v>
      </c>
      <c r="Q22" s="252">
        <v>14</v>
      </c>
      <c r="R22" s="252">
        <v>15</v>
      </c>
      <c r="S22" s="252">
        <v>16</v>
      </c>
      <c r="T22" s="252">
        <v>17</v>
      </c>
      <c r="U22" s="252">
        <v>18</v>
      </c>
      <c r="V22" s="252">
        <v>19</v>
      </c>
      <c r="W22" s="252">
        <v>20</v>
      </c>
      <c r="X22" s="252">
        <v>21</v>
      </c>
      <c r="Y22" s="252">
        <v>22</v>
      </c>
      <c r="Z22" s="252">
        <v>23</v>
      </c>
      <c r="AA22" s="252">
        <v>24</v>
      </c>
      <c r="AB22" s="252">
        <v>25</v>
      </c>
      <c r="AC22" s="252">
        <v>26</v>
      </c>
      <c r="AD22" s="252">
        <v>27</v>
      </c>
      <c r="AE22" s="252">
        <v>28</v>
      </c>
      <c r="AF22" s="252">
        <v>29</v>
      </c>
      <c r="AG22" s="252">
        <v>30</v>
      </c>
      <c r="AH22" s="252">
        <v>31</v>
      </c>
      <c r="AI22" s="252">
        <v>32</v>
      </c>
      <c r="AJ22" s="252">
        <v>33</v>
      </c>
      <c r="AK22" s="252">
        <v>34</v>
      </c>
      <c r="AL22" s="252">
        <v>35</v>
      </c>
      <c r="AM22" s="252">
        <v>36</v>
      </c>
      <c r="AN22" s="252">
        <v>37</v>
      </c>
      <c r="AO22" s="252">
        <v>38</v>
      </c>
      <c r="AP22" s="252">
        <v>39</v>
      </c>
    </row>
    <row r="23" spans="2:42" ht="12" thickBot="1" x14ac:dyDescent="0.3">
      <c r="B23" s="378" t="s">
        <v>613</v>
      </c>
      <c r="C23" s="255" t="s">
        <v>9</v>
      </c>
      <c r="D23" s="296">
        <v>2026</v>
      </c>
      <c r="E23" s="296">
        <f>$D$5+D22</f>
        <v>2027</v>
      </c>
      <c r="F23" s="296">
        <f t="shared" ref="F23:AN23" si="11">$D$5+E22</f>
        <v>2028</v>
      </c>
      <c r="G23" s="296">
        <f t="shared" si="11"/>
        <v>2029</v>
      </c>
      <c r="H23" s="296">
        <f t="shared" si="11"/>
        <v>2030</v>
      </c>
      <c r="I23" s="296">
        <f t="shared" si="11"/>
        <v>2031</v>
      </c>
      <c r="J23" s="296">
        <f t="shared" si="11"/>
        <v>2032</v>
      </c>
      <c r="K23" s="296">
        <f t="shared" si="11"/>
        <v>2033</v>
      </c>
      <c r="L23" s="296">
        <f t="shared" si="11"/>
        <v>2034</v>
      </c>
      <c r="M23" s="296">
        <f t="shared" si="11"/>
        <v>2035</v>
      </c>
      <c r="N23" s="296">
        <f t="shared" si="11"/>
        <v>2036</v>
      </c>
      <c r="O23" s="296">
        <f t="shared" si="11"/>
        <v>2037</v>
      </c>
      <c r="P23" s="296">
        <f t="shared" si="11"/>
        <v>2038</v>
      </c>
      <c r="Q23" s="296">
        <f t="shared" si="11"/>
        <v>2039</v>
      </c>
      <c r="R23" s="296">
        <f t="shared" si="11"/>
        <v>2040</v>
      </c>
      <c r="S23" s="296">
        <f t="shared" si="11"/>
        <v>2041</v>
      </c>
      <c r="T23" s="296">
        <f t="shared" si="11"/>
        <v>2042</v>
      </c>
      <c r="U23" s="296">
        <f t="shared" si="11"/>
        <v>2043</v>
      </c>
      <c r="V23" s="296">
        <f t="shared" si="11"/>
        <v>2044</v>
      </c>
      <c r="W23" s="296">
        <f t="shared" si="11"/>
        <v>2045</v>
      </c>
      <c r="X23" s="296">
        <f t="shared" si="11"/>
        <v>2046</v>
      </c>
      <c r="Y23" s="296">
        <f t="shared" si="11"/>
        <v>2047</v>
      </c>
      <c r="Z23" s="296">
        <f t="shared" si="11"/>
        <v>2048</v>
      </c>
      <c r="AA23" s="296">
        <f t="shared" si="11"/>
        <v>2049</v>
      </c>
      <c r="AB23" s="296">
        <f t="shared" si="11"/>
        <v>2050</v>
      </c>
      <c r="AC23" s="296">
        <f t="shared" si="11"/>
        <v>2051</v>
      </c>
      <c r="AD23" s="296">
        <f t="shared" si="11"/>
        <v>2052</v>
      </c>
      <c r="AE23" s="296">
        <f t="shared" si="11"/>
        <v>2053</v>
      </c>
      <c r="AF23" s="296">
        <f t="shared" si="11"/>
        <v>2054</v>
      </c>
      <c r="AG23" s="296">
        <f t="shared" si="11"/>
        <v>2055</v>
      </c>
      <c r="AH23" s="296">
        <f t="shared" si="11"/>
        <v>2056</v>
      </c>
      <c r="AI23" s="296">
        <f t="shared" si="11"/>
        <v>2057</v>
      </c>
      <c r="AJ23" s="296">
        <f t="shared" si="11"/>
        <v>2058</v>
      </c>
      <c r="AK23" s="296">
        <f t="shared" si="11"/>
        <v>2059</v>
      </c>
      <c r="AL23" s="296">
        <f t="shared" si="11"/>
        <v>2060</v>
      </c>
      <c r="AM23" s="296">
        <f t="shared" si="11"/>
        <v>2061</v>
      </c>
      <c r="AN23" s="296">
        <f t="shared" si="11"/>
        <v>2062</v>
      </c>
      <c r="AO23" s="296">
        <f t="shared" ref="AO23" si="12">$D$5+AN22</f>
        <v>2063</v>
      </c>
      <c r="AP23" s="296">
        <f t="shared" ref="AP23" si="13">$D$5+AO22</f>
        <v>2064</v>
      </c>
    </row>
    <row r="24" spans="2:42" x14ac:dyDescent="0.2">
      <c r="B24" s="388" t="s">
        <v>633</v>
      </c>
      <c r="C24" s="336">
        <f>SUM(D24:AP24)</f>
        <v>0</v>
      </c>
      <c r="D24" s="232">
        <f>D6*Parametre!$C$84/1000</f>
        <v>0</v>
      </c>
      <c r="E24" s="232">
        <f>E6*Parametre!$C$84/1000</f>
        <v>0</v>
      </c>
      <c r="F24" s="232">
        <f>F6*Parametre!$C$84/1000</f>
        <v>0</v>
      </c>
      <c r="G24" s="232">
        <f>G6*Parametre!$C$84/1000</f>
        <v>0</v>
      </c>
      <c r="H24" s="232">
        <f>H6*Parametre!$C$84/1000</f>
        <v>0</v>
      </c>
      <c r="I24" s="232">
        <f>I6*Parametre!$C$84/1000</f>
        <v>0</v>
      </c>
      <c r="J24" s="232">
        <f>J6*Parametre!$C$84/1000</f>
        <v>0</v>
      </c>
      <c r="K24" s="232">
        <f>K6*Parametre!$C$84/1000</f>
        <v>0</v>
      </c>
      <c r="L24" s="232">
        <f>L6*Parametre!$C$84/1000</f>
        <v>0</v>
      </c>
      <c r="M24" s="232">
        <f>M6*Parametre!$C$84/1000</f>
        <v>0</v>
      </c>
      <c r="N24" s="232">
        <f>N6*Parametre!$C$84/1000</f>
        <v>0</v>
      </c>
      <c r="O24" s="232">
        <f>O6*Parametre!$C$84/1000</f>
        <v>0</v>
      </c>
      <c r="P24" s="232">
        <f>P6*Parametre!$C$84/1000</f>
        <v>0</v>
      </c>
      <c r="Q24" s="232">
        <f>Q6*Parametre!$C$84/1000</f>
        <v>0</v>
      </c>
      <c r="R24" s="232">
        <f>R6*Parametre!$C$84/1000</f>
        <v>0</v>
      </c>
      <c r="S24" s="232">
        <f>S6*Parametre!$C$84/1000</f>
        <v>0</v>
      </c>
      <c r="T24" s="232">
        <f>T6*Parametre!$C$84/1000</f>
        <v>0</v>
      </c>
      <c r="U24" s="232">
        <f>U6*Parametre!$C$84/1000</f>
        <v>0</v>
      </c>
      <c r="V24" s="232">
        <f>V6*Parametre!$C$84/1000</f>
        <v>0</v>
      </c>
      <c r="W24" s="232">
        <f>W6*Parametre!$C$84/1000</f>
        <v>0</v>
      </c>
      <c r="X24" s="232">
        <f>X6*Parametre!$C$84/1000</f>
        <v>0</v>
      </c>
      <c r="Y24" s="232">
        <f>Y6*Parametre!$C$84/1000</f>
        <v>0</v>
      </c>
      <c r="Z24" s="232">
        <f>Z6*Parametre!$C$84/1000</f>
        <v>0</v>
      </c>
      <c r="AA24" s="232">
        <f>AA6*Parametre!$C$84/1000</f>
        <v>0</v>
      </c>
      <c r="AB24" s="232">
        <f>AB6*Parametre!$C$84/1000</f>
        <v>0</v>
      </c>
      <c r="AC24" s="232">
        <f>AC6*Parametre!$C$84/1000</f>
        <v>0</v>
      </c>
      <c r="AD24" s="232">
        <f>AD6*Parametre!$C$84/1000</f>
        <v>0</v>
      </c>
      <c r="AE24" s="232">
        <f>AE6*Parametre!$C$84/1000</f>
        <v>0</v>
      </c>
      <c r="AF24" s="232">
        <f>AF6*Parametre!$C$84/1000</f>
        <v>0</v>
      </c>
      <c r="AG24" s="232">
        <f>AG6*Parametre!$C$84/1000</f>
        <v>0</v>
      </c>
      <c r="AH24" s="232">
        <f>AH6*Parametre!$C$84/1000</f>
        <v>0</v>
      </c>
      <c r="AI24" s="232">
        <f>AI6*Parametre!$C$84/1000</f>
        <v>0</v>
      </c>
      <c r="AJ24" s="232">
        <f>AJ6*Parametre!$C$84/1000</f>
        <v>0</v>
      </c>
      <c r="AK24" s="232">
        <f>AK6*Parametre!$C$84/1000</f>
        <v>0</v>
      </c>
      <c r="AL24" s="232">
        <f>AL6*Parametre!$C$84/1000</f>
        <v>0</v>
      </c>
      <c r="AM24" s="232">
        <f>AM6*Parametre!$C$84/1000</f>
        <v>0</v>
      </c>
      <c r="AN24" s="232">
        <f>AN6*Parametre!$C$84/1000</f>
        <v>0</v>
      </c>
      <c r="AO24" s="232">
        <f>AO6*Parametre!$C$84/1000</f>
        <v>0</v>
      </c>
      <c r="AP24" s="232">
        <f>AP6*Parametre!$C$84/1000</f>
        <v>0</v>
      </c>
    </row>
    <row r="25" spans="2:42" x14ac:dyDescent="0.2">
      <c r="B25" s="391" t="s">
        <v>638</v>
      </c>
      <c r="C25" s="336">
        <f t="shared" ref="C25:C27" si="14">SUM(D25:AP25)</f>
        <v>0</v>
      </c>
      <c r="D25" s="232">
        <f>D7*Parametre!$C$84/1000</f>
        <v>0</v>
      </c>
      <c r="E25" s="232">
        <f>E7*Parametre!$C$84/1000</f>
        <v>0</v>
      </c>
      <c r="F25" s="232">
        <f>F7*Parametre!$C$84/1000</f>
        <v>0</v>
      </c>
      <c r="G25" s="232">
        <f>G7*Parametre!$C$84/1000</f>
        <v>0</v>
      </c>
      <c r="H25" s="232">
        <f>H7*Parametre!$C$84/1000</f>
        <v>0</v>
      </c>
      <c r="I25" s="232">
        <f>I7*Parametre!$C$84/1000</f>
        <v>0</v>
      </c>
      <c r="J25" s="232">
        <f>J7*Parametre!$C$84/1000</f>
        <v>0</v>
      </c>
      <c r="K25" s="232">
        <f>K7*Parametre!$C$84/1000</f>
        <v>0</v>
      </c>
      <c r="L25" s="232">
        <f>L7*Parametre!$C$84/1000</f>
        <v>0</v>
      </c>
      <c r="M25" s="232">
        <f>M7*Parametre!$C$84/1000</f>
        <v>0</v>
      </c>
      <c r="N25" s="232">
        <f>N7*Parametre!$C$84/1000</f>
        <v>0</v>
      </c>
      <c r="O25" s="232">
        <f>O7*Parametre!$C$84/1000</f>
        <v>0</v>
      </c>
      <c r="P25" s="232">
        <f>P7*Parametre!$C$84/1000</f>
        <v>0</v>
      </c>
      <c r="Q25" s="232">
        <f>Q7*Parametre!$C$84/1000</f>
        <v>0</v>
      </c>
      <c r="R25" s="232">
        <f>R7*Parametre!$C$84/1000</f>
        <v>0</v>
      </c>
      <c r="S25" s="232">
        <f>S7*Parametre!$C$84/1000</f>
        <v>0</v>
      </c>
      <c r="T25" s="232">
        <f>T7*Parametre!$C$84/1000</f>
        <v>0</v>
      </c>
      <c r="U25" s="232">
        <f>U7*Parametre!$C$84/1000</f>
        <v>0</v>
      </c>
      <c r="V25" s="232">
        <f>V7*Parametre!$C$84/1000</f>
        <v>0</v>
      </c>
      <c r="W25" s="232">
        <f>W7*Parametre!$C$84/1000</f>
        <v>0</v>
      </c>
      <c r="X25" s="232">
        <f>X7*Parametre!$C$84/1000</f>
        <v>0</v>
      </c>
      <c r="Y25" s="232">
        <f>Y7*Parametre!$C$84/1000</f>
        <v>0</v>
      </c>
      <c r="Z25" s="232">
        <f>Z7*Parametre!$C$84/1000</f>
        <v>0</v>
      </c>
      <c r="AA25" s="232">
        <f>AA7*Parametre!$C$84/1000</f>
        <v>0</v>
      </c>
      <c r="AB25" s="232">
        <f>AB7*Parametre!$C$84/1000</f>
        <v>0</v>
      </c>
      <c r="AC25" s="232">
        <f>AC7*Parametre!$C$84/1000</f>
        <v>0</v>
      </c>
      <c r="AD25" s="232">
        <f>AD7*Parametre!$C$84/1000</f>
        <v>0</v>
      </c>
      <c r="AE25" s="232">
        <f>AE7*Parametre!$C$84/1000</f>
        <v>0</v>
      </c>
      <c r="AF25" s="232">
        <f>AF7*Parametre!$C$84/1000</f>
        <v>0</v>
      </c>
      <c r="AG25" s="232">
        <f>AG7*Parametre!$C$84/1000</f>
        <v>0</v>
      </c>
      <c r="AH25" s="232">
        <f>AH7*Parametre!$C$84/1000</f>
        <v>0</v>
      </c>
      <c r="AI25" s="232">
        <f>AI7*Parametre!$C$84/1000</f>
        <v>0</v>
      </c>
      <c r="AJ25" s="232">
        <f>AJ7*Parametre!$C$84/1000</f>
        <v>0</v>
      </c>
      <c r="AK25" s="232">
        <f>AK7*Parametre!$C$84/1000</f>
        <v>0</v>
      </c>
      <c r="AL25" s="232">
        <f>AL7*Parametre!$C$84/1000</f>
        <v>0</v>
      </c>
      <c r="AM25" s="232">
        <f>AM7*Parametre!$C$84/1000</f>
        <v>0</v>
      </c>
      <c r="AN25" s="232">
        <f>AN7*Parametre!$C$84/1000</f>
        <v>0</v>
      </c>
      <c r="AO25" s="232">
        <f>AO7*Parametre!$C$84/1000</f>
        <v>0</v>
      </c>
      <c r="AP25" s="232">
        <f>AP7*Parametre!$C$84/1000</f>
        <v>0</v>
      </c>
    </row>
    <row r="26" spans="2:42" x14ac:dyDescent="0.2">
      <c r="B26" s="389" t="s">
        <v>645</v>
      </c>
      <c r="C26" s="336">
        <f t="shared" si="14"/>
        <v>0</v>
      </c>
      <c r="D26" s="232">
        <f>D8*Parametre!$C$84/1000</f>
        <v>0</v>
      </c>
      <c r="E26" s="232">
        <f>E8*Parametre!$C$84/1000</f>
        <v>0</v>
      </c>
      <c r="F26" s="232">
        <f>F8*Parametre!$C$84/1000</f>
        <v>0</v>
      </c>
      <c r="G26" s="232">
        <f>G8*Parametre!$C$84/1000</f>
        <v>0</v>
      </c>
      <c r="H26" s="232">
        <f>H8*Parametre!$C$84/1000</f>
        <v>0</v>
      </c>
      <c r="I26" s="232">
        <f>I8*Parametre!$C$84/1000</f>
        <v>0</v>
      </c>
      <c r="J26" s="232">
        <f>J8*Parametre!$C$84/1000</f>
        <v>0</v>
      </c>
      <c r="K26" s="232">
        <f>K8*Parametre!$C$84/1000</f>
        <v>0</v>
      </c>
      <c r="L26" s="232">
        <f>L8*Parametre!$C$84/1000</f>
        <v>0</v>
      </c>
      <c r="M26" s="232">
        <f>M8*Parametre!$C$84/1000</f>
        <v>0</v>
      </c>
      <c r="N26" s="232">
        <f>N8*Parametre!$C$84/1000</f>
        <v>0</v>
      </c>
      <c r="O26" s="232">
        <f>O8*Parametre!$C$84/1000</f>
        <v>0</v>
      </c>
      <c r="P26" s="232">
        <f>P8*Parametre!$C$84/1000</f>
        <v>0</v>
      </c>
      <c r="Q26" s="232">
        <f>Q8*Parametre!$C$84/1000</f>
        <v>0</v>
      </c>
      <c r="R26" s="232">
        <f>R8*Parametre!$C$84/1000</f>
        <v>0</v>
      </c>
      <c r="S26" s="232">
        <f>S8*Parametre!$C$84/1000</f>
        <v>0</v>
      </c>
      <c r="T26" s="232">
        <f>T8*Parametre!$C$84/1000</f>
        <v>0</v>
      </c>
      <c r="U26" s="232">
        <f>U8*Parametre!$C$84/1000</f>
        <v>0</v>
      </c>
      <c r="V26" s="232">
        <f>V8*Parametre!$C$84/1000</f>
        <v>0</v>
      </c>
      <c r="W26" s="232">
        <f>W8*Parametre!$C$84/1000</f>
        <v>0</v>
      </c>
      <c r="X26" s="232">
        <f>X8*Parametre!$C$84/1000</f>
        <v>0</v>
      </c>
      <c r="Y26" s="232">
        <f>Y8*Parametre!$C$84/1000</f>
        <v>0</v>
      </c>
      <c r="Z26" s="232">
        <f>Z8*Parametre!$C$84/1000</f>
        <v>0</v>
      </c>
      <c r="AA26" s="232">
        <f>AA8*Parametre!$C$84/1000</f>
        <v>0</v>
      </c>
      <c r="AB26" s="232">
        <f>AB8*Parametre!$C$84/1000</f>
        <v>0</v>
      </c>
      <c r="AC26" s="232">
        <f>AC8*Parametre!$C$84/1000</f>
        <v>0</v>
      </c>
      <c r="AD26" s="232">
        <f>AD8*Parametre!$C$84/1000</f>
        <v>0</v>
      </c>
      <c r="AE26" s="232">
        <f>AE8*Parametre!$C$84/1000</f>
        <v>0</v>
      </c>
      <c r="AF26" s="232">
        <f>AF8*Parametre!$C$84/1000</f>
        <v>0</v>
      </c>
      <c r="AG26" s="232">
        <f>AG8*Parametre!$C$84/1000</f>
        <v>0</v>
      </c>
      <c r="AH26" s="232">
        <f>AH8*Parametre!$C$84/1000</f>
        <v>0</v>
      </c>
      <c r="AI26" s="232">
        <f>AI8*Parametre!$C$84/1000</f>
        <v>0</v>
      </c>
      <c r="AJ26" s="232">
        <f>AJ8*Parametre!$C$84/1000</f>
        <v>0</v>
      </c>
      <c r="AK26" s="232">
        <f>AK8*Parametre!$C$84/1000</f>
        <v>0</v>
      </c>
      <c r="AL26" s="232">
        <f>AL8*Parametre!$C$84/1000</f>
        <v>0</v>
      </c>
      <c r="AM26" s="232">
        <f>AM8*Parametre!$C$84/1000</f>
        <v>0</v>
      </c>
      <c r="AN26" s="232">
        <f>AN8*Parametre!$C$84/1000</f>
        <v>0</v>
      </c>
      <c r="AO26" s="232">
        <f>AO8*Parametre!$C$84/1000</f>
        <v>0</v>
      </c>
      <c r="AP26" s="232">
        <f>AP8*Parametre!$C$84/1000</f>
        <v>0</v>
      </c>
    </row>
    <row r="27" spans="2:42" x14ac:dyDescent="0.2">
      <c r="B27" s="303" t="s">
        <v>498</v>
      </c>
      <c r="C27" s="337">
        <f t="shared" si="14"/>
        <v>0</v>
      </c>
      <c r="D27" s="337">
        <f t="shared" ref="D27:AP27" si="15">SUM(D24:D26)</f>
        <v>0</v>
      </c>
      <c r="E27" s="337">
        <f t="shared" si="15"/>
        <v>0</v>
      </c>
      <c r="F27" s="337">
        <f t="shared" si="15"/>
        <v>0</v>
      </c>
      <c r="G27" s="337">
        <f t="shared" si="15"/>
        <v>0</v>
      </c>
      <c r="H27" s="337">
        <f t="shared" si="15"/>
        <v>0</v>
      </c>
      <c r="I27" s="337">
        <f t="shared" si="15"/>
        <v>0</v>
      </c>
      <c r="J27" s="337">
        <f t="shared" si="15"/>
        <v>0</v>
      </c>
      <c r="K27" s="337">
        <f t="shared" si="15"/>
        <v>0</v>
      </c>
      <c r="L27" s="337">
        <f t="shared" si="15"/>
        <v>0</v>
      </c>
      <c r="M27" s="337">
        <f t="shared" si="15"/>
        <v>0</v>
      </c>
      <c r="N27" s="337">
        <f t="shared" si="15"/>
        <v>0</v>
      </c>
      <c r="O27" s="337">
        <f t="shared" si="15"/>
        <v>0</v>
      </c>
      <c r="P27" s="337">
        <f t="shared" si="15"/>
        <v>0</v>
      </c>
      <c r="Q27" s="337">
        <f t="shared" si="15"/>
        <v>0</v>
      </c>
      <c r="R27" s="337">
        <f t="shared" si="15"/>
        <v>0</v>
      </c>
      <c r="S27" s="337">
        <f t="shared" si="15"/>
        <v>0</v>
      </c>
      <c r="T27" s="337">
        <f t="shared" si="15"/>
        <v>0</v>
      </c>
      <c r="U27" s="337">
        <f t="shared" si="15"/>
        <v>0</v>
      </c>
      <c r="V27" s="337">
        <f t="shared" si="15"/>
        <v>0</v>
      </c>
      <c r="W27" s="337">
        <f t="shared" si="15"/>
        <v>0</v>
      </c>
      <c r="X27" s="337">
        <f t="shared" si="15"/>
        <v>0</v>
      </c>
      <c r="Y27" s="337">
        <f t="shared" si="15"/>
        <v>0</v>
      </c>
      <c r="Z27" s="337">
        <f t="shared" si="15"/>
        <v>0</v>
      </c>
      <c r="AA27" s="337">
        <f t="shared" si="15"/>
        <v>0</v>
      </c>
      <c r="AB27" s="337">
        <f t="shared" si="15"/>
        <v>0</v>
      </c>
      <c r="AC27" s="337">
        <f t="shared" si="15"/>
        <v>0</v>
      </c>
      <c r="AD27" s="337">
        <f t="shared" si="15"/>
        <v>0</v>
      </c>
      <c r="AE27" s="337">
        <f t="shared" si="15"/>
        <v>0</v>
      </c>
      <c r="AF27" s="337">
        <f t="shared" si="15"/>
        <v>0</v>
      </c>
      <c r="AG27" s="337">
        <f t="shared" si="15"/>
        <v>0</v>
      </c>
      <c r="AH27" s="337">
        <f t="shared" si="15"/>
        <v>0</v>
      </c>
      <c r="AI27" s="337">
        <f t="shared" si="15"/>
        <v>0</v>
      </c>
      <c r="AJ27" s="337">
        <f t="shared" si="15"/>
        <v>0</v>
      </c>
      <c r="AK27" s="337">
        <f t="shared" si="15"/>
        <v>0</v>
      </c>
      <c r="AL27" s="337">
        <f t="shared" si="15"/>
        <v>0</v>
      </c>
      <c r="AM27" s="337">
        <f t="shared" si="15"/>
        <v>0</v>
      </c>
      <c r="AN27" s="337">
        <f t="shared" si="15"/>
        <v>0</v>
      </c>
      <c r="AO27" s="337">
        <f t="shared" si="15"/>
        <v>0</v>
      </c>
      <c r="AP27" s="337">
        <f t="shared" si="15"/>
        <v>0</v>
      </c>
    </row>
    <row r="28" spans="2:42" ht="12" thickBot="1" x14ac:dyDescent="0.3">
      <c r="B28" s="378" t="s">
        <v>614</v>
      </c>
      <c r="C28" s="255" t="s">
        <v>9</v>
      </c>
      <c r="D28" s="379"/>
      <c r="E28" s="379"/>
      <c r="F28" s="379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  <c r="AF28" s="379"/>
      <c r="AG28" s="379"/>
      <c r="AH28" s="379"/>
      <c r="AI28" s="379"/>
      <c r="AJ28" s="379"/>
      <c r="AK28" s="379"/>
      <c r="AL28" s="379"/>
      <c r="AM28" s="379"/>
      <c r="AN28" s="379"/>
      <c r="AO28" s="379"/>
      <c r="AP28" s="379"/>
    </row>
    <row r="29" spans="2:42" x14ac:dyDescent="0.2">
      <c r="B29" s="388" t="s">
        <v>633</v>
      </c>
      <c r="C29" s="336">
        <f>SUM(D29:AP29)</f>
        <v>0</v>
      </c>
      <c r="D29" s="232">
        <f>D6*Parametre!$D$84/1000</f>
        <v>0</v>
      </c>
      <c r="E29" s="232">
        <f>E6*Parametre!$D$84/1000</f>
        <v>0</v>
      </c>
      <c r="F29" s="232">
        <f>F6*Parametre!$D$84/1000</f>
        <v>0</v>
      </c>
      <c r="G29" s="232">
        <f>G6*Parametre!$D$84/1000</f>
        <v>0</v>
      </c>
      <c r="H29" s="232">
        <f>H6*Parametre!$D$84/1000</f>
        <v>0</v>
      </c>
      <c r="I29" s="232">
        <f>I6*Parametre!$D$84/1000</f>
        <v>0</v>
      </c>
      <c r="J29" s="232">
        <f>J6*Parametre!$D$84/1000</f>
        <v>0</v>
      </c>
      <c r="K29" s="232">
        <f>K6*Parametre!$D$84/1000</f>
        <v>0</v>
      </c>
      <c r="L29" s="232">
        <f>L6*Parametre!$D$84/1000</f>
        <v>0</v>
      </c>
      <c r="M29" s="232">
        <f>M6*Parametre!$D$84/1000</f>
        <v>0</v>
      </c>
      <c r="N29" s="232">
        <f>N6*Parametre!$D$84/1000</f>
        <v>0</v>
      </c>
      <c r="O29" s="232">
        <f>O6*Parametre!$D$84/1000</f>
        <v>0</v>
      </c>
      <c r="P29" s="232">
        <f>P6*Parametre!$D$84/1000</f>
        <v>0</v>
      </c>
      <c r="Q29" s="232">
        <f>Q6*Parametre!$D$84/1000</f>
        <v>0</v>
      </c>
      <c r="R29" s="232">
        <f>R6*Parametre!$D$84/1000</f>
        <v>0</v>
      </c>
      <c r="S29" s="232">
        <f>S6*Parametre!$D$84/1000</f>
        <v>0</v>
      </c>
      <c r="T29" s="232">
        <f>T6*Parametre!$D$84/1000</f>
        <v>0</v>
      </c>
      <c r="U29" s="232">
        <f>U6*Parametre!$D$84/1000</f>
        <v>0</v>
      </c>
      <c r="V29" s="232">
        <f>V6*Parametre!$D$84/1000</f>
        <v>0</v>
      </c>
      <c r="W29" s="232">
        <f>W6*Parametre!$D$84/1000</f>
        <v>0</v>
      </c>
      <c r="X29" s="232">
        <f>X6*Parametre!$D$84/1000</f>
        <v>0</v>
      </c>
      <c r="Y29" s="232">
        <f>Y6*Parametre!$D$84/1000</f>
        <v>0</v>
      </c>
      <c r="Z29" s="232">
        <f>Z6*Parametre!$D$84/1000</f>
        <v>0</v>
      </c>
      <c r="AA29" s="232">
        <f>AA6*Parametre!$D$84/1000</f>
        <v>0</v>
      </c>
      <c r="AB29" s="232">
        <f>AB6*Parametre!$D$84/1000</f>
        <v>0</v>
      </c>
      <c r="AC29" s="232">
        <f>AC6*Parametre!$D$84/1000</f>
        <v>0</v>
      </c>
      <c r="AD29" s="232">
        <f>AD6*Parametre!$D$84/1000</f>
        <v>0</v>
      </c>
      <c r="AE29" s="232">
        <f>AE6*Parametre!$D$84/1000</f>
        <v>0</v>
      </c>
      <c r="AF29" s="232">
        <f>AF6*Parametre!$D$84/1000</f>
        <v>0</v>
      </c>
      <c r="AG29" s="232">
        <f>AG6*Parametre!$D$84/1000</f>
        <v>0</v>
      </c>
      <c r="AH29" s="232">
        <f>AH6*Parametre!$D$84/1000</f>
        <v>0</v>
      </c>
      <c r="AI29" s="232">
        <f>AI6*Parametre!$D$84/1000</f>
        <v>0</v>
      </c>
      <c r="AJ29" s="232">
        <f>AJ6*Parametre!$D$84/1000</f>
        <v>0</v>
      </c>
      <c r="AK29" s="232">
        <f>AK6*Parametre!$D$84/1000</f>
        <v>0</v>
      </c>
      <c r="AL29" s="232">
        <f>AL6*Parametre!$D$84/1000</f>
        <v>0</v>
      </c>
      <c r="AM29" s="232">
        <f>AM6*Parametre!$D$84/1000</f>
        <v>0</v>
      </c>
      <c r="AN29" s="232">
        <f>AN6*Parametre!$D$84/1000</f>
        <v>0</v>
      </c>
      <c r="AO29" s="232">
        <f>AO6*Parametre!$D$84/1000</f>
        <v>0</v>
      </c>
      <c r="AP29" s="232">
        <f>AP6*Parametre!$D$84/1000</f>
        <v>0</v>
      </c>
    </row>
    <row r="30" spans="2:42" x14ac:dyDescent="0.2">
      <c r="B30" s="391" t="s">
        <v>638</v>
      </c>
      <c r="C30" s="336">
        <f t="shared" ref="C30:C32" si="16">SUM(D30:AP30)</f>
        <v>0</v>
      </c>
      <c r="D30" s="232">
        <f>D7*Parametre!$D$84/1000</f>
        <v>0</v>
      </c>
      <c r="E30" s="232">
        <f>E7*Parametre!$D$84/1000</f>
        <v>0</v>
      </c>
      <c r="F30" s="232">
        <f>F7*Parametre!$D$84/1000</f>
        <v>0</v>
      </c>
      <c r="G30" s="232">
        <f>G7*Parametre!$D$84/1000</f>
        <v>0</v>
      </c>
      <c r="H30" s="232">
        <f>H7*Parametre!$D$84/1000</f>
        <v>0</v>
      </c>
      <c r="I30" s="232">
        <f>I7*Parametre!$D$84/1000</f>
        <v>0</v>
      </c>
      <c r="J30" s="232">
        <f>J7*Parametre!$D$84/1000</f>
        <v>0</v>
      </c>
      <c r="K30" s="232">
        <f>K7*Parametre!$D$84/1000</f>
        <v>0</v>
      </c>
      <c r="L30" s="232">
        <f>L7*Parametre!$D$84/1000</f>
        <v>0</v>
      </c>
      <c r="M30" s="232">
        <f>M7*Parametre!$D$84/1000</f>
        <v>0</v>
      </c>
      <c r="N30" s="232">
        <f>N7*Parametre!$D$84/1000</f>
        <v>0</v>
      </c>
      <c r="O30" s="232">
        <f>O7*Parametre!$D$84/1000</f>
        <v>0</v>
      </c>
      <c r="P30" s="232">
        <f>P7*Parametre!$D$84/1000</f>
        <v>0</v>
      </c>
      <c r="Q30" s="232">
        <f>Q7*Parametre!$D$84/1000</f>
        <v>0</v>
      </c>
      <c r="R30" s="232">
        <f>R7*Parametre!$D$84/1000</f>
        <v>0</v>
      </c>
      <c r="S30" s="232">
        <f>S7*Parametre!$D$84/1000</f>
        <v>0</v>
      </c>
      <c r="T30" s="232">
        <f>T7*Parametre!$D$84/1000</f>
        <v>0</v>
      </c>
      <c r="U30" s="232">
        <f>U7*Parametre!$D$84/1000</f>
        <v>0</v>
      </c>
      <c r="V30" s="232">
        <f>V7*Parametre!$D$84/1000</f>
        <v>0</v>
      </c>
      <c r="W30" s="232">
        <f>W7*Parametre!$D$84/1000</f>
        <v>0</v>
      </c>
      <c r="X30" s="232">
        <f>X7*Parametre!$D$84/1000</f>
        <v>0</v>
      </c>
      <c r="Y30" s="232">
        <f>Y7*Parametre!$D$84/1000</f>
        <v>0</v>
      </c>
      <c r="Z30" s="232">
        <f>Z7*Parametre!$D$84/1000</f>
        <v>0</v>
      </c>
      <c r="AA30" s="232">
        <f>AA7*Parametre!$D$84/1000</f>
        <v>0</v>
      </c>
      <c r="AB30" s="232">
        <f>AB7*Parametre!$D$84/1000</f>
        <v>0</v>
      </c>
      <c r="AC30" s="232">
        <f>AC7*Parametre!$D$84/1000</f>
        <v>0</v>
      </c>
      <c r="AD30" s="232">
        <f>AD7*Parametre!$D$84/1000</f>
        <v>0</v>
      </c>
      <c r="AE30" s="232">
        <f>AE7*Parametre!$D$84/1000</f>
        <v>0</v>
      </c>
      <c r="AF30" s="232">
        <f>AF7*Parametre!$D$84/1000</f>
        <v>0</v>
      </c>
      <c r="AG30" s="232">
        <f>AG7*Parametre!$D$84/1000</f>
        <v>0</v>
      </c>
      <c r="AH30" s="232">
        <f>AH7*Parametre!$D$84/1000</f>
        <v>0</v>
      </c>
      <c r="AI30" s="232">
        <f>AI7*Parametre!$D$84/1000</f>
        <v>0</v>
      </c>
      <c r="AJ30" s="232">
        <f>AJ7*Parametre!$D$84/1000</f>
        <v>0</v>
      </c>
      <c r="AK30" s="232">
        <f>AK7*Parametre!$D$84/1000</f>
        <v>0</v>
      </c>
      <c r="AL30" s="232">
        <f>AL7*Parametre!$D$84/1000</f>
        <v>0</v>
      </c>
      <c r="AM30" s="232">
        <f>AM7*Parametre!$D$84/1000</f>
        <v>0</v>
      </c>
      <c r="AN30" s="232">
        <f>AN7*Parametre!$D$84/1000</f>
        <v>0</v>
      </c>
      <c r="AO30" s="232">
        <f>AO7*Parametre!$D$84/1000</f>
        <v>0</v>
      </c>
      <c r="AP30" s="232">
        <f>AP7*Parametre!$D$84/1000</f>
        <v>0</v>
      </c>
    </row>
    <row r="31" spans="2:42" x14ac:dyDescent="0.2">
      <c r="B31" s="389" t="s">
        <v>645</v>
      </c>
      <c r="C31" s="336">
        <f t="shared" si="16"/>
        <v>0</v>
      </c>
      <c r="D31" s="232">
        <f>D8*Parametre!$D$84/1000</f>
        <v>0</v>
      </c>
      <c r="E31" s="232">
        <f>E8*Parametre!$D$84/1000</f>
        <v>0</v>
      </c>
      <c r="F31" s="232">
        <f>F8*Parametre!$D$84/1000</f>
        <v>0</v>
      </c>
      <c r="G31" s="232">
        <f>G8*Parametre!$D$84/1000</f>
        <v>0</v>
      </c>
      <c r="H31" s="232">
        <f>H8*Parametre!$D$84/1000</f>
        <v>0</v>
      </c>
      <c r="I31" s="232">
        <f>I8*Parametre!$D$84/1000</f>
        <v>0</v>
      </c>
      <c r="J31" s="232">
        <f>J8*Parametre!$D$84/1000</f>
        <v>0</v>
      </c>
      <c r="K31" s="232">
        <f>K8*Parametre!$D$84/1000</f>
        <v>0</v>
      </c>
      <c r="L31" s="232">
        <f>L8*Parametre!$D$84/1000</f>
        <v>0</v>
      </c>
      <c r="M31" s="232">
        <f>M8*Parametre!$D$84/1000</f>
        <v>0</v>
      </c>
      <c r="N31" s="232">
        <f>N8*Parametre!$D$84/1000</f>
        <v>0</v>
      </c>
      <c r="O31" s="232">
        <f>O8*Parametre!$D$84/1000</f>
        <v>0</v>
      </c>
      <c r="P31" s="232">
        <f>P8*Parametre!$D$84/1000</f>
        <v>0</v>
      </c>
      <c r="Q31" s="232">
        <f>Q8*Parametre!$D$84/1000</f>
        <v>0</v>
      </c>
      <c r="R31" s="232">
        <f>R8*Parametre!$D$84/1000</f>
        <v>0</v>
      </c>
      <c r="S31" s="232">
        <f>S8*Parametre!$D$84/1000</f>
        <v>0</v>
      </c>
      <c r="T31" s="232">
        <f>T8*Parametre!$D$84/1000</f>
        <v>0</v>
      </c>
      <c r="U31" s="232">
        <f>U8*Parametre!$D$84/1000</f>
        <v>0</v>
      </c>
      <c r="V31" s="232">
        <f>V8*Parametre!$D$84/1000</f>
        <v>0</v>
      </c>
      <c r="W31" s="232">
        <f>W8*Parametre!$D$84/1000</f>
        <v>0</v>
      </c>
      <c r="X31" s="232">
        <f>X8*Parametre!$D$84/1000</f>
        <v>0</v>
      </c>
      <c r="Y31" s="232">
        <f>Y8*Parametre!$D$84/1000</f>
        <v>0</v>
      </c>
      <c r="Z31" s="232">
        <f>Z8*Parametre!$D$84/1000</f>
        <v>0</v>
      </c>
      <c r="AA31" s="232">
        <f>AA8*Parametre!$D$84/1000</f>
        <v>0</v>
      </c>
      <c r="AB31" s="232">
        <f>AB8*Parametre!$D$84/1000</f>
        <v>0</v>
      </c>
      <c r="AC31" s="232">
        <f>AC8*Parametre!$D$84/1000</f>
        <v>0</v>
      </c>
      <c r="AD31" s="232">
        <f>AD8*Parametre!$D$84/1000</f>
        <v>0</v>
      </c>
      <c r="AE31" s="232">
        <f>AE8*Parametre!$D$84/1000</f>
        <v>0</v>
      </c>
      <c r="AF31" s="232">
        <f>AF8*Parametre!$D$84/1000</f>
        <v>0</v>
      </c>
      <c r="AG31" s="232">
        <f>AG8*Parametre!$D$84/1000</f>
        <v>0</v>
      </c>
      <c r="AH31" s="232">
        <f>AH8*Parametre!$D$84/1000</f>
        <v>0</v>
      </c>
      <c r="AI31" s="232">
        <f>AI8*Parametre!$D$84/1000</f>
        <v>0</v>
      </c>
      <c r="AJ31" s="232">
        <f>AJ8*Parametre!$D$84/1000</f>
        <v>0</v>
      </c>
      <c r="AK31" s="232">
        <f>AK8*Parametre!$D$84/1000</f>
        <v>0</v>
      </c>
      <c r="AL31" s="232">
        <f>AL8*Parametre!$D$84/1000</f>
        <v>0</v>
      </c>
      <c r="AM31" s="232">
        <f>AM8*Parametre!$D$84/1000</f>
        <v>0</v>
      </c>
      <c r="AN31" s="232">
        <f>AN8*Parametre!$D$84/1000</f>
        <v>0</v>
      </c>
      <c r="AO31" s="232">
        <f>AO8*Parametre!$D$84/1000</f>
        <v>0</v>
      </c>
      <c r="AP31" s="232">
        <f>AP8*Parametre!$D$84/1000</f>
        <v>0</v>
      </c>
    </row>
    <row r="32" spans="2:42" x14ac:dyDescent="0.2">
      <c r="B32" s="303" t="s">
        <v>498</v>
      </c>
      <c r="C32" s="337">
        <f t="shared" si="16"/>
        <v>0</v>
      </c>
      <c r="D32" s="337">
        <f t="shared" ref="D32:AP32" si="17">SUM(D29:D31)</f>
        <v>0</v>
      </c>
      <c r="E32" s="337">
        <f t="shared" si="17"/>
        <v>0</v>
      </c>
      <c r="F32" s="337">
        <f t="shared" si="17"/>
        <v>0</v>
      </c>
      <c r="G32" s="337">
        <f t="shared" si="17"/>
        <v>0</v>
      </c>
      <c r="H32" s="337">
        <f t="shared" si="17"/>
        <v>0</v>
      </c>
      <c r="I32" s="337">
        <f t="shared" si="17"/>
        <v>0</v>
      </c>
      <c r="J32" s="337">
        <f t="shared" si="17"/>
        <v>0</v>
      </c>
      <c r="K32" s="337">
        <f t="shared" si="17"/>
        <v>0</v>
      </c>
      <c r="L32" s="337">
        <f t="shared" si="17"/>
        <v>0</v>
      </c>
      <c r="M32" s="337">
        <f t="shared" si="17"/>
        <v>0</v>
      </c>
      <c r="N32" s="337">
        <f t="shared" si="17"/>
        <v>0</v>
      </c>
      <c r="O32" s="337">
        <f t="shared" si="17"/>
        <v>0</v>
      </c>
      <c r="P32" s="337">
        <f t="shared" si="17"/>
        <v>0</v>
      </c>
      <c r="Q32" s="337">
        <f t="shared" si="17"/>
        <v>0</v>
      </c>
      <c r="R32" s="337">
        <f t="shared" si="17"/>
        <v>0</v>
      </c>
      <c r="S32" s="337">
        <f t="shared" si="17"/>
        <v>0</v>
      </c>
      <c r="T32" s="337">
        <f t="shared" si="17"/>
        <v>0</v>
      </c>
      <c r="U32" s="337">
        <f t="shared" si="17"/>
        <v>0</v>
      </c>
      <c r="V32" s="337">
        <f t="shared" si="17"/>
        <v>0</v>
      </c>
      <c r="W32" s="337">
        <f t="shared" si="17"/>
        <v>0</v>
      </c>
      <c r="X32" s="337">
        <f t="shared" si="17"/>
        <v>0</v>
      </c>
      <c r="Y32" s="337">
        <f t="shared" si="17"/>
        <v>0</v>
      </c>
      <c r="Z32" s="337">
        <f t="shared" si="17"/>
        <v>0</v>
      </c>
      <c r="AA32" s="337">
        <f t="shared" si="17"/>
        <v>0</v>
      </c>
      <c r="AB32" s="337">
        <f t="shared" si="17"/>
        <v>0</v>
      </c>
      <c r="AC32" s="337">
        <f t="shared" si="17"/>
        <v>0</v>
      </c>
      <c r="AD32" s="337">
        <f t="shared" si="17"/>
        <v>0</v>
      </c>
      <c r="AE32" s="337">
        <f t="shared" si="17"/>
        <v>0</v>
      </c>
      <c r="AF32" s="337">
        <f t="shared" si="17"/>
        <v>0</v>
      </c>
      <c r="AG32" s="337">
        <f t="shared" si="17"/>
        <v>0</v>
      </c>
      <c r="AH32" s="337">
        <f t="shared" si="17"/>
        <v>0</v>
      </c>
      <c r="AI32" s="337">
        <f t="shared" si="17"/>
        <v>0</v>
      </c>
      <c r="AJ32" s="337">
        <f t="shared" si="17"/>
        <v>0</v>
      </c>
      <c r="AK32" s="337">
        <f t="shared" si="17"/>
        <v>0</v>
      </c>
      <c r="AL32" s="337">
        <f t="shared" si="17"/>
        <v>0</v>
      </c>
      <c r="AM32" s="337">
        <f t="shared" si="17"/>
        <v>0</v>
      </c>
      <c r="AN32" s="337">
        <f t="shared" si="17"/>
        <v>0</v>
      </c>
      <c r="AO32" s="337">
        <f t="shared" si="17"/>
        <v>0</v>
      </c>
      <c r="AP32" s="337">
        <f t="shared" si="17"/>
        <v>0</v>
      </c>
    </row>
    <row r="33" spans="2:42" ht="13.2" thickBot="1" x14ac:dyDescent="0.35">
      <c r="B33" s="378" t="s">
        <v>135</v>
      </c>
      <c r="C33" s="255" t="s">
        <v>9</v>
      </c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</row>
    <row r="34" spans="2:42" x14ac:dyDescent="0.2">
      <c r="B34" s="388" t="s">
        <v>633</v>
      </c>
      <c r="C34" s="336">
        <f>SUM(D34:AP34)</f>
        <v>0</v>
      </c>
      <c r="D34" s="232">
        <f>D6*Parametre!$E$84/1000</f>
        <v>0</v>
      </c>
      <c r="E34" s="232">
        <f>E6*Parametre!$E$84/1000</f>
        <v>0</v>
      </c>
      <c r="F34" s="232">
        <f>F6*Parametre!$E$84/1000</f>
        <v>0</v>
      </c>
      <c r="G34" s="232">
        <f>G6*Parametre!$E$84/1000</f>
        <v>0</v>
      </c>
      <c r="H34" s="232">
        <f>H6*Parametre!$E$84/1000</f>
        <v>0</v>
      </c>
      <c r="I34" s="232">
        <f>I6*Parametre!$E$84/1000</f>
        <v>0</v>
      </c>
      <c r="J34" s="232">
        <f>J6*Parametre!$E$84/1000</f>
        <v>0</v>
      </c>
      <c r="K34" s="232">
        <f>K6*Parametre!$E$84/1000</f>
        <v>0</v>
      </c>
      <c r="L34" s="232">
        <f>L6*Parametre!$E$84/1000</f>
        <v>0</v>
      </c>
      <c r="M34" s="232">
        <f>M6*Parametre!$E$84/1000</f>
        <v>0</v>
      </c>
      <c r="N34" s="232">
        <f>N6*Parametre!$E$84/1000</f>
        <v>0</v>
      </c>
      <c r="O34" s="232">
        <f>O6*Parametre!$E$84/1000</f>
        <v>0</v>
      </c>
      <c r="P34" s="232">
        <f>P6*Parametre!$E$84/1000</f>
        <v>0</v>
      </c>
      <c r="Q34" s="232">
        <f>Q6*Parametre!$E$84/1000</f>
        <v>0</v>
      </c>
      <c r="R34" s="232">
        <f>R6*Parametre!$E$84/1000</f>
        <v>0</v>
      </c>
      <c r="S34" s="232">
        <f>S6*Parametre!$E$84/1000</f>
        <v>0</v>
      </c>
      <c r="T34" s="232">
        <f>T6*Parametre!$E$84/1000</f>
        <v>0</v>
      </c>
      <c r="U34" s="232">
        <f>U6*Parametre!$E$84/1000</f>
        <v>0</v>
      </c>
      <c r="V34" s="232">
        <f>V6*Parametre!$E$84/1000</f>
        <v>0</v>
      </c>
      <c r="W34" s="232">
        <f>W6*Parametre!$E$84/1000</f>
        <v>0</v>
      </c>
      <c r="X34" s="232">
        <f>X6*Parametre!$E$84/1000</f>
        <v>0</v>
      </c>
      <c r="Y34" s="232">
        <f>Y6*Parametre!$E$84/1000</f>
        <v>0</v>
      </c>
      <c r="Z34" s="232">
        <f>Z6*Parametre!$E$84/1000</f>
        <v>0</v>
      </c>
      <c r="AA34" s="232">
        <f>AA6*Parametre!$E$84/1000</f>
        <v>0</v>
      </c>
      <c r="AB34" s="232">
        <f>AB6*Parametre!$E$84/1000</f>
        <v>0</v>
      </c>
      <c r="AC34" s="232">
        <f>AC6*Parametre!$E$84/1000</f>
        <v>0</v>
      </c>
      <c r="AD34" s="232">
        <f>AD6*Parametre!$E$84/1000</f>
        <v>0</v>
      </c>
      <c r="AE34" s="232">
        <f>AE6*Parametre!$E$84/1000</f>
        <v>0</v>
      </c>
      <c r="AF34" s="232">
        <f>AF6*Parametre!$E$84/1000</f>
        <v>0</v>
      </c>
      <c r="AG34" s="232">
        <f>AG6*Parametre!$E$84/1000</f>
        <v>0</v>
      </c>
      <c r="AH34" s="232">
        <f>AH6*Parametre!$E$84/1000</f>
        <v>0</v>
      </c>
      <c r="AI34" s="232">
        <f>AI6*Parametre!$E$84/1000</f>
        <v>0</v>
      </c>
      <c r="AJ34" s="232">
        <f>AJ6*Parametre!$E$84/1000</f>
        <v>0</v>
      </c>
      <c r="AK34" s="232">
        <f>AK6*Parametre!$E$84/1000</f>
        <v>0</v>
      </c>
      <c r="AL34" s="232">
        <f>AL6*Parametre!$E$84/1000</f>
        <v>0</v>
      </c>
      <c r="AM34" s="232">
        <f>AM6*Parametre!$E$84/1000</f>
        <v>0</v>
      </c>
      <c r="AN34" s="232">
        <f>AN6*Parametre!$E$84/1000</f>
        <v>0</v>
      </c>
      <c r="AO34" s="232">
        <f>AO6*Parametre!$E$84/1000</f>
        <v>0</v>
      </c>
      <c r="AP34" s="232">
        <f>AP6*Parametre!$E$84/1000</f>
        <v>0</v>
      </c>
    </row>
    <row r="35" spans="2:42" x14ac:dyDescent="0.2">
      <c r="B35" s="391" t="s">
        <v>638</v>
      </c>
      <c r="C35" s="336">
        <f t="shared" ref="C35:C37" si="18">SUM(D35:AP35)</f>
        <v>0</v>
      </c>
      <c r="D35" s="232">
        <f>D7*Parametre!$E$84/1000</f>
        <v>0</v>
      </c>
      <c r="E35" s="232">
        <f>E7*Parametre!$E$84/1000</f>
        <v>0</v>
      </c>
      <c r="F35" s="232">
        <f>F7*Parametre!$E$84/1000</f>
        <v>0</v>
      </c>
      <c r="G35" s="232">
        <f>G7*Parametre!$E$84/1000</f>
        <v>0</v>
      </c>
      <c r="H35" s="232">
        <f>H7*Parametre!$E$84/1000</f>
        <v>0</v>
      </c>
      <c r="I35" s="232">
        <f>I7*Parametre!$E$84/1000</f>
        <v>0</v>
      </c>
      <c r="J35" s="232">
        <f>J7*Parametre!$E$84/1000</f>
        <v>0</v>
      </c>
      <c r="K35" s="232">
        <f>K7*Parametre!$E$84/1000</f>
        <v>0</v>
      </c>
      <c r="L35" s="232">
        <f>L7*Parametre!$E$84/1000</f>
        <v>0</v>
      </c>
      <c r="M35" s="232">
        <f>M7*Parametre!$E$84/1000</f>
        <v>0</v>
      </c>
      <c r="N35" s="232">
        <f>N7*Parametre!$E$84/1000</f>
        <v>0</v>
      </c>
      <c r="O35" s="232">
        <f>O7*Parametre!$E$84/1000</f>
        <v>0</v>
      </c>
      <c r="P35" s="232">
        <f>P7*Parametre!$E$84/1000</f>
        <v>0</v>
      </c>
      <c r="Q35" s="232">
        <f>Q7*Parametre!$E$84/1000</f>
        <v>0</v>
      </c>
      <c r="R35" s="232">
        <f>R7*Parametre!$E$84/1000</f>
        <v>0</v>
      </c>
      <c r="S35" s="232">
        <f>S7*Parametre!$E$84/1000</f>
        <v>0</v>
      </c>
      <c r="T35" s="232">
        <f>T7*Parametre!$E$84/1000</f>
        <v>0</v>
      </c>
      <c r="U35" s="232">
        <f>U7*Parametre!$E$84/1000</f>
        <v>0</v>
      </c>
      <c r="V35" s="232">
        <f>V7*Parametre!$E$84/1000</f>
        <v>0</v>
      </c>
      <c r="W35" s="232">
        <f>W7*Parametre!$E$84/1000</f>
        <v>0</v>
      </c>
      <c r="X35" s="232">
        <f>X7*Parametre!$E$84/1000</f>
        <v>0</v>
      </c>
      <c r="Y35" s="232">
        <f>Y7*Parametre!$E$84/1000</f>
        <v>0</v>
      </c>
      <c r="Z35" s="232">
        <f>Z7*Parametre!$E$84/1000</f>
        <v>0</v>
      </c>
      <c r="AA35" s="232">
        <f>AA7*Parametre!$E$84/1000</f>
        <v>0</v>
      </c>
      <c r="AB35" s="232">
        <f>AB7*Parametre!$E$84/1000</f>
        <v>0</v>
      </c>
      <c r="AC35" s="232">
        <f>AC7*Parametre!$E$84/1000</f>
        <v>0</v>
      </c>
      <c r="AD35" s="232">
        <f>AD7*Parametre!$E$84/1000</f>
        <v>0</v>
      </c>
      <c r="AE35" s="232">
        <f>AE7*Parametre!$E$84/1000</f>
        <v>0</v>
      </c>
      <c r="AF35" s="232">
        <f>AF7*Parametre!$E$84/1000</f>
        <v>0</v>
      </c>
      <c r="AG35" s="232">
        <f>AG7*Parametre!$E$84/1000</f>
        <v>0</v>
      </c>
      <c r="AH35" s="232">
        <f>AH7*Parametre!$E$84/1000</f>
        <v>0</v>
      </c>
      <c r="AI35" s="232">
        <f>AI7*Parametre!$E$84/1000</f>
        <v>0</v>
      </c>
      <c r="AJ35" s="232">
        <f>AJ7*Parametre!$E$84/1000</f>
        <v>0</v>
      </c>
      <c r="AK35" s="232">
        <f>AK7*Parametre!$E$84/1000</f>
        <v>0</v>
      </c>
      <c r="AL35" s="232">
        <f>AL7*Parametre!$E$84/1000</f>
        <v>0</v>
      </c>
      <c r="AM35" s="232">
        <f>AM7*Parametre!$E$84/1000</f>
        <v>0</v>
      </c>
      <c r="AN35" s="232">
        <f>AN7*Parametre!$E$84/1000</f>
        <v>0</v>
      </c>
      <c r="AO35" s="232">
        <f>AO7*Parametre!$E$84/1000</f>
        <v>0</v>
      </c>
      <c r="AP35" s="232">
        <f>AP7*Parametre!$E$84/1000</f>
        <v>0</v>
      </c>
    </row>
    <row r="36" spans="2:42" x14ac:dyDescent="0.2">
      <c r="B36" s="389" t="s">
        <v>645</v>
      </c>
      <c r="C36" s="336">
        <f t="shared" si="18"/>
        <v>0</v>
      </c>
      <c r="D36" s="232">
        <f>D8*Parametre!$E$84/1000</f>
        <v>0</v>
      </c>
      <c r="E36" s="232">
        <f>E8*Parametre!$E$84/1000</f>
        <v>0</v>
      </c>
      <c r="F36" s="232">
        <f>F8*Parametre!$E$84/1000</f>
        <v>0</v>
      </c>
      <c r="G36" s="232">
        <f>G8*Parametre!$E$84/1000</f>
        <v>0</v>
      </c>
      <c r="H36" s="232">
        <f>H8*Parametre!$E$84/1000</f>
        <v>0</v>
      </c>
      <c r="I36" s="232">
        <f>I8*Parametre!$E$84/1000</f>
        <v>0</v>
      </c>
      <c r="J36" s="232">
        <f>J8*Parametre!$E$84/1000</f>
        <v>0</v>
      </c>
      <c r="K36" s="232">
        <f>K8*Parametre!$E$84/1000</f>
        <v>0</v>
      </c>
      <c r="L36" s="232">
        <f>L8*Parametre!$E$84/1000</f>
        <v>0</v>
      </c>
      <c r="M36" s="232">
        <f>M8*Parametre!$E$84/1000</f>
        <v>0</v>
      </c>
      <c r="N36" s="232">
        <f>N8*Parametre!$E$84/1000</f>
        <v>0</v>
      </c>
      <c r="O36" s="232">
        <f>O8*Parametre!$E$84/1000</f>
        <v>0</v>
      </c>
      <c r="P36" s="232">
        <f>P8*Parametre!$E$84/1000</f>
        <v>0</v>
      </c>
      <c r="Q36" s="232">
        <f>Q8*Parametre!$E$84/1000</f>
        <v>0</v>
      </c>
      <c r="R36" s="232">
        <f>R8*Parametre!$E$84/1000</f>
        <v>0</v>
      </c>
      <c r="S36" s="232">
        <f>S8*Parametre!$E$84/1000</f>
        <v>0</v>
      </c>
      <c r="T36" s="232">
        <f>T8*Parametre!$E$84/1000</f>
        <v>0</v>
      </c>
      <c r="U36" s="232">
        <f>U8*Parametre!$E$84/1000</f>
        <v>0</v>
      </c>
      <c r="V36" s="232">
        <f>V8*Parametre!$E$84/1000</f>
        <v>0</v>
      </c>
      <c r="W36" s="232">
        <f>W8*Parametre!$E$84/1000</f>
        <v>0</v>
      </c>
      <c r="X36" s="232">
        <f>X8*Parametre!$E$84/1000</f>
        <v>0</v>
      </c>
      <c r="Y36" s="232">
        <f>Y8*Parametre!$E$84/1000</f>
        <v>0</v>
      </c>
      <c r="Z36" s="232">
        <f>Z8*Parametre!$E$84/1000</f>
        <v>0</v>
      </c>
      <c r="AA36" s="232">
        <f>AA8*Parametre!$E$84/1000</f>
        <v>0</v>
      </c>
      <c r="AB36" s="232">
        <f>AB8*Parametre!$E$84/1000</f>
        <v>0</v>
      </c>
      <c r="AC36" s="232">
        <f>AC8*Parametre!$E$84/1000</f>
        <v>0</v>
      </c>
      <c r="AD36" s="232">
        <f>AD8*Parametre!$E$84/1000</f>
        <v>0</v>
      </c>
      <c r="AE36" s="232">
        <f>AE8*Parametre!$E$84/1000</f>
        <v>0</v>
      </c>
      <c r="AF36" s="232">
        <f>AF8*Parametre!$E$84/1000</f>
        <v>0</v>
      </c>
      <c r="AG36" s="232">
        <f>AG8*Parametre!$E$84/1000</f>
        <v>0</v>
      </c>
      <c r="AH36" s="232">
        <f>AH8*Parametre!$E$84/1000</f>
        <v>0</v>
      </c>
      <c r="AI36" s="232">
        <f>AI8*Parametre!$E$84/1000</f>
        <v>0</v>
      </c>
      <c r="AJ36" s="232">
        <f>AJ8*Parametre!$E$84/1000</f>
        <v>0</v>
      </c>
      <c r="AK36" s="232">
        <f>AK8*Parametre!$E$84/1000</f>
        <v>0</v>
      </c>
      <c r="AL36" s="232">
        <f>AL8*Parametre!$E$84/1000</f>
        <v>0</v>
      </c>
      <c r="AM36" s="232">
        <f>AM8*Parametre!$E$84/1000</f>
        <v>0</v>
      </c>
      <c r="AN36" s="232">
        <f>AN8*Parametre!$E$84/1000</f>
        <v>0</v>
      </c>
      <c r="AO36" s="232">
        <f>AO8*Parametre!$E$84/1000</f>
        <v>0</v>
      </c>
      <c r="AP36" s="232">
        <f>AP8*Parametre!$E$84/1000</f>
        <v>0</v>
      </c>
    </row>
    <row r="37" spans="2:42" x14ac:dyDescent="0.2">
      <c r="B37" s="303" t="s">
        <v>498</v>
      </c>
      <c r="C37" s="337">
        <f t="shared" si="18"/>
        <v>0</v>
      </c>
      <c r="D37" s="337">
        <f t="shared" ref="D37:AP37" si="19">SUM(D34:D36)</f>
        <v>0</v>
      </c>
      <c r="E37" s="337">
        <f t="shared" si="19"/>
        <v>0</v>
      </c>
      <c r="F37" s="337">
        <f t="shared" si="19"/>
        <v>0</v>
      </c>
      <c r="G37" s="337">
        <f t="shared" si="19"/>
        <v>0</v>
      </c>
      <c r="H37" s="337">
        <f t="shared" si="19"/>
        <v>0</v>
      </c>
      <c r="I37" s="337">
        <f t="shared" si="19"/>
        <v>0</v>
      </c>
      <c r="J37" s="337">
        <f t="shared" si="19"/>
        <v>0</v>
      </c>
      <c r="K37" s="337">
        <f t="shared" si="19"/>
        <v>0</v>
      </c>
      <c r="L37" s="337">
        <f t="shared" si="19"/>
        <v>0</v>
      </c>
      <c r="M37" s="337">
        <f t="shared" si="19"/>
        <v>0</v>
      </c>
      <c r="N37" s="337">
        <f t="shared" si="19"/>
        <v>0</v>
      </c>
      <c r="O37" s="337">
        <f t="shared" si="19"/>
        <v>0</v>
      </c>
      <c r="P37" s="337">
        <f t="shared" si="19"/>
        <v>0</v>
      </c>
      <c r="Q37" s="337">
        <f t="shared" si="19"/>
        <v>0</v>
      </c>
      <c r="R37" s="337">
        <f t="shared" si="19"/>
        <v>0</v>
      </c>
      <c r="S37" s="337">
        <f t="shared" si="19"/>
        <v>0</v>
      </c>
      <c r="T37" s="337">
        <f t="shared" si="19"/>
        <v>0</v>
      </c>
      <c r="U37" s="337">
        <f t="shared" si="19"/>
        <v>0</v>
      </c>
      <c r="V37" s="337">
        <f t="shared" si="19"/>
        <v>0</v>
      </c>
      <c r="W37" s="337">
        <f t="shared" si="19"/>
        <v>0</v>
      </c>
      <c r="X37" s="337">
        <f t="shared" si="19"/>
        <v>0</v>
      </c>
      <c r="Y37" s="337">
        <f t="shared" si="19"/>
        <v>0</v>
      </c>
      <c r="Z37" s="337">
        <f t="shared" si="19"/>
        <v>0</v>
      </c>
      <c r="AA37" s="337">
        <f t="shared" si="19"/>
        <v>0</v>
      </c>
      <c r="AB37" s="337">
        <f t="shared" si="19"/>
        <v>0</v>
      </c>
      <c r="AC37" s="337">
        <f t="shared" si="19"/>
        <v>0</v>
      </c>
      <c r="AD37" s="337">
        <f t="shared" si="19"/>
        <v>0</v>
      </c>
      <c r="AE37" s="337">
        <f t="shared" si="19"/>
        <v>0</v>
      </c>
      <c r="AF37" s="337">
        <f t="shared" si="19"/>
        <v>0</v>
      </c>
      <c r="AG37" s="337">
        <f t="shared" si="19"/>
        <v>0</v>
      </c>
      <c r="AH37" s="337">
        <f t="shared" si="19"/>
        <v>0</v>
      </c>
      <c r="AI37" s="337">
        <f t="shared" si="19"/>
        <v>0</v>
      </c>
      <c r="AJ37" s="337">
        <f t="shared" si="19"/>
        <v>0</v>
      </c>
      <c r="AK37" s="337">
        <f t="shared" si="19"/>
        <v>0</v>
      </c>
      <c r="AL37" s="337">
        <f t="shared" si="19"/>
        <v>0</v>
      </c>
      <c r="AM37" s="337">
        <f t="shared" si="19"/>
        <v>0</v>
      </c>
      <c r="AN37" s="337">
        <f t="shared" si="19"/>
        <v>0</v>
      </c>
      <c r="AO37" s="337">
        <f t="shared" si="19"/>
        <v>0</v>
      </c>
      <c r="AP37" s="337">
        <f t="shared" si="19"/>
        <v>0</v>
      </c>
    </row>
    <row r="38" spans="2:42" ht="10.8" thickBot="1" x14ac:dyDescent="0.25">
      <c r="B38" s="378" t="s">
        <v>132</v>
      </c>
      <c r="C38" s="255" t="s">
        <v>9</v>
      </c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</row>
    <row r="39" spans="2:42" x14ac:dyDescent="0.2">
      <c r="B39" s="388" t="s">
        <v>633</v>
      </c>
      <c r="C39" s="336">
        <f>SUM(D39:AP39)</f>
        <v>0</v>
      </c>
      <c r="D39" s="232">
        <f>D6*Parametre!$F$84/1000</f>
        <v>0</v>
      </c>
      <c r="E39" s="232">
        <f>E6*Parametre!$F$84/1000</f>
        <v>0</v>
      </c>
      <c r="F39" s="232">
        <f>F6*Parametre!$F$84/1000</f>
        <v>0</v>
      </c>
      <c r="G39" s="232">
        <f>G6*Parametre!$F$84/1000</f>
        <v>0</v>
      </c>
      <c r="H39" s="232">
        <f>H6*Parametre!$F$84/1000</f>
        <v>0</v>
      </c>
      <c r="I39" s="232">
        <f>I6*Parametre!$F$84/1000</f>
        <v>0</v>
      </c>
      <c r="J39" s="232">
        <f>J6*Parametre!$F$84/1000</f>
        <v>0</v>
      </c>
      <c r="K39" s="232">
        <f>K6*Parametre!$F$84/1000</f>
        <v>0</v>
      </c>
      <c r="L39" s="232">
        <f>L6*Parametre!$F$84/1000</f>
        <v>0</v>
      </c>
      <c r="M39" s="232">
        <f>M6*Parametre!$F$84/1000</f>
        <v>0</v>
      </c>
      <c r="N39" s="232">
        <f>N6*Parametre!$F$84/1000</f>
        <v>0</v>
      </c>
      <c r="O39" s="232">
        <f>O6*Parametre!$F$84/1000</f>
        <v>0</v>
      </c>
      <c r="P39" s="232">
        <f>P6*Parametre!$F$84/1000</f>
        <v>0</v>
      </c>
      <c r="Q39" s="232">
        <f>Q6*Parametre!$F$84/1000</f>
        <v>0</v>
      </c>
      <c r="R39" s="232">
        <f>R6*Parametre!$F$84/1000</f>
        <v>0</v>
      </c>
      <c r="S39" s="232">
        <f>S6*Parametre!$F$84/1000</f>
        <v>0</v>
      </c>
      <c r="T39" s="232">
        <f>T6*Parametre!$F$84/1000</f>
        <v>0</v>
      </c>
      <c r="U39" s="232">
        <f>U6*Parametre!$F$84/1000</f>
        <v>0</v>
      </c>
      <c r="V39" s="232">
        <f>V6*Parametre!$F$84/1000</f>
        <v>0</v>
      </c>
      <c r="W39" s="232">
        <f>W6*Parametre!$F$84/1000</f>
        <v>0</v>
      </c>
      <c r="X39" s="232">
        <f>X6*Parametre!$F$84/1000</f>
        <v>0</v>
      </c>
      <c r="Y39" s="232">
        <f>Y6*Parametre!$F$84/1000</f>
        <v>0</v>
      </c>
      <c r="Z39" s="232">
        <f>Z6*Parametre!$F$84/1000</f>
        <v>0</v>
      </c>
      <c r="AA39" s="232">
        <f>AA6*Parametre!$F$84/1000</f>
        <v>0</v>
      </c>
      <c r="AB39" s="232">
        <f>AB6*Parametre!$F$84/1000</f>
        <v>0</v>
      </c>
      <c r="AC39" s="232">
        <f>AC6*Parametre!$F$84/1000</f>
        <v>0</v>
      </c>
      <c r="AD39" s="232">
        <f>AD6*Parametre!$F$84/1000</f>
        <v>0</v>
      </c>
      <c r="AE39" s="232">
        <f>AE6*Parametre!$F$84/1000</f>
        <v>0</v>
      </c>
      <c r="AF39" s="232">
        <f>AF6*Parametre!$F$84/1000</f>
        <v>0</v>
      </c>
      <c r="AG39" s="232">
        <f>AG6*Parametre!$F$84/1000</f>
        <v>0</v>
      </c>
      <c r="AH39" s="232">
        <f>AH6*Parametre!$F$84/1000</f>
        <v>0</v>
      </c>
      <c r="AI39" s="232">
        <f>AI6*Parametre!$F$84/1000</f>
        <v>0</v>
      </c>
      <c r="AJ39" s="232">
        <f>AJ6*Parametre!$F$84/1000</f>
        <v>0</v>
      </c>
      <c r="AK39" s="232">
        <f>AK6*Parametre!$F$84/1000</f>
        <v>0</v>
      </c>
      <c r="AL39" s="232">
        <f>AL6*Parametre!$F$84/1000</f>
        <v>0</v>
      </c>
      <c r="AM39" s="232">
        <f>AM6*Parametre!$F$84/1000</f>
        <v>0</v>
      </c>
      <c r="AN39" s="232">
        <f>AN6*Parametre!$F$84/1000</f>
        <v>0</v>
      </c>
      <c r="AO39" s="232">
        <f>AO6*Parametre!$F$84/1000</f>
        <v>0</v>
      </c>
      <c r="AP39" s="232">
        <f>AP6*Parametre!$F$84/1000</f>
        <v>0</v>
      </c>
    </row>
    <row r="40" spans="2:42" x14ac:dyDescent="0.2">
      <c r="B40" s="391" t="s">
        <v>638</v>
      </c>
      <c r="C40" s="336">
        <f t="shared" ref="C40:C42" si="20">SUM(D40:AP40)</f>
        <v>0</v>
      </c>
      <c r="D40" s="232">
        <f>D7*Parametre!$F$84/1000</f>
        <v>0</v>
      </c>
      <c r="E40" s="232">
        <f>E7*Parametre!$F$84/1000</f>
        <v>0</v>
      </c>
      <c r="F40" s="232">
        <f>F7*Parametre!$F$84/1000</f>
        <v>0</v>
      </c>
      <c r="G40" s="232">
        <f>G7*Parametre!$F$84/1000</f>
        <v>0</v>
      </c>
      <c r="H40" s="232">
        <f>H7*Parametre!$F$84/1000</f>
        <v>0</v>
      </c>
      <c r="I40" s="232">
        <f>I7*Parametre!$F$84/1000</f>
        <v>0</v>
      </c>
      <c r="J40" s="232">
        <f>J7*Parametre!$F$84/1000</f>
        <v>0</v>
      </c>
      <c r="K40" s="232">
        <f>K7*Parametre!$F$84/1000</f>
        <v>0</v>
      </c>
      <c r="L40" s="232">
        <f>L7*Parametre!$F$84/1000</f>
        <v>0</v>
      </c>
      <c r="M40" s="232">
        <f>M7*Parametre!$F$84/1000</f>
        <v>0</v>
      </c>
      <c r="N40" s="232">
        <f>N7*Parametre!$F$84/1000</f>
        <v>0</v>
      </c>
      <c r="O40" s="232">
        <f>O7*Parametre!$F$84/1000</f>
        <v>0</v>
      </c>
      <c r="P40" s="232">
        <f>P7*Parametre!$F$84/1000</f>
        <v>0</v>
      </c>
      <c r="Q40" s="232">
        <f>Q7*Parametre!$F$84/1000</f>
        <v>0</v>
      </c>
      <c r="R40" s="232">
        <f>R7*Parametre!$F$84/1000</f>
        <v>0</v>
      </c>
      <c r="S40" s="232">
        <f>S7*Parametre!$F$84/1000</f>
        <v>0</v>
      </c>
      <c r="T40" s="232">
        <f>T7*Parametre!$F$84/1000</f>
        <v>0</v>
      </c>
      <c r="U40" s="232">
        <f>U7*Parametre!$F$84/1000</f>
        <v>0</v>
      </c>
      <c r="V40" s="232">
        <f>V7*Parametre!$F$84/1000</f>
        <v>0</v>
      </c>
      <c r="W40" s="232">
        <f>W7*Parametre!$F$84/1000</f>
        <v>0</v>
      </c>
      <c r="X40" s="232">
        <f>X7*Parametre!$F$84/1000</f>
        <v>0</v>
      </c>
      <c r="Y40" s="232">
        <f>Y7*Parametre!$F$84/1000</f>
        <v>0</v>
      </c>
      <c r="Z40" s="232">
        <f>Z7*Parametre!$F$84/1000</f>
        <v>0</v>
      </c>
      <c r="AA40" s="232">
        <f>AA7*Parametre!$F$84/1000</f>
        <v>0</v>
      </c>
      <c r="AB40" s="232">
        <f>AB7*Parametre!$F$84/1000</f>
        <v>0</v>
      </c>
      <c r="AC40" s="232">
        <f>AC7*Parametre!$F$84/1000</f>
        <v>0</v>
      </c>
      <c r="AD40" s="232">
        <f>AD7*Parametre!$F$84/1000</f>
        <v>0</v>
      </c>
      <c r="AE40" s="232">
        <f>AE7*Parametre!$F$84/1000</f>
        <v>0</v>
      </c>
      <c r="AF40" s="232">
        <f>AF7*Parametre!$F$84/1000</f>
        <v>0</v>
      </c>
      <c r="AG40" s="232">
        <f>AG7*Parametre!$F$84/1000</f>
        <v>0</v>
      </c>
      <c r="AH40" s="232">
        <f>AH7*Parametre!$F$84/1000</f>
        <v>0</v>
      </c>
      <c r="AI40" s="232">
        <f>AI7*Parametre!$F$84/1000</f>
        <v>0</v>
      </c>
      <c r="AJ40" s="232">
        <f>AJ7*Parametre!$F$84/1000</f>
        <v>0</v>
      </c>
      <c r="AK40" s="232">
        <f>AK7*Parametre!$F$84/1000</f>
        <v>0</v>
      </c>
      <c r="AL40" s="232">
        <f>AL7*Parametre!$F$84/1000</f>
        <v>0</v>
      </c>
      <c r="AM40" s="232">
        <f>AM7*Parametre!$F$84/1000</f>
        <v>0</v>
      </c>
      <c r="AN40" s="232">
        <f>AN7*Parametre!$F$84/1000</f>
        <v>0</v>
      </c>
      <c r="AO40" s="232">
        <f>AO7*Parametre!$F$84/1000</f>
        <v>0</v>
      </c>
      <c r="AP40" s="232">
        <f>AP7*Parametre!$F$84/1000</f>
        <v>0</v>
      </c>
    </row>
    <row r="41" spans="2:42" x14ac:dyDescent="0.2">
      <c r="B41" s="389" t="s">
        <v>645</v>
      </c>
      <c r="C41" s="336">
        <f t="shared" si="20"/>
        <v>0</v>
      </c>
      <c r="D41" s="232">
        <f>D8*Parametre!$F$84/1000</f>
        <v>0</v>
      </c>
      <c r="E41" s="232">
        <f>E8*Parametre!$F$84/1000</f>
        <v>0</v>
      </c>
      <c r="F41" s="232">
        <f>F8*Parametre!$F$84/1000</f>
        <v>0</v>
      </c>
      <c r="G41" s="232">
        <f>G8*Parametre!$F$84/1000</f>
        <v>0</v>
      </c>
      <c r="H41" s="232">
        <f>H8*Parametre!$F$84/1000</f>
        <v>0</v>
      </c>
      <c r="I41" s="232">
        <f>I8*Parametre!$F$84/1000</f>
        <v>0</v>
      </c>
      <c r="J41" s="232">
        <f>J8*Parametre!$F$84/1000</f>
        <v>0</v>
      </c>
      <c r="K41" s="232">
        <f>K8*Parametre!$F$84/1000</f>
        <v>0</v>
      </c>
      <c r="L41" s="232">
        <f>L8*Parametre!$F$84/1000</f>
        <v>0</v>
      </c>
      <c r="M41" s="232">
        <f>M8*Parametre!$F$84/1000</f>
        <v>0</v>
      </c>
      <c r="N41" s="232">
        <f>N8*Parametre!$F$84/1000</f>
        <v>0</v>
      </c>
      <c r="O41" s="232">
        <f>O8*Parametre!$F$84/1000</f>
        <v>0</v>
      </c>
      <c r="P41" s="232">
        <f>P8*Parametre!$F$84/1000</f>
        <v>0</v>
      </c>
      <c r="Q41" s="232">
        <f>Q8*Parametre!$F$84/1000</f>
        <v>0</v>
      </c>
      <c r="R41" s="232">
        <f>R8*Parametre!$F$84/1000</f>
        <v>0</v>
      </c>
      <c r="S41" s="232">
        <f>S8*Parametre!$F$84/1000</f>
        <v>0</v>
      </c>
      <c r="T41" s="232">
        <f>T8*Parametre!$F$84/1000</f>
        <v>0</v>
      </c>
      <c r="U41" s="232">
        <f>U8*Parametre!$F$84/1000</f>
        <v>0</v>
      </c>
      <c r="V41" s="232">
        <f>V8*Parametre!$F$84/1000</f>
        <v>0</v>
      </c>
      <c r="W41" s="232">
        <f>W8*Parametre!$F$84/1000</f>
        <v>0</v>
      </c>
      <c r="X41" s="232">
        <f>X8*Parametre!$F$84/1000</f>
        <v>0</v>
      </c>
      <c r="Y41" s="232">
        <f>Y8*Parametre!$F$84/1000</f>
        <v>0</v>
      </c>
      <c r="Z41" s="232">
        <f>Z8*Parametre!$F$84/1000</f>
        <v>0</v>
      </c>
      <c r="AA41" s="232">
        <f>AA8*Parametre!$F$84/1000</f>
        <v>0</v>
      </c>
      <c r="AB41" s="232">
        <f>AB8*Parametre!$F$84/1000</f>
        <v>0</v>
      </c>
      <c r="AC41" s="232">
        <f>AC8*Parametre!$F$84/1000</f>
        <v>0</v>
      </c>
      <c r="AD41" s="232">
        <f>AD8*Parametre!$F$84/1000</f>
        <v>0</v>
      </c>
      <c r="AE41" s="232">
        <f>AE8*Parametre!$F$84/1000</f>
        <v>0</v>
      </c>
      <c r="AF41" s="232">
        <f>AF8*Parametre!$F$84/1000</f>
        <v>0</v>
      </c>
      <c r="AG41" s="232">
        <f>AG8*Parametre!$F$84/1000</f>
        <v>0</v>
      </c>
      <c r="AH41" s="232">
        <f>AH8*Parametre!$F$84/1000</f>
        <v>0</v>
      </c>
      <c r="AI41" s="232">
        <f>AI8*Parametre!$F$84/1000</f>
        <v>0</v>
      </c>
      <c r="AJ41" s="232">
        <f>AJ8*Parametre!$F$84/1000</f>
        <v>0</v>
      </c>
      <c r="AK41" s="232">
        <f>AK8*Parametre!$F$84/1000</f>
        <v>0</v>
      </c>
      <c r="AL41" s="232">
        <f>AL8*Parametre!$F$84/1000</f>
        <v>0</v>
      </c>
      <c r="AM41" s="232">
        <f>AM8*Parametre!$F$84/1000</f>
        <v>0</v>
      </c>
      <c r="AN41" s="232">
        <f>AN8*Parametre!$F$84/1000</f>
        <v>0</v>
      </c>
      <c r="AO41" s="232">
        <f>AO8*Parametre!$F$84/1000</f>
        <v>0</v>
      </c>
      <c r="AP41" s="232">
        <f>AP8*Parametre!$F$84/1000</f>
        <v>0</v>
      </c>
    </row>
    <row r="42" spans="2:42" x14ac:dyDescent="0.2">
      <c r="B42" s="303" t="s">
        <v>498</v>
      </c>
      <c r="C42" s="336">
        <f t="shared" si="20"/>
        <v>0</v>
      </c>
      <c r="D42" s="337">
        <f t="shared" ref="D42:AP42" si="21">SUM(D39:D41)</f>
        <v>0</v>
      </c>
      <c r="E42" s="337">
        <f t="shared" si="21"/>
        <v>0</v>
      </c>
      <c r="F42" s="337">
        <f t="shared" si="21"/>
        <v>0</v>
      </c>
      <c r="G42" s="337">
        <f t="shared" si="21"/>
        <v>0</v>
      </c>
      <c r="H42" s="337">
        <f t="shared" si="21"/>
        <v>0</v>
      </c>
      <c r="I42" s="337">
        <f t="shared" si="21"/>
        <v>0</v>
      </c>
      <c r="J42" s="337">
        <f t="shared" si="21"/>
        <v>0</v>
      </c>
      <c r="K42" s="337">
        <f t="shared" si="21"/>
        <v>0</v>
      </c>
      <c r="L42" s="337">
        <f t="shared" si="21"/>
        <v>0</v>
      </c>
      <c r="M42" s="337">
        <f t="shared" si="21"/>
        <v>0</v>
      </c>
      <c r="N42" s="337">
        <f t="shared" si="21"/>
        <v>0</v>
      </c>
      <c r="O42" s="337">
        <f t="shared" si="21"/>
        <v>0</v>
      </c>
      <c r="P42" s="337">
        <f t="shared" si="21"/>
        <v>0</v>
      </c>
      <c r="Q42" s="337">
        <f t="shared" si="21"/>
        <v>0</v>
      </c>
      <c r="R42" s="337">
        <f t="shared" si="21"/>
        <v>0</v>
      </c>
      <c r="S42" s="337">
        <f t="shared" si="21"/>
        <v>0</v>
      </c>
      <c r="T42" s="337">
        <f t="shared" si="21"/>
        <v>0</v>
      </c>
      <c r="U42" s="337">
        <f t="shared" si="21"/>
        <v>0</v>
      </c>
      <c r="V42" s="337">
        <f t="shared" si="21"/>
        <v>0</v>
      </c>
      <c r="W42" s="337">
        <f t="shared" si="21"/>
        <v>0</v>
      </c>
      <c r="X42" s="337">
        <f t="shared" si="21"/>
        <v>0</v>
      </c>
      <c r="Y42" s="337">
        <f t="shared" si="21"/>
        <v>0</v>
      </c>
      <c r="Z42" s="337">
        <f t="shared" si="21"/>
        <v>0</v>
      </c>
      <c r="AA42" s="337">
        <f t="shared" si="21"/>
        <v>0</v>
      </c>
      <c r="AB42" s="337">
        <f t="shared" si="21"/>
        <v>0</v>
      </c>
      <c r="AC42" s="337">
        <f t="shared" si="21"/>
        <v>0</v>
      </c>
      <c r="AD42" s="337">
        <f t="shared" si="21"/>
        <v>0</v>
      </c>
      <c r="AE42" s="337">
        <f t="shared" si="21"/>
        <v>0</v>
      </c>
      <c r="AF42" s="337">
        <f t="shared" si="21"/>
        <v>0</v>
      </c>
      <c r="AG42" s="337">
        <f t="shared" si="21"/>
        <v>0</v>
      </c>
      <c r="AH42" s="337">
        <f t="shared" si="21"/>
        <v>0</v>
      </c>
      <c r="AI42" s="337">
        <f t="shared" si="21"/>
        <v>0</v>
      </c>
      <c r="AJ42" s="337">
        <f t="shared" si="21"/>
        <v>0</v>
      </c>
      <c r="AK42" s="337">
        <f t="shared" si="21"/>
        <v>0</v>
      </c>
      <c r="AL42" s="337">
        <f t="shared" si="21"/>
        <v>0</v>
      </c>
      <c r="AM42" s="337">
        <f t="shared" si="21"/>
        <v>0</v>
      </c>
      <c r="AN42" s="337">
        <f t="shared" si="21"/>
        <v>0</v>
      </c>
      <c r="AO42" s="337">
        <f t="shared" si="21"/>
        <v>0</v>
      </c>
      <c r="AP42" s="337">
        <f t="shared" si="21"/>
        <v>0</v>
      </c>
    </row>
    <row r="43" spans="2:42" ht="13.2" thickBot="1" x14ac:dyDescent="0.35">
      <c r="B43" s="378" t="s">
        <v>136</v>
      </c>
      <c r="C43" s="255" t="s">
        <v>9</v>
      </c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</row>
    <row r="44" spans="2:42" x14ac:dyDescent="0.2">
      <c r="B44" s="388" t="s">
        <v>633</v>
      </c>
      <c r="C44" s="336">
        <f>SUM(D44:AP44)</f>
        <v>0</v>
      </c>
      <c r="D44" s="232">
        <f>D6*Parametre!$G$84/1000</f>
        <v>0</v>
      </c>
      <c r="E44" s="232">
        <f>E6*Parametre!$G$84/1000</f>
        <v>0</v>
      </c>
      <c r="F44" s="232">
        <f>F6*Parametre!$G$84/1000</f>
        <v>0</v>
      </c>
      <c r="G44" s="232">
        <f>G6*Parametre!$G$84/1000</f>
        <v>0</v>
      </c>
      <c r="H44" s="232">
        <f>H6*Parametre!$G$84/1000</f>
        <v>0</v>
      </c>
      <c r="I44" s="232">
        <f>I6*Parametre!$G$84/1000</f>
        <v>0</v>
      </c>
      <c r="J44" s="232">
        <f>J6*Parametre!$G$84/1000</f>
        <v>0</v>
      </c>
      <c r="K44" s="232">
        <f>K6*Parametre!$G$84/1000</f>
        <v>0</v>
      </c>
      <c r="L44" s="232">
        <f>L6*Parametre!$G$84/1000</f>
        <v>0</v>
      </c>
      <c r="M44" s="232">
        <f>M6*Parametre!$G$84/1000</f>
        <v>0</v>
      </c>
      <c r="N44" s="232">
        <f>N6*Parametre!$G$84/1000</f>
        <v>0</v>
      </c>
      <c r="O44" s="232">
        <f>O6*Parametre!$G$84/1000</f>
        <v>0</v>
      </c>
      <c r="P44" s="232">
        <f>P6*Parametre!$G$84/1000</f>
        <v>0</v>
      </c>
      <c r="Q44" s="232">
        <f>Q6*Parametre!$G$84/1000</f>
        <v>0</v>
      </c>
      <c r="R44" s="232">
        <f>R6*Parametre!$G$84/1000</f>
        <v>0</v>
      </c>
      <c r="S44" s="232">
        <f>S6*Parametre!$G$84/1000</f>
        <v>0</v>
      </c>
      <c r="T44" s="232">
        <f>T6*Parametre!$G$84/1000</f>
        <v>0</v>
      </c>
      <c r="U44" s="232">
        <f>U6*Parametre!$G$84/1000</f>
        <v>0</v>
      </c>
      <c r="V44" s="232">
        <f>V6*Parametre!$G$84/1000</f>
        <v>0</v>
      </c>
      <c r="W44" s="232">
        <f>W6*Parametre!$G$84/1000</f>
        <v>0</v>
      </c>
      <c r="X44" s="232">
        <f>X6*Parametre!$G$84/1000</f>
        <v>0</v>
      </c>
      <c r="Y44" s="232">
        <f>Y6*Parametre!$G$84/1000</f>
        <v>0</v>
      </c>
      <c r="Z44" s="232">
        <f>Z6*Parametre!$G$84/1000</f>
        <v>0</v>
      </c>
      <c r="AA44" s="232">
        <f>AA6*Parametre!$G$84/1000</f>
        <v>0</v>
      </c>
      <c r="AB44" s="232">
        <f>AB6*Parametre!$G$84/1000</f>
        <v>0</v>
      </c>
      <c r="AC44" s="232">
        <f>AC6*Parametre!$G$84/1000</f>
        <v>0</v>
      </c>
      <c r="AD44" s="232">
        <f>AD6*Parametre!$G$84/1000</f>
        <v>0</v>
      </c>
      <c r="AE44" s="232">
        <f>AE6*Parametre!$G$84/1000</f>
        <v>0</v>
      </c>
      <c r="AF44" s="232">
        <f>AF6*Parametre!$G$84/1000</f>
        <v>0</v>
      </c>
      <c r="AG44" s="232">
        <f>AG6*Parametre!$G$84/1000</f>
        <v>0</v>
      </c>
      <c r="AH44" s="232">
        <f>AH6*Parametre!$G$84/1000</f>
        <v>0</v>
      </c>
      <c r="AI44" s="232">
        <f>AI6*Parametre!$G$84/1000</f>
        <v>0</v>
      </c>
      <c r="AJ44" s="232">
        <f>AJ6*Parametre!$G$84/1000</f>
        <v>0</v>
      </c>
      <c r="AK44" s="232">
        <f>AK6*Parametre!$G$84/1000</f>
        <v>0</v>
      </c>
      <c r="AL44" s="232">
        <f>AL6*Parametre!$G$84/1000</f>
        <v>0</v>
      </c>
      <c r="AM44" s="232">
        <f>AM6*Parametre!$G$84/1000</f>
        <v>0</v>
      </c>
      <c r="AN44" s="232">
        <f>AN6*Parametre!$G$84/1000</f>
        <v>0</v>
      </c>
      <c r="AO44" s="232">
        <f>AO6*Parametre!$G$84/1000</f>
        <v>0</v>
      </c>
      <c r="AP44" s="232">
        <f>AP6*Parametre!$G$84/1000</f>
        <v>0</v>
      </c>
    </row>
    <row r="45" spans="2:42" x14ac:dyDescent="0.2">
      <c r="B45" s="391" t="s">
        <v>638</v>
      </c>
      <c r="C45" s="336">
        <f t="shared" ref="C45:C47" si="22">SUM(D45:AP45)</f>
        <v>0</v>
      </c>
      <c r="D45" s="232">
        <f>D7*Parametre!$G$84/1000</f>
        <v>0</v>
      </c>
      <c r="E45" s="232">
        <f>E7*Parametre!$G$84/1000</f>
        <v>0</v>
      </c>
      <c r="F45" s="232">
        <f>F7*Parametre!$G$84/1000</f>
        <v>0</v>
      </c>
      <c r="G45" s="232">
        <f>G7*Parametre!$G$84/1000</f>
        <v>0</v>
      </c>
      <c r="H45" s="232">
        <f>H7*Parametre!$G$84/1000</f>
        <v>0</v>
      </c>
      <c r="I45" s="232">
        <f>I7*Parametre!$G$84/1000</f>
        <v>0</v>
      </c>
      <c r="J45" s="232">
        <f>J7*Parametre!$G$84/1000</f>
        <v>0</v>
      </c>
      <c r="K45" s="232">
        <f>K7*Parametre!$G$84/1000</f>
        <v>0</v>
      </c>
      <c r="L45" s="232">
        <f>L7*Parametre!$G$84/1000</f>
        <v>0</v>
      </c>
      <c r="M45" s="232">
        <f>M7*Parametre!$G$84/1000</f>
        <v>0</v>
      </c>
      <c r="N45" s="232">
        <f>N7*Parametre!$G$84/1000</f>
        <v>0</v>
      </c>
      <c r="O45" s="232">
        <f>O7*Parametre!$G$84/1000</f>
        <v>0</v>
      </c>
      <c r="P45" s="232">
        <f>P7*Parametre!$G$84/1000</f>
        <v>0</v>
      </c>
      <c r="Q45" s="232">
        <f>Q7*Parametre!$G$84/1000</f>
        <v>0</v>
      </c>
      <c r="R45" s="232">
        <f>R7*Parametre!$G$84/1000</f>
        <v>0</v>
      </c>
      <c r="S45" s="232">
        <f>S7*Parametre!$G$84/1000</f>
        <v>0</v>
      </c>
      <c r="T45" s="232">
        <f>T7*Parametre!$G$84/1000</f>
        <v>0</v>
      </c>
      <c r="U45" s="232">
        <f>U7*Parametre!$G$84/1000</f>
        <v>0</v>
      </c>
      <c r="V45" s="232">
        <f>V7*Parametre!$G$84/1000</f>
        <v>0</v>
      </c>
      <c r="W45" s="232">
        <f>W7*Parametre!$G$84/1000</f>
        <v>0</v>
      </c>
      <c r="X45" s="232">
        <f>X7*Parametre!$G$84/1000</f>
        <v>0</v>
      </c>
      <c r="Y45" s="232">
        <f>Y7*Parametre!$G$84/1000</f>
        <v>0</v>
      </c>
      <c r="Z45" s="232">
        <f>Z7*Parametre!$G$84/1000</f>
        <v>0</v>
      </c>
      <c r="AA45" s="232">
        <f>AA7*Parametre!$G$84/1000</f>
        <v>0</v>
      </c>
      <c r="AB45" s="232">
        <f>AB7*Parametre!$G$84/1000</f>
        <v>0</v>
      </c>
      <c r="AC45" s="232">
        <f>AC7*Parametre!$G$84/1000</f>
        <v>0</v>
      </c>
      <c r="AD45" s="232">
        <f>AD7*Parametre!$G$84/1000</f>
        <v>0</v>
      </c>
      <c r="AE45" s="232">
        <f>AE7*Parametre!$G$84/1000</f>
        <v>0</v>
      </c>
      <c r="AF45" s="232">
        <f>AF7*Parametre!$G$84/1000</f>
        <v>0</v>
      </c>
      <c r="AG45" s="232">
        <f>AG7*Parametre!$G$84/1000</f>
        <v>0</v>
      </c>
      <c r="AH45" s="232">
        <f>AH7*Parametre!$G$84/1000</f>
        <v>0</v>
      </c>
      <c r="AI45" s="232">
        <f>AI7*Parametre!$G$84/1000</f>
        <v>0</v>
      </c>
      <c r="AJ45" s="232">
        <f>AJ7*Parametre!$G$84/1000</f>
        <v>0</v>
      </c>
      <c r="AK45" s="232">
        <f>AK7*Parametre!$G$84/1000</f>
        <v>0</v>
      </c>
      <c r="AL45" s="232">
        <f>AL7*Parametre!$G$84/1000</f>
        <v>0</v>
      </c>
      <c r="AM45" s="232">
        <f>AM7*Parametre!$G$84/1000</f>
        <v>0</v>
      </c>
      <c r="AN45" s="232">
        <f>AN7*Parametre!$G$84/1000</f>
        <v>0</v>
      </c>
      <c r="AO45" s="232">
        <f>AO7*Parametre!$G$84/1000</f>
        <v>0</v>
      </c>
      <c r="AP45" s="232">
        <f>AP7*Parametre!$G$84/1000</f>
        <v>0</v>
      </c>
    </row>
    <row r="46" spans="2:42" x14ac:dyDescent="0.2">
      <c r="B46" s="389" t="s">
        <v>645</v>
      </c>
      <c r="C46" s="336">
        <f t="shared" si="22"/>
        <v>0</v>
      </c>
      <c r="D46" s="232">
        <f>D8*Parametre!$G$84/1000</f>
        <v>0</v>
      </c>
      <c r="E46" s="232">
        <f>E8*Parametre!$G$84/1000</f>
        <v>0</v>
      </c>
      <c r="F46" s="232">
        <f>F8*Parametre!$G$84/1000</f>
        <v>0</v>
      </c>
      <c r="G46" s="232">
        <f>G8*Parametre!$G$84/1000</f>
        <v>0</v>
      </c>
      <c r="H46" s="232">
        <f>H8*Parametre!$G$84/1000</f>
        <v>0</v>
      </c>
      <c r="I46" s="232">
        <f>I8*Parametre!$G$84/1000</f>
        <v>0</v>
      </c>
      <c r="J46" s="232">
        <f>J8*Parametre!$G$84/1000</f>
        <v>0</v>
      </c>
      <c r="K46" s="232">
        <f>K8*Parametre!$G$84/1000</f>
        <v>0</v>
      </c>
      <c r="L46" s="232">
        <f>L8*Parametre!$G$84/1000</f>
        <v>0</v>
      </c>
      <c r="M46" s="232">
        <f>M8*Parametre!$G$84/1000</f>
        <v>0</v>
      </c>
      <c r="N46" s="232">
        <f>N8*Parametre!$G$84/1000</f>
        <v>0</v>
      </c>
      <c r="O46" s="232">
        <f>O8*Parametre!$G$84/1000</f>
        <v>0</v>
      </c>
      <c r="P46" s="232">
        <f>P8*Parametre!$G$84/1000</f>
        <v>0</v>
      </c>
      <c r="Q46" s="232">
        <f>Q8*Parametre!$G$84/1000</f>
        <v>0</v>
      </c>
      <c r="R46" s="232">
        <f>R8*Parametre!$G$84/1000</f>
        <v>0</v>
      </c>
      <c r="S46" s="232">
        <f>S8*Parametre!$G$84/1000</f>
        <v>0</v>
      </c>
      <c r="T46" s="232">
        <f>T8*Parametre!$G$84/1000</f>
        <v>0</v>
      </c>
      <c r="U46" s="232">
        <f>U8*Parametre!$G$84/1000</f>
        <v>0</v>
      </c>
      <c r="V46" s="232">
        <f>V8*Parametre!$G$84/1000</f>
        <v>0</v>
      </c>
      <c r="W46" s="232">
        <f>W8*Parametre!$G$84/1000</f>
        <v>0</v>
      </c>
      <c r="X46" s="232">
        <f>X8*Parametre!$G$84/1000</f>
        <v>0</v>
      </c>
      <c r="Y46" s="232">
        <f>Y8*Parametre!$G$84/1000</f>
        <v>0</v>
      </c>
      <c r="Z46" s="232">
        <f>Z8*Parametre!$G$84/1000</f>
        <v>0</v>
      </c>
      <c r="AA46" s="232">
        <f>AA8*Parametre!$G$84/1000</f>
        <v>0</v>
      </c>
      <c r="AB46" s="232">
        <f>AB8*Parametre!$G$84/1000</f>
        <v>0</v>
      </c>
      <c r="AC46" s="232">
        <f>AC8*Parametre!$G$84/1000</f>
        <v>0</v>
      </c>
      <c r="AD46" s="232">
        <f>AD8*Parametre!$G$84/1000</f>
        <v>0</v>
      </c>
      <c r="AE46" s="232">
        <f>AE8*Parametre!$G$84/1000</f>
        <v>0</v>
      </c>
      <c r="AF46" s="232">
        <f>AF8*Parametre!$G$84/1000</f>
        <v>0</v>
      </c>
      <c r="AG46" s="232">
        <f>AG8*Parametre!$G$84/1000</f>
        <v>0</v>
      </c>
      <c r="AH46" s="232">
        <f>AH8*Parametre!$G$84/1000</f>
        <v>0</v>
      </c>
      <c r="AI46" s="232">
        <f>AI8*Parametre!$G$84/1000</f>
        <v>0</v>
      </c>
      <c r="AJ46" s="232">
        <f>AJ8*Parametre!$G$84/1000</f>
        <v>0</v>
      </c>
      <c r="AK46" s="232">
        <f>AK8*Parametre!$G$84/1000</f>
        <v>0</v>
      </c>
      <c r="AL46" s="232">
        <f>AL8*Parametre!$G$84/1000</f>
        <v>0</v>
      </c>
      <c r="AM46" s="232">
        <f>AM8*Parametre!$G$84/1000</f>
        <v>0</v>
      </c>
      <c r="AN46" s="232">
        <f>AN8*Parametre!$G$84/1000</f>
        <v>0</v>
      </c>
      <c r="AO46" s="232">
        <f>AO8*Parametre!$G$84/1000</f>
        <v>0</v>
      </c>
      <c r="AP46" s="232">
        <f>AP8*Parametre!$G$84/1000</f>
        <v>0</v>
      </c>
    </row>
    <row r="47" spans="2:42" x14ac:dyDescent="0.2">
      <c r="B47" s="303" t="s">
        <v>498</v>
      </c>
      <c r="C47" s="337">
        <f t="shared" si="22"/>
        <v>0</v>
      </c>
      <c r="D47" s="337">
        <f t="shared" ref="D47:AP47" si="23">SUM(D44:D46)</f>
        <v>0</v>
      </c>
      <c r="E47" s="337">
        <f t="shared" si="23"/>
        <v>0</v>
      </c>
      <c r="F47" s="337">
        <f t="shared" si="23"/>
        <v>0</v>
      </c>
      <c r="G47" s="337">
        <f t="shared" si="23"/>
        <v>0</v>
      </c>
      <c r="H47" s="337">
        <f t="shared" si="23"/>
        <v>0</v>
      </c>
      <c r="I47" s="337">
        <f t="shared" si="23"/>
        <v>0</v>
      </c>
      <c r="J47" s="337">
        <f t="shared" si="23"/>
        <v>0</v>
      </c>
      <c r="K47" s="337">
        <f t="shared" si="23"/>
        <v>0</v>
      </c>
      <c r="L47" s="337">
        <f t="shared" si="23"/>
        <v>0</v>
      </c>
      <c r="M47" s="337">
        <f t="shared" si="23"/>
        <v>0</v>
      </c>
      <c r="N47" s="337">
        <f t="shared" si="23"/>
        <v>0</v>
      </c>
      <c r="O47" s="337">
        <f t="shared" si="23"/>
        <v>0</v>
      </c>
      <c r="P47" s="337">
        <f t="shared" si="23"/>
        <v>0</v>
      </c>
      <c r="Q47" s="337">
        <f t="shared" si="23"/>
        <v>0</v>
      </c>
      <c r="R47" s="337">
        <f t="shared" si="23"/>
        <v>0</v>
      </c>
      <c r="S47" s="337">
        <f t="shared" si="23"/>
        <v>0</v>
      </c>
      <c r="T47" s="337">
        <f t="shared" si="23"/>
        <v>0</v>
      </c>
      <c r="U47" s="337">
        <f t="shared" si="23"/>
        <v>0</v>
      </c>
      <c r="V47" s="337">
        <f t="shared" si="23"/>
        <v>0</v>
      </c>
      <c r="W47" s="337">
        <f t="shared" si="23"/>
        <v>0</v>
      </c>
      <c r="X47" s="337">
        <f t="shared" si="23"/>
        <v>0</v>
      </c>
      <c r="Y47" s="337">
        <f t="shared" si="23"/>
        <v>0</v>
      </c>
      <c r="Z47" s="337">
        <f t="shared" si="23"/>
        <v>0</v>
      </c>
      <c r="AA47" s="337">
        <f t="shared" si="23"/>
        <v>0</v>
      </c>
      <c r="AB47" s="337">
        <f t="shared" si="23"/>
        <v>0</v>
      </c>
      <c r="AC47" s="337">
        <f t="shared" si="23"/>
        <v>0</v>
      </c>
      <c r="AD47" s="337">
        <f t="shared" si="23"/>
        <v>0</v>
      </c>
      <c r="AE47" s="337">
        <f t="shared" si="23"/>
        <v>0</v>
      </c>
      <c r="AF47" s="337">
        <f t="shared" si="23"/>
        <v>0</v>
      </c>
      <c r="AG47" s="337">
        <f t="shared" si="23"/>
        <v>0</v>
      </c>
      <c r="AH47" s="337">
        <f t="shared" si="23"/>
        <v>0</v>
      </c>
      <c r="AI47" s="337">
        <f t="shared" si="23"/>
        <v>0</v>
      </c>
      <c r="AJ47" s="337">
        <f t="shared" si="23"/>
        <v>0</v>
      </c>
      <c r="AK47" s="337">
        <f t="shared" si="23"/>
        <v>0</v>
      </c>
      <c r="AL47" s="337">
        <f t="shared" si="23"/>
        <v>0</v>
      </c>
      <c r="AM47" s="337">
        <f t="shared" si="23"/>
        <v>0</v>
      </c>
      <c r="AN47" s="337">
        <f t="shared" si="23"/>
        <v>0</v>
      </c>
      <c r="AO47" s="337">
        <f t="shared" si="23"/>
        <v>0</v>
      </c>
      <c r="AP47" s="337">
        <f t="shared" si="23"/>
        <v>0</v>
      </c>
    </row>
    <row r="50" spans="2:42" x14ac:dyDescent="0.2">
      <c r="B50" s="334" t="s">
        <v>603</v>
      </c>
      <c r="C50" s="375"/>
      <c r="D50" s="252" t="s">
        <v>10</v>
      </c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</row>
    <row r="51" spans="2:42" x14ac:dyDescent="0.2">
      <c r="B51" s="377" t="s">
        <v>34</v>
      </c>
      <c r="C51" s="376"/>
      <c r="D51" s="252">
        <v>1</v>
      </c>
      <c r="E51" s="252">
        <v>2</v>
      </c>
      <c r="F51" s="252">
        <v>3</v>
      </c>
      <c r="G51" s="252">
        <v>4</v>
      </c>
      <c r="H51" s="252">
        <v>5</v>
      </c>
      <c r="I51" s="252">
        <v>6</v>
      </c>
      <c r="J51" s="252">
        <v>7</v>
      </c>
      <c r="K51" s="252">
        <v>8</v>
      </c>
      <c r="L51" s="252">
        <v>9</v>
      </c>
      <c r="M51" s="252">
        <v>10</v>
      </c>
      <c r="N51" s="252">
        <v>11</v>
      </c>
      <c r="O51" s="252">
        <v>12</v>
      </c>
      <c r="P51" s="252">
        <v>13</v>
      </c>
      <c r="Q51" s="252">
        <v>14</v>
      </c>
      <c r="R51" s="252">
        <v>15</v>
      </c>
      <c r="S51" s="252">
        <v>16</v>
      </c>
      <c r="T51" s="252">
        <v>17</v>
      </c>
      <c r="U51" s="252">
        <v>18</v>
      </c>
      <c r="V51" s="252">
        <v>19</v>
      </c>
      <c r="W51" s="252">
        <v>20</v>
      </c>
      <c r="X51" s="252">
        <v>21</v>
      </c>
      <c r="Y51" s="252">
        <v>22</v>
      </c>
      <c r="Z51" s="252">
        <v>23</v>
      </c>
      <c r="AA51" s="252">
        <v>24</v>
      </c>
      <c r="AB51" s="252">
        <v>25</v>
      </c>
      <c r="AC51" s="252">
        <v>26</v>
      </c>
      <c r="AD51" s="252">
        <v>27</v>
      </c>
      <c r="AE51" s="252">
        <v>28</v>
      </c>
      <c r="AF51" s="252">
        <v>29</v>
      </c>
      <c r="AG51" s="252">
        <v>30</v>
      </c>
      <c r="AH51" s="252">
        <v>31</v>
      </c>
      <c r="AI51" s="252">
        <v>32</v>
      </c>
      <c r="AJ51" s="252">
        <v>33</v>
      </c>
      <c r="AK51" s="252">
        <v>34</v>
      </c>
      <c r="AL51" s="252">
        <v>35</v>
      </c>
      <c r="AM51" s="252">
        <v>36</v>
      </c>
      <c r="AN51" s="252">
        <v>37</v>
      </c>
      <c r="AO51" s="252">
        <v>38</v>
      </c>
      <c r="AP51" s="252">
        <v>39</v>
      </c>
    </row>
    <row r="52" spans="2:42" ht="12" thickBot="1" x14ac:dyDescent="0.3">
      <c r="B52" s="378" t="s">
        <v>613</v>
      </c>
      <c r="C52" s="255" t="s">
        <v>9</v>
      </c>
      <c r="D52" s="296">
        <v>2026</v>
      </c>
      <c r="E52" s="296">
        <f>$D$5+D51</f>
        <v>2027</v>
      </c>
      <c r="F52" s="296">
        <f t="shared" ref="F52" si="24">$D$5+E51</f>
        <v>2028</v>
      </c>
      <c r="G52" s="296">
        <f t="shared" ref="G52" si="25">$D$5+F51</f>
        <v>2029</v>
      </c>
      <c r="H52" s="296">
        <f t="shared" ref="H52" si="26">$D$5+G51</f>
        <v>2030</v>
      </c>
      <c r="I52" s="296">
        <f t="shared" ref="I52" si="27">$D$5+H51</f>
        <v>2031</v>
      </c>
      <c r="J52" s="296">
        <f t="shared" ref="J52" si="28">$D$5+I51</f>
        <v>2032</v>
      </c>
      <c r="K52" s="296">
        <f t="shared" ref="K52" si="29">$D$5+J51</f>
        <v>2033</v>
      </c>
      <c r="L52" s="296">
        <f t="shared" ref="L52" si="30">$D$5+K51</f>
        <v>2034</v>
      </c>
      <c r="M52" s="296">
        <f t="shared" ref="M52" si="31">$D$5+L51</f>
        <v>2035</v>
      </c>
      <c r="N52" s="296">
        <f t="shared" ref="N52" si="32">$D$5+M51</f>
        <v>2036</v>
      </c>
      <c r="O52" s="296">
        <f t="shared" ref="O52" si="33">$D$5+N51</f>
        <v>2037</v>
      </c>
      <c r="P52" s="296">
        <f t="shared" ref="P52" si="34">$D$5+O51</f>
        <v>2038</v>
      </c>
      <c r="Q52" s="296">
        <f t="shared" ref="Q52" si="35">$D$5+P51</f>
        <v>2039</v>
      </c>
      <c r="R52" s="296">
        <f t="shared" ref="R52" si="36">$D$5+Q51</f>
        <v>2040</v>
      </c>
      <c r="S52" s="296">
        <f t="shared" ref="S52" si="37">$D$5+R51</f>
        <v>2041</v>
      </c>
      <c r="T52" s="296">
        <f t="shared" ref="T52" si="38">$D$5+S51</f>
        <v>2042</v>
      </c>
      <c r="U52" s="296">
        <f t="shared" ref="U52" si="39">$D$5+T51</f>
        <v>2043</v>
      </c>
      <c r="V52" s="296">
        <f t="shared" ref="V52" si="40">$D$5+U51</f>
        <v>2044</v>
      </c>
      <c r="W52" s="296">
        <f t="shared" ref="W52" si="41">$D$5+V51</f>
        <v>2045</v>
      </c>
      <c r="X52" s="296">
        <f t="shared" ref="X52" si="42">$D$5+W51</f>
        <v>2046</v>
      </c>
      <c r="Y52" s="296">
        <f t="shared" ref="Y52" si="43">$D$5+X51</f>
        <v>2047</v>
      </c>
      <c r="Z52" s="296">
        <f t="shared" ref="Z52" si="44">$D$5+Y51</f>
        <v>2048</v>
      </c>
      <c r="AA52" s="296">
        <f t="shared" ref="AA52" si="45">$D$5+Z51</f>
        <v>2049</v>
      </c>
      <c r="AB52" s="296">
        <f t="shared" ref="AB52" si="46">$D$5+AA51</f>
        <v>2050</v>
      </c>
      <c r="AC52" s="296">
        <f t="shared" ref="AC52" si="47">$D$5+AB51</f>
        <v>2051</v>
      </c>
      <c r="AD52" s="296">
        <f t="shared" ref="AD52" si="48">$D$5+AC51</f>
        <v>2052</v>
      </c>
      <c r="AE52" s="296">
        <f t="shared" ref="AE52" si="49">$D$5+AD51</f>
        <v>2053</v>
      </c>
      <c r="AF52" s="296">
        <f t="shared" ref="AF52" si="50">$D$5+AE51</f>
        <v>2054</v>
      </c>
      <c r="AG52" s="296">
        <f t="shared" ref="AG52" si="51">$D$5+AF51</f>
        <v>2055</v>
      </c>
      <c r="AH52" s="296">
        <f t="shared" ref="AH52" si="52">$D$5+AG51</f>
        <v>2056</v>
      </c>
      <c r="AI52" s="296">
        <f t="shared" ref="AI52" si="53">$D$5+AH51</f>
        <v>2057</v>
      </c>
      <c r="AJ52" s="296">
        <f t="shared" ref="AJ52" si="54">$D$5+AI51</f>
        <v>2058</v>
      </c>
      <c r="AK52" s="296">
        <f t="shared" ref="AK52" si="55">$D$5+AJ51</f>
        <v>2059</v>
      </c>
      <c r="AL52" s="296">
        <f t="shared" ref="AL52" si="56">$D$5+AK51</f>
        <v>2060</v>
      </c>
      <c r="AM52" s="296">
        <f t="shared" ref="AM52" si="57">$D$5+AL51</f>
        <v>2061</v>
      </c>
      <c r="AN52" s="296">
        <f t="shared" ref="AN52" si="58">$D$5+AM51</f>
        <v>2062</v>
      </c>
      <c r="AO52" s="296">
        <f t="shared" ref="AO52" si="59">$D$5+AN51</f>
        <v>2063</v>
      </c>
      <c r="AP52" s="296">
        <f t="shared" ref="AP52" si="60">$D$5+AO51</f>
        <v>2064</v>
      </c>
    </row>
    <row r="53" spans="2:42" x14ac:dyDescent="0.2">
      <c r="B53" s="388" t="s">
        <v>633</v>
      </c>
      <c r="C53" s="336">
        <f>SUM(D53:AP53)</f>
        <v>0</v>
      </c>
      <c r="D53" s="232">
        <f>D15*Parametre!$C$84/1000</f>
        <v>0</v>
      </c>
      <c r="E53" s="232">
        <f>E15*Parametre!$C$84/1000</f>
        <v>0</v>
      </c>
      <c r="F53" s="232">
        <f>F15*Parametre!$C$84/1000</f>
        <v>0</v>
      </c>
      <c r="G53" s="232">
        <f>G15*Parametre!$C$84/1000</f>
        <v>0</v>
      </c>
      <c r="H53" s="232">
        <f>H15*Parametre!$C$84/1000</f>
        <v>0</v>
      </c>
      <c r="I53" s="232">
        <f>I15*Parametre!$C$84/1000</f>
        <v>0</v>
      </c>
      <c r="J53" s="232">
        <f>J15*Parametre!$C$84/1000</f>
        <v>0</v>
      </c>
      <c r="K53" s="232">
        <f>K15*Parametre!$C$84/1000</f>
        <v>0</v>
      </c>
      <c r="L53" s="232">
        <f>L15*Parametre!$C$84/1000</f>
        <v>0</v>
      </c>
      <c r="M53" s="232">
        <f>M15*Parametre!$C$84/1000</f>
        <v>0</v>
      </c>
      <c r="N53" s="232">
        <f>N15*Parametre!$C$84/1000</f>
        <v>0</v>
      </c>
      <c r="O53" s="232">
        <f>O15*Parametre!$C$84/1000</f>
        <v>0</v>
      </c>
      <c r="P53" s="232">
        <f>P15*Parametre!$C$84/1000</f>
        <v>0</v>
      </c>
      <c r="Q53" s="232">
        <f>Q15*Parametre!$C$84/1000</f>
        <v>0</v>
      </c>
      <c r="R53" s="232">
        <f>R15*Parametre!$C$84/1000</f>
        <v>0</v>
      </c>
      <c r="S53" s="232">
        <f>S15*Parametre!$C$84/1000</f>
        <v>0</v>
      </c>
      <c r="T53" s="232">
        <f>T15*Parametre!$C$84/1000</f>
        <v>0</v>
      </c>
      <c r="U53" s="232">
        <f>U15*Parametre!$C$84/1000</f>
        <v>0</v>
      </c>
      <c r="V53" s="232">
        <f>V15*Parametre!$C$84/1000</f>
        <v>0</v>
      </c>
      <c r="W53" s="232">
        <f>W15*Parametre!$C$84/1000</f>
        <v>0</v>
      </c>
      <c r="X53" s="232">
        <f>X15*Parametre!$C$84/1000</f>
        <v>0</v>
      </c>
      <c r="Y53" s="232">
        <f>Y15*Parametre!$C$84/1000</f>
        <v>0</v>
      </c>
      <c r="Z53" s="232">
        <f>Z15*Parametre!$C$84/1000</f>
        <v>0</v>
      </c>
      <c r="AA53" s="232">
        <f>AA15*Parametre!$C$84/1000</f>
        <v>0</v>
      </c>
      <c r="AB53" s="232">
        <f>AB15*Parametre!$C$84/1000</f>
        <v>0</v>
      </c>
      <c r="AC53" s="232">
        <f>AC15*Parametre!$C$84/1000</f>
        <v>0</v>
      </c>
      <c r="AD53" s="232">
        <f>AD15*Parametre!$C$84/1000</f>
        <v>0</v>
      </c>
      <c r="AE53" s="232">
        <f>AE15*Parametre!$C$84/1000</f>
        <v>0</v>
      </c>
      <c r="AF53" s="232">
        <f>AF15*Parametre!$C$84/1000</f>
        <v>0</v>
      </c>
      <c r="AG53" s="232">
        <f>AG15*Parametre!$C$84/1000</f>
        <v>0</v>
      </c>
      <c r="AH53" s="232">
        <f>AH15*Parametre!$C$84/1000</f>
        <v>0</v>
      </c>
      <c r="AI53" s="232">
        <f>AI15*Parametre!$C$84/1000</f>
        <v>0</v>
      </c>
      <c r="AJ53" s="232">
        <f>AJ15*Parametre!$C$84/1000</f>
        <v>0</v>
      </c>
      <c r="AK53" s="232">
        <f>AK15*Parametre!$C$84/1000</f>
        <v>0</v>
      </c>
      <c r="AL53" s="232">
        <f>AL15*Parametre!$C$84/1000</f>
        <v>0</v>
      </c>
      <c r="AM53" s="232">
        <f>AM15*Parametre!$C$84/1000</f>
        <v>0</v>
      </c>
      <c r="AN53" s="232">
        <f>AN15*Parametre!$C$84/1000</f>
        <v>0</v>
      </c>
      <c r="AO53" s="232">
        <f>AO15*Parametre!$C$84/1000</f>
        <v>0</v>
      </c>
      <c r="AP53" s="232">
        <f>AP15*Parametre!$C$84/1000</f>
        <v>0</v>
      </c>
    </row>
    <row r="54" spans="2:42" x14ac:dyDescent="0.2">
      <c r="B54" s="391" t="s">
        <v>638</v>
      </c>
      <c r="C54" s="336">
        <f t="shared" ref="C54:C56" si="61">SUM(D54:AP54)</f>
        <v>0</v>
      </c>
      <c r="D54" s="232">
        <f>D16*Parametre!$C$84/1000</f>
        <v>0</v>
      </c>
      <c r="E54" s="232">
        <f>E16*Parametre!$C$84/1000</f>
        <v>0</v>
      </c>
      <c r="F54" s="232">
        <f>F16*Parametre!$C$84/1000</f>
        <v>0</v>
      </c>
      <c r="G54" s="232">
        <f>G16*Parametre!$C$84/1000</f>
        <v>0</v>
      </c>
      <c r="H54" s="232">
        <f>H16*Parametre!$C$84/1000</f>
        <v>0</v>
      </c>
      <c r="I54" s="232">
        <f>I16*Parametre!$C$84/1000</f>
        <v>0</v>
      </c>
      <c r="J54" s="232">
        <f>J16*Parametre!$C$84/1000</f>
        <v>0</v>
      </c>
      <c r="K54" s="232">
        <f>K16*Parametre!$C$84/1000</f>
        <v>0</v>
      </c>
      <c r="L54" s="232">
        <f>L16*Parametre!$C$84/1000</f>
        <v>0</v>
      </c>
      <c r="M54" s="232">
        <f>M16*Parametre!$C$84/1000</f>
        <v>0</v>
      </c>
      <c r="N54" s="232">
        <f>N16*Parametre!$C$84/1000</f>
        <v>0</v>
      </c>
      <c r="O54" s="232">
        <f>O16*Parametre!$C$84/1000</f>
        <v>0</v>
      </c>
      <c r="P54" s="232">
        <f>P16*Parametre!$C$84/1000</f>
        <v>0</v>
      </c>
      <c r="Q54" s="232">
        <f>Q16*Parametre!$C$84/1000</f>
        <v>0</v>
      </c>
      <c r="R54" s="232">
        <f>R16*Parametre!$C$84/1000</f>
        <v>0</v>
      </c>
      <c r="S54" s="232">
        <f>S16*Parametre!$C$84/1000</f>
        <v>0</v>
      </c>
      <c r="T54" s="232">
        <f>T16*Parametre!$C$84/1000</f>
        <v>0</v>
      </c>
      <c r="U54" s="232">
        <f>U16*Parametre!$C$84/1000</f>
        <v>0</v>
      </c>
      <c r="V54" s="232">
        <f>V16*Parametre!$C$84/1000</f>
        <v>0</v>
      </c>
      <c r="W54" s="232">
        <f>W16*Parametre!$C$84/1000</f>
        <v>0</v>
      </c>
      <c r="X54" s="232">
        <f>X16*Parametre!$C$84/1000</f>
        <v>0</v>
      </c>
      <c r="Y54" s="232">
        <f>Y16*Parametre!$C$84/1000</f>
        <v>0</v>
      </c>
      <c r="Z54" s="232">
        <f>Z16*Parametre!$C$84/1000</f>
        <v>0</v>
      </c>
      <c r="AA54" s="232">
        <f>AA16*Parametre!$C$84/1000</f>
        <v>0</v>
      </c>
      <c r="AB54" s="232">
        <f>AB16*Parametre!$C$84/1000</f>
        <v>0</v>
      </c>
      <c r="AC54" s="232">
        <f>AC16*Parametre!$C$84/1000</f>
        <v>0</v>
      </c>
      <c r="AD54" s="232">
        <f>AD16*Parametre!$C$84/1000</f>
        <v>0</v>
      </c>
      <c r="AE54" s="232">
        <f>AE16*Parametre!$C$84/1000</f>
        <v>0</v>
      </c>
      <c r="AF54" s="232">
        <f>AF16*Parametre!$C$84/1000</f>
        <v>0</v>
      </c>
      <c r="AG54" s="232">
        <f>AG16*Parametre!$C$84/1000</f>
        <v>0</v>
      </c>
      <c r="AH54" s="232">
        <f>AH16*Parametre!$C$84/1000</f>
        <v>0</v>
      </c>
      <c r="AI54" s="232">
        <f>AI16*Parametre!$C$84/1000</f>
        <v>0</v>
      </c>
      <c r="AJ54" s="232">
        <f>AJ16*Parametre!$C$84/1000</f>
        <v>0</v>
      </c>
      <c r="AK54" s="232">
        <f>AK16*Parametre!$C$84/1000</f>
        <v>0</v>
      </c>
      <c r="AL54" s="232">
        <f>AL16*Parametre!$C$84/1000</f>
        <v>0</v>
      </c>
      <c r="AM54" s="232">
        <f>AM16*Parametre!$C$84/1000</f>
        <v>0</v>
      </c>
      <c r="AN54" s="232">
        <f>AN16*Parametre!$C$84/1000</f>
        <v>0</v>
      </c>
      <c r="AO54" s="232">
        <f>AO16*Parametre!$C$84/1000</f>
        <v>0</v>
      </c>
      <c r="AP54" s="232">
        <f>AP16*Parametre!$C$84/1000</f>
        <v>0</v>
      </c>
    </row>
    <row r="55" spans="2:42" x14ac:dyDescent="0.2">
      <c r="B55" s="389" t="s">
        <v>645</v>
      </c>
      <c r="C55" s="336">
        <f t="shared" si="61"/>
        <v>0</v>
      </c>
      <c r="D55" s="232">
        <f>D17*Parametre!$C$84/1000</f>
        <v>0</v>
      </c>
      <c r="E55" s="232">
        <f>E17*Parametre!$C$84/1000</f>
        <v>0</v>
      </c>
      <c r="F55" s="232">
        <f>F17*Parametre!$C$84/1000</f>
        <v>0</v>
      </c>
      <c r="G55" s="232">
        <f>G17*Parametre!$C$84/1000</f>
        <v>0</v>
      </c>
      <c r="H55" s="232">
        <f>H17*Parametre!$C$84/1000</f>
        <v>0</v>
      </c>
      <c r="I55" s="232">
        <f>I17*Parametre!$C$84/1000</f>
        <v>0</v>
      </c>
      <c r="J55" s="232">
        <f>J17*Parametre!$C$84/1000</f>
        <v>0</v>
      </c>
      <c r="K55" s="232">
        <f>K17*Parametre!$C$84/1000</f>
        <v>0</v>
      </c>
      <c r="L55" s="232">
        <f>L17*Parametre!$C$84/1000</f>
        <v>0</v>
      </c>
      <c r="M55" s="232">
        <f>M17*Parametre!$C$84/1000</f>
        <v>0</v>
      </c>
      <c r="N55" s="232">
        <f>N17*Parametre!$C$84/1000</f>
        <v>0</v>
      </c>
      <c r="O55" s="232">
        <f>O17*Parametre!$C$84/1000</f>
        <v>0</v>
      </c>
      <c r="P55" s="232">
        <f>P17*Parametre!$C$84/1000</f>
        <v>0</v>
      </c>
      <c r="Q55" s="232">
        <f>Q17*Parametre!$C$84/1000</f>
        <v>0</v>
      </c>
      <c r="R55" s="232">
        <f>R17*Parametre!$C$84/1000</f>
        <v>0</v>
      </c>
      <c r="S55" s="232">
        <f>S17*Parametre!$C$84/1000</f>
        <v>0</v>
      </c>
      <c r="T55" s="232">
        <f>T17*Parametre!$C$84/1000</f>
        <v>0</v>
      </c>
      <c r="U55" s="232">
        <f>U17*Parametre!$C$84/1000</f>
        <v>0</v>
      </c>
      <c r="V55" s="232">
        <f>V17*Parametre!$C$84/1000</f>
        <v>0</v>
      </c>
      <c r="W55" s="232">
        <f>W17*Parametre!$C$84/1000</f>
        <v>0</v>
      </c>
      <c r="X55" s="232">
        <f>X17*Parametre!$C$84/1000</f>
        <v>0</v>
      </c>
      <c r="Y55" s="232">
        <f>Y17*Parametre!$C$84/1000</f>
        <v>0</v>
      </c>
      <c r="Z55" s="232">
        <f>Z17*Parametre!$C$84/1000</f>
        <v>0</v>
      </c>
      <c r="AA55" s="232">
        <f>AA17*Parametre!$C$84/1000</f>
        <v>0</v>
      </c>
      <c r="AB55" s="232">
        <f>AB17*Parametre!$C$84/1000</f>
        <v>0</v>
      </c>
      <c r="AC55" s="232">
        <f>AC17*Parametre!$C$84/1000</f>
        <v>0</v>
      </c>
      <c r="AD55" s="232">
        <f>AD17*Parametre!$C$84/1000</f>
        <v>0</v>
      </c>
      <c r="AE55" s="232">
        <f>AE17*Parametre!$C$84/1000</f>
        <v>0</v>
      </c>
      <c r="AF55" s="232">
        <f>AF17*Parametre!$C$84/1000</f>
        <v>0</v>
      </c>
      <c r="AG55" s="232">
        <f>AG17*Parametre!$C$84/1000</f>
        <v>0</v>
      </c>
      <c r="AH55" s="232">
        <f>AH17*Parametre!$C$84/1000</f>
        <v>0</v>
      </c>
      <c r="AI55" s="232">
        <f>AI17*Parametre!$C$84/1000</f>
        <v>0</v>
      </c>
      <c r="AJ55" s="232">
        <f>AJ17*Parametre!$C$84/1000</f>
        <v>0</v>
      </c>
      <c r="AK55" s="232">
        <f>AK17*Parametre!$C$84/1000</f>
        <v>0</v>
      </c>
      <c r="AL55" s="232">
        <f>AL17*Parametre!$C$84/1000</f>
        <v>0</v>
      </c>
      <c r="AM55" s="232">
        <f>AM17*Parametre!$C$84/1000</f>
        <v>0</v>
      </c>
      <c r="AN55" s="232">
        <f>AN17*Parametre!$C$84/1000</f>
        <v>0</v>
      </c>
      <c r="AO55" s="232">
        <f>AO17*Parametre!$C$84/1000</f>
        <v>0</v>
      </c>
      <c r="AP55" s="232">
        <f>AP17*Parametre!$C$84/1000</f>
        <v>0</v>
      </c>
    </row>
    <row r="56" spans="2:42" x14ac:dyDescent="0.2">
      <c r="B56" s="303" t="s">
        <v>498</v>
      </c>
      <c r="C56" s="337">
        <f t="shared" si="61"/>
        <v>0</v>
      </c>
      <c r="D56" s="337">
        <f t="shared" ref="D56:AP56" si="62">SUM(D53:D55)</f>
        <v>0</v>
      </c>
      <c r="E56" s="337">
        <f t="shared" si="62"/>
        <v>0</v>
      </c>
      <c r="F56" s="337">
        <f t="shared" si="62"/>
        <v>0</v>
      </c>
      <c r="G56" s="337">
        <f t="shared" si="62"/>
        <v>0</v>
      </c>
      <c r="H56" s="337">
        <f t="shared" si="62"/>
        <v>0</v>
      </c>
      <c r="I56" s="337">
        <f t="shared" si="62"/>
        <v>0</v>
      </c>
      <c r="J56" s="337">
        <f t="shared" si="62"/>
        <v>0</v>
      </c>
      <c r="K56" s="337">
        <f t="shared" si="62"/>
        <v>0</v>
      </c>
      <c r="L56" s="337">
        <f t="shared" si="62"/>
        <v>0</v>
      </c>
      <c r="M56" s="337">
        <f t="shared" si="62"/>
        <v>0</v>
      </c>
      <c r="N56" s="337">
        <f t="shared" si="62"/>
        <v>0</v>
      </c>
      <c r="O56" s="337">
        <f t="shared" si="62"/>
        <v>0</v>
      </c>
      <c r="P56" s="337">
        <f t="shared" si="62"/>
        <v>0</v>
      </c>
      <c r="Q56" s="337">
        <f t="shared" si="62"/>
        <v>0</v>
      </c>
      <c r="R56" s="337">
        <f t="shared" si="62"/>
        <v>0</v>
      </c>
      <c r="S56" s="337">
        <f t="shared" si="62"/>
        <v>0</v>
      </c>
      <c r="T56" s="337">
        <f t="shared" si="62"/>
        <v>0</v>
      </c>
      <c r="U56" s="337">
        <f t="shared" si="62"/>
        <v>0</v>
      </c>
      <c r="V56" s="337">
        <f t="shared" si="62"/>
        <v>0</v>
      </c>
      <c r="W56" s="337">
        <f t="shared" si="62"/>
        <v>0</v>
      </c>
      <c r="X56" s="337">
        <f t="shared" si="62"/>
        <v>0</v>
      </c>
      <c r="Y56" s="337">
        <f t="shared" si="62"/>
        <v>0</v>
      </c>
      <c r="Z56" s="337">
        <f t="shared" si="62"/>
        <v>0</v>
      </c>
      <c r="AA56" s="337">
        <f t="shared" si="62"/>
        <v>0</v>
      </c>
      <c r="AB56" s="337">
        <f t="shared" si="62"/>
        <v>0</v>
      </c>
      <c r="AC56" s="337">
        <f t="shared" si="62"/>
        <v>0</v>
      </c>
      <c r="AD56" s="337">
        <f t="shared" si="62"/>
        <v>0</v>
      </c>
      <c r="AE56" s="337">
        <f t="shared" si="62"/>
        <v>0</v>
      </c>
      <c r="AF56" s="337">
        <f t="shared" si="62"/>
        <v>0</v>
      </c>
      <c r="AG56" s="337">
        <f t="shared" si="62"/>
        <v>0</v>
      </c>
      <c r="AH56" s="337">
        <f t="shared" si="62"/>
        <v>0</v>
      </c>
      <c r="AI56" s="337">
        <f t="shared" si="62"/>
        <v>0</v>
      </c>
      <c r="AJ56" s="337">
        <f t="shared" si="62"/>
        <v>0</v>
      </c>
      <c r="AK56" s="337">
        <f t="shared" si="62"/>
        <v>0</v>
      </c>
      <c r="AL56" s="337">
        <f t="shared" si="62"/>
        <v>0</v>
      </c>
      <c r="AM56" s="337">
        <f t="shared" si="62"/>
        <v>0</v>
      </c>
      <c r="AN56" s="337">
        <f t="shared" si="62"/>
        <v>0</v>
      </c>
      <c r="AO56" s="337">
        <f t="shared" si="62"/>
        <v>0</v>
      </c>
      <c r="AP56" s="337">
        <f t="shared" si="62"/>
        <v>0</v>
      </c>
    </row>
    <row r="57" spans="2:42" ht="12" thickBot="1" x14ac:dyDescent="0.3">
      <c r="B57" s="378" t="s">
        <v>614</v>
      </c>
      <c r="C57" s="255" t="s">
        <v>9</v>
      </c>
      <c r="D57" s="379"/>
      <c r="E57" s="379"/>
      <c r="F57" s="379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79"/>
      <c r="V57" s="379"/>
      <c r="W57" s="379"/>
      <c r="X57" s="379"/>
      <c r="Y57" s="379"/>
      <c r="Z57" s="379"/>
      <c r="AA57" s="379"/>
      <c r="AB57" s="379"/>
      <c r="AC57" s="379"/>
      <c r="AD57" s="379"/>
      <c r="AE57" s="379"/>
      <c r="AF57" s="379"/>
      <c r="AG57" s="379"/>
      <c r="AH57" s="379"/>
      <c r="AI57" s="379"/>
      <c r="AJ57" s="379"/>
      <c r="AK57" s="379"/>
      <c r="AL57" s="379"/>
      <c r="AM57" s="379"/>
      <c r="AN57" s="379"/>
      <c r="AO57" s="379"/>
      <c r="AP57" s="379"/>
    </row>
    <row r="58" spans="2:42" x14ac:dyDescent="0.2">
      <c r="B58" s="388" t="s">
        <v>633</v>
      </c>
      <c r="C58" s="336">
        <f>SUM(D58:AP58)</f>
        <v>0</v>
      </c>
      <c r="D58" s="232">
        <f>D15*Parametre!$D$84/1000</f>
        <v>0</v>
      </c>
      <c r="E58" s="232">
        <f>E15*Parametre!$D$84/1000</f>
        <v>0</v>
      </c>
      <c r="F58" s="232">
        <f>F15*Parametre!$D$84/1000</f>
        <v>0</v>
      </c>
      <c r="G58" s="232">
        <f>G15*Parametre!$D$84/1000</f>
        <v>0</v>
      </c>
      <c r="H58" s="232">
        <f>H15*Parametre!$D$84/1000</f>
        <v>0</v>
      </c>
      <c r="I58" s="232">
        <f>I15*Parametre!$D$84/1000</f>
        <v>0</v>
      </c>
      <c r="J58" s="232">
        <f>J15*Parametre!$D$84/1000</f>
        <v>0</v>
      </c>
      <c r="K58" s="232">
        <f>K15*Parametre!$D$84/1000</f>
        <v>0</v>
      </c>
      <c r="L58" s="232">
        <f>L15*Parametre!$D$84/1000</f>
        <v>0</v>
      </c>
      <c r="M58" s="232">
        <f>M15*Parametre!$D$84/1000</f>
        <v>0</v>
      </c>
      <c r="N58" s="232">
        <f>N15*Parametre!$D$84/1000</f>
        <v>0</v>
      </c>
      <c r="O58" s="232">
        <f>O15*Parametre!$D$84/1000</f>
        <v>0</v>
      </c>
      <c r="P58" s="232">
        <f>P15*Parametre!$D$84/1000</f>
        <v>0</v>
      </c>
      <c r="Q58" s="232">
        <f>Q15*Parametre!$D$84/1000</f>
        <v>0</v>
      </c>
      <c r="R58" s="232">
        <f>R15*Parametre!$D$84/1000</f>
        <v>0</v>
      </c>
      <c r="S58" s="232">
        <f>S15*Parametre!$D$84/1000</f>
        <v>0</v>
      </c>
      <c r="T58" s="232">
        <f>T15*Parametre!$D$84/1000</f>
        <v>0</v>
      </c>
      <c r="U58" s="232">
        <f>U15*Parametre!$D$84/1000</f>
        <v>0</v>
      </c>
      <c r="V58" s="232">
        <f>V15*Parametre!$D$84/1000</f>
        <v>0</v>
      </c>
      <c r="W58" s="232">
        <f>W15*Parametre!$D$84/1000</f>
        <v>0</v>
      </c>
      <c r="X58" s="232">
        <f>X15*Parametre!$D$84/1000</f>
        <v>0</v>
      </c>
      <c r="Y58" s="232">
        <f>Y15*Parametre!$D$84/1000</f>
        <v>0</v>
      </c>
      <c r="Z58" s="232">
        <f>Z15*Parametre!$D$84/1000</f>
        <v>0</v>
      </c>
      <c r="AA58" s="232">
        <f>AA15*Parametre!$D$84/1000</f>
        <v>0</v>
      </c>
      <c r="AB58" s="232">
        <f>AB15*Parametre!$D$84/1000</f>
        <v>0</v>
      </c>
      <c r="AC58" s="232">
        <f>AC15*Parametre!$D$84/1000</f>
        <v>0</v>
      </c>
      <c r="AD58" s="232">
        <f>AD15*Parametre!$D$84/1000</f>
        <v>0</v>
      </c>
      <c r="AE58" s="232">
        <f>AE15*Parametre!$D$84/1000</f>
        <v>0</v>
      </c>
      <c r="AF58" s="232">
        <f>AF15*Parametre!$D$84/1000</f>
        <v>0</v>
      </c>
      <c r="AG58" s="232">
        <f>AG15*Parametre!$D$84/1000</f>
        <v>0</v>
      </c>
      <c r="AH58" s="232">
        <f>AH15*Parametre!$D$84/1000</f>
        <v>0</v>
      </c>
      <c r="AI58" s="232">
        <f>AI15*Parametre!$D$84/1000</f>
        <v>0</v>
      </c>
      <c r="AJ58" s="232">
        <f>AJ15*Parametre!$D$84/1000</f>
        <v>0</v>
      </c>
      <c r="AK58" s="232">
        <f>AK15*Parametre!$D$84/1000</f>
        <v>0</v>
      </c>
      <c r="AL58" s="232">
        <f>AL15*Parametre!$D$84/1000</f>
        <v>0</v>
      </c>
      <c r="AM58" s="232">
        <f>AM15*Parametre!$D$84/1000</f>
        <v>0</v>
      </c>
      <c r="AN58" s="232">
        <f>AN15*Parametre!$D$84/1000</f>
        <v>0</v>
      </c>
      <c r="AO58" s="232">
        <f>AO15*Parametre!$D$84/1000</f>
        <v>0</v>
      </c>
      <c r="AP58" s="232">
        <f>AP15*Parametre!$D$84/1000</f>
        <v>0</v>
      </c>
    </row>
    <row r="59" spans="2:42" x14ac:dyDescent="0.2">
      <c r="B59" s="391" t="s">
        <v>638</v>
      </c>
      <c r="C59" s="336">
        <f t="shared" ref="C59:C61" si="63">SUM(D59:AP59)</f>
        <v>0</v>
      </c>
      <c r="D59" s="232">
        <f>D16*Parametre!$D$84/1000</f>
        <v>0</v>
      </c>
      <c r="E59" s="232">
        <f>E16*Parametre!$D$84/1000</f>
        <v>0</v>
      </c>
      <c r="F59" s="232">
        <f>F16*Parametre!$D$84/1000</f>
        <v>0</v>
      </c>
      <c r="G59" s="232">
        <f>G16*Parametre!$D$84/1000</f>
        <v>0</v>
      </c>
      <c r="H59" s="232">
        <f>H16*Parametre!$D$84/1000</f>
        <v>0</v>
      </c>
      <c r="I59" s="232">
        <f>I16*Parametre!$D$84/1000</f>
        <v>0</v>
      </c>
      <c r="J59" s="232">
        <f>J16*Parametre!$D$84/1000</f>
        <v>0</v>
      </c>
      <c r="K59" s="232">
        <f>K16*Parametre!$D$84/1000</f>
        <v>0</v>
      </c>
      <c r="L59" s="232">
        <f>L16*Parametre!$D$84/1000</f>
        <v>0</v>
      </c>
      <c r="M59" s="232">
        <f>M16*Parametre!$D$84/1000</f>
        <v>0</v>
      </c>
      <c r="N59" s="232">
        <f>N16*Parametre!$D$84/1000</f>
        <v>0</v>
      </c>
      <c r="O59" s="232">
        <f>O16*Parametre!$D$84/1000</f>
        <v>0</v>
      </c>
      <c r="P59" s="232">
        <f>P16*Parametre!$D$84/1000</f>
        <v>0</v>
      </c>
      <c r="Q59" s="232">
        <f>Q16*Parametre!$D$84/1000</f>
        <v>0</v>
      </c>
      <c r="R59" s="232">
        <f>R16*Parametre!$D$84/1000</f>
        <v>0</v>
      </c>
      <c r="S59" s="232">
        <f>S16*Parametre!$D$84/1000</f>
        <v>0</v>
      </c>
      <c r="T59" s="232">
        <f>T16*Parametre!$D$84/1000</f>
        <v>0</v>
      </c>
      <c r="U59" s="232">
        <f>U16*Parametre!$D$84/1000</f>
        <v>0</v>
      </c>
      <c r="V59" s="232">
        <f>V16*Parametre!$D$84/1000</f>
        <v>0</v>
      </c>
      <c r="W59" s="232">
        <f>W16*Parametre!$D$84/1000</f>
        <v>0</v>
      </c>
      <c r="X59" s="232">
        <f>X16*Parametre!$D$84/1000</f>
        <v>0</v>
      </c>
      <c r="Y59" s="232">
        <f>Y16*Parametre!$D$84/1000</f>
        <v>0</v>
      </c>
      <c r="Z59" s="232">
        <f>Z16*Parametre!$D$84/1000</f>
        <v>0</v>
      </c>
      <c r="AA59" s="232">
        <f>AA16*Parametre!$D$84/1000</f>
        <v>0</v>
      </c>
      <c r="AB59" s="232">
        <f>AB16*Parametre!$D$84/1000</f>
        <v>0</v>
      </c>
      <c r="AC59" s="232">
        <f>AC16*Parametre!$D$84/1000</f>
        <v>0</v>
      </c>
      <c r="AD59" s="232">
        <f>AD16*Parametre!$D$84/1000</f>
        <v>0</v>
      </c>
      <c r="AE59" s="232">
        <f>AE16*Parametre!$D$84/1000</f>
        <v>0</v>
      </c>
      <c r="AF59" s="232">
        <f>AF16*Parametre!$D$84/1000</f>
        <v>0</v>
      </c>
      <c r="AG59" s="232">
        <f>AG16*Parametre!$D$84/1000</f>
        <v>0</v>
      </c>
      <c r="AH59" s="232">
        <f>AH16*Parametre!$D$84/1000</f>
        <v>0</v>
      </c>
      <c r="AI59" s="232">
        <f>AI16*Parametre!$D$84/1000</f>
        <v>0</v>
      </c>
      <c r="AJ59" s="232">
        <f>AJ16*Parametre!$D$84/1000</f>
        <v>0</v>
      </c>
      <c r="AK59" s="232">
        <f>AK16*Parametre!$D$84/1000</f>
        <v>0</v>
      </c>
      <c r="AL59" s="232">
        <f>AL16*Parametre!$D$84/1000</f>
        <v>0</v>
      </c>
      <c r="AM59" s="232">
        <f>AM16*Parametre!$D$84/1000</f>
        <v>0</v>
      </c>
      <c r="AN59" s="232">
        <f>AN16*Parametre!$D$84/1000</f>
        <v>0</v>
      </c>
      <c r="AO59" s="232">
        <f>AO16*Parametre!$D$84/1000</f>
        <v>0</v>
      </c>
      <c r="AP59" s="232">
        <f>AP16*Parametre!$D$84/1000</f>
        <v>0</v>
      </c>
    </row>
    <row r="60" spans="2:42" x14ac:dyDescent="0.2">
      <c r="B60" s="389" t="s">
        <v>645</v>
      </c>
      <c r="C60" s="336">
        <f t="shared" si="63"/>
        <v>0</v>
      </c>
      <c r="D60" s="232">
        <f>D17*Parametre!$D$84/1000</f>
        <v>0</v>
      </c>
      <c r="E60" s="232">
        <f>E17*Parametre!$D$84/1000</f>
        <v>0</v>
      </c>
      <c r="F60" s="232">
        <f>F17*Parametre!$D$84/1000</f>
        <v>0</v>
      </c>
      <c r="G60" s="232">
        <f>G17*Parametre!$D$84/1000</f>
        <v>0</v>
      </c>
      <c r="H60" s="232">
        <f>H17*Parametre!$D$84/1000</f>
        <v>0</v>
      </c>
      <c r="I60" s="232">
        <f>I17*Parametre!$D$84/1000</f>
        <v>0</v>
      </c>
      <c r="J60" s="232">
        <f>J17*Parametre!$D$84/1000</f>
        <v>0</v>
      </c>
      <c r="K60" s="232">
        <f>K17*Parametre!$D$84/1000</f>
        <v>0</v>
      </c>
      <c r="L60" s="232">
        <f>L17*Parametre!$D$84/1000</f>
        <v>0</v>
      </c>
      <c r="M60" s="232">
        <f>M17*Parametre!$D$84/1000</f>
        <v>0</v>
      </c>
      <c r="N60" s="232">
        <f>N17*Parametre!$D$84/1000</f>
        <v>0</v>
      </c>
      <c r="O60" s="232">
        <f>O17*Parametre!$D$84/1000</f>
        <v>0</v>
      </c>
      <c r="P60" s="232">
        <f>P17*Parametre!$D$84/1000</f>
        <v>0</v>
      </c>
      <c r="Q60" s="232">
        <f>Q17*Parametre!$D$84/1000</f>
        <v>0</v>
      </c>
      <c r="R60" s="232">
        <f>R17*Parametre!$D$84/1000</f>
        <v>0</v>
      </c>
      <c r="S60" s="232">
        <f>S17*Parametre!$D$84/1000</f>
        <v>0</v>
      </c>
      <c r="T60" s="232">
        <f>T17*Parametre!$D$84/1000</f>
        <v>0</v>
      </c>
      <c r="U60" s="232">
        <f>U17*Parametre!$D$84/1000</f>
        <v>0</v>
      </c>
      <c r="V60" s="232">
        <f>V17*Parametre!$D$84/1000</f>
        <v>0</v>
      </c>
      <c r="W60" s="232">
        <f>W17*Parametre!$D$84/1000</f>
        <v>0</v>
      </c>
      <c r="X60" s="232">
        <f>X17*Parametre!$D$84/1000</f>
        <v>0</v>
      </c>
      <c r="Y60" s="232">
        <f>Y17*Parametre!$D$84/1000</f>
        <v>0</v>
      </c>
      <c r="Z60" s="232">
        <f>Z17*Parametre!$D$84/1000</f>
        <v>0</v>
      </c>
      <c r="AA60" s="232">
        <f>AA17*Parametre!$D$84/1000</f>
        <v>0</v>
      </c>
      <c r="AB60" s="232">
        <f>AB17*Parametre!$D$84/1000</f>
        <v>0</v>
      </c>
      <c r="AC60" s="232">
        <f>AC17*Parametre!$D$84/1000</f>
        <v>0</v>
      </c>
      <c r="AD60" s="232">
        <f>AD17*Parametre!$D$84/1000</f>
        <v>0</v>
      </c>
      <c r="AE60" s="232">
        <f>AE17*Parametre!$D$84/1000</f>
        <v>0</v>
      </c>
      <c r="AF60" s="232">
        <f>AF17*Parametre!$D$84/1000</f>
        <v>0</v>
      </c>
      <c r="AG60" s="232">
        <f>AG17*Parametre!$D$84/1000</f>
        <v>0</v>
      </c>
      <c r="AH60" s="232">
        <f>AH17*Parametre!$D$84/1000</f>
        <v>0</v>
      </c>
      <c r="AI60" s="232">
        <f>AI17*Parametre!$D$84/1000</f>
        <v>0</v>
      </c>
      <c r="AJ60" s="232">
        <f>AJ17*Parametre!$D$84/1000</f>
        <v>0</v>
      </c>
      <c r="AK60" s="232">
        <f>AK17*Parametre!$D$84/1000</f>
        <v>0</v>
      </c>
      <c r="AL60" s="232">
        <f>AL17*Parametre!$D$84/1000</f>
        <v>0</v>
      </c>
      <c r="AM60" s="232">
        <f>AM17*Parametre!$D$84/1000</f>
        <v>0</v>
      </c>
      <c r="AN60" s="232">
        <f>AN17*Parametre!$D$84/1000</f>
        <v>0</v>
      </c>
      <c r="AO60" s="232">
        <f>AO17*Parametre!$D$84/1000</f>
        <v>0</v>
      </c>
      <c r="AP60" s="232">
        <f>AP17*Parametre!$D$84/1000</f>
        <v>0</v>
      </c>
    </row>
    <row r="61" spans="2:42" x14ac:dyDescent="0.2">
      <c r="B61" s="303" t="s">
        <v>498</v>
      </c>
      <c r="C61" s="337">
        <f t="shared" si="63"/>
        <v>0</v>
      </c>
      <c r="D61" s="337">
        <f t="shared" ref="D61:AP61" si="64">SUM(D58:D60)</f>
        <v>0</v>
      </c>
      <c r="E61" s="337">
        <f t="shared" si="64"/>
        <v>0</v>
      </c>
      <c r="F61" s="337">
        <f t="shared" si="64"/>
        <v>0</v>
      </c>
      <c r="G61" s="337">
        <f t="shared" si="64"/>
        <v>0</v>
      </c>
      <c r="H61" s="337">
        <f t="shared" si="64"/>
        <v>0</v>
      </c>
      <c r="I61" s="337">
        <f t="shared" si="64"/>
        <v>0</v>
      </c>
      <c r="J61" s="337">
        <f t="shared" si="64"/>
        <v>0</v>
      </c>
      <c r="K61" s="337">
        <f t="shared" si="64"/>
        <v>0</v>
      </c>
      <c r="L61" s="337">
        <f t="shared" si="64"/>
        <v>0</v>
      </c>
      <c r="M61" s="337">
        <f t="shared" si="64"/>
        <v>0</v>
      </c>
      <c r="N61" s="337">
        <f t="shared" si="64"/>
        <v>0</v>
      </c>
      <c r="O61" s="337">
        <f t="shared" si="64"/>
        <v>0</v>
      </c>
      <c r="P61" s="337">
        <f t="shared" si="64"/>
        <v>0</v>
      </c>
      <c r="Q61" s="337">
        <f t="shared" si="64"/>
        <v>0</v>
      </c>
      <c r="R61" s="337">
        <f t="shared" si="64"/>
        <v>0</v>
      </c>
      <c r="S61" s="337">
        <f t="shared" si="64"/>
        <v>0</v>
      </c>
      <c r="T61" s="337">
        <f t="shared" si="64"/>
        <v>0</v>
      </c>
      <c r="U61" s="337">
        <f t="shared" si="64"/>
        <v>0</v>
      </c>
      <c r="V61" s="337">
        <f t="shared" si="64"/>
        <v>0</v>
      </c>
      <c r="W61" s="337">
        <f t="shared" si="64"/>
        <v>0</v>
      </c>
      <c r="X61" s="337">
        <f t="shared" si="64"/>
        <v>0</v>
      </c>
      <c r="Y61" s="337">
        <f t="shared" si="64"/>
        <v>0</v>
      </c>
      <c r="Z61" s="337">
        <f t="shared" si="64"/>
        <v>0</v>
      </c>
      <c r="AA61" s="337">
        <f t="shared" si="64"/>
        <v>0</v>
      </c>
      <c r="AB61" s="337">
        <f t="shared" si="64"/>
        <v>0</v>
      </c>
      <c r="AC61" s="337">
        <f t="shared" si="64"/>
        <v>0</v>
      </c>
      <c r="AD61" s="337">
        <f t="shared" si="64"/>
        <v>0</v>
      </c>
      <c r="AE61" s="337">
        <f t="shared" si="64"/>
        <v>0</v>
      </c>
      <c r="AF61" s="337">
        <f t="shared" si="64"/>
        <v>0</v>
      </c>
      <c r="AG61" s="337">
        <f t="shared" si="64"/>
        <v>0</v>
      </c>
      <c r="AH61" s="337">
        <f t="shared" si="64"/>
        <v>0</v>
      </c>
      <c r="AI61" s="337">
        <f t="shared" si="64"/>
        <v>0</v>
      </c>
      <c r="AJ61" s="337">
        <f t="shared" si="64"/>
        <v>0</v>
      </c>
      <c r="AK61" s="337">
        <f t="shared" si="64"/>
        <v>0</v>
      </c>
      <c r="AL61" s="337">
        <f t="shared" si="64"/>
        <v>0</v>
      </c>
      <c r="AM61" s="337">
        <f t="shared" si="64"/>
        <v>0</v>
      </c>
      <c r="AN61" s="337">
        <f t="shared" si="64"/>
        <v>0</v>
      </c>
      <c r="AO61" s="337">
        <f t="shared" si="64"/>
        <v>0</v>
      </c>
      <c r="AP61" s="337">
        <f t="shared" si="64"/>
        <v>0</v>
      </c>
    </row>
    <row r="62" spans="2:42" ht="13.2" thickBot="1" x14ac:dyDescent="0.35">
      <c r="B62" s="378" t="s">
        <v>135</v>
      </c>
      <c r="C62" s="255" t="s">
        <v>9</v>
      </c>
      <c r="D62" s="379"/>
      <c r="E62" s="379"/>
      <c r="F62" s="379"/>
      <c r="G62" s="379"/>
      <c r="H62" s="379"/>
      <c r="I62" s="379"/>
      <c r="J62" s="379"/>
      <c r="K62" s="379"/>
      <c r="L62" s="379"/>
      <c r="M62" s="379"/>
      <c r="N62" s="379"/>
      <c r="O62" s="379"/>
      <c r="P62" s="379"/>
      <c r="Q62" s="379"/>
      <c r="R62" s="379"/>
      <c r="S62" s="379"/>
      <c r="T62" s="379"/>
      <c r="U62" s="379"/>
      <c r="V62" s="379"/>
      <c r="W62" s="379"/>
      <c r="X62" s="379"/>
      <c r="Y62" s="379"/>
      <c r="Z62" s="379"/>
      <c r="AA62" s="379"/>
      <c r="AB62" s="379"/>
      <c r="AC62" s="379"/>
      <c r="AD62" s="379"/>
      <c r="AE62" s="379"/>
      <c r="AF62" s="379"/>
      <c r="AG62" s="379"/>
      <c r="AH62" s="379"/>
      <c r="AI62" s="379"/>
      <c r="AJ62" s="379"/>
      <c r="AK62" s="379"/>
      <c r="AL62" s="379"/>
      <c r="AM62" s="379"/>
      <c r="AN62" s="379"/>
      <c r="AO62" s="379"/>
      <c r="AP62" s="379"/>
    </row>
    <row r="63" spans="2:42" x14ac:dyDescent="0.2">
      <c r="B63" s="388" t="s">
        <v>633</v>
      </c>
      <c r="C63" s="336">
        <f>SUM(D63:AP63)</f>
        <v>0</v>
      </c>
      <c r="D63" s="232">
        <f>D15*Parametre!$E$84/1000</f>
        <v>0</v>
      </c>
      <c r="E63" s="232">
        <f>E15*Parametre!$E$84/1000</f>
        <v>0</v>
      </c>
      <c r="F63" s="232">
        <f>F15*Parametre!$E$84/1000</f>
        <v>0</v>
      </c>
      <c r="G63" s="232">
        <f>G15*Parametre!$E$84/1000</f>
        <v>0</v>
      </c>
      <c r="H63" s="232">
        <f>H15*Parametre!$E$84/1000</f>
        <v>0</v>
      </c>
      <c r="I63" s="232">
        <f>I15*Parametre!$E$84/1000</f>
        <v>0</v>
      </c>
      <c r="J63" s="232">
        <f>J15*Parametre!$E$84/1000</f>
        <v>0</v>
      </c>
      <c r="K63" s="232">
        <f>K15*Parametre!$E$84/1000</f>
        <v>0</v>
      </c>
      <c r="L63" s="232">
        <f>L15*Parametre!$E$84/1000</f>
        <v>0</v>
      </c>
      <c r="M63" s="232">
        <f>M15*Parametre!$E$84/1000</f>
        <v>0</v>
      </c>
      <c r="N63" s="232">
        <f>N15*Parametre!$E$84/1000</f>
        <v>0</v>
      </c>
      <c r="O63" s="232">
        <f>O15*Parametre!$E$84/1000</f>
        <v>0</v>
      </c>
      <c r="P63" s="232">
        <f>P15*Parametre!$E$84/1000</f>
        <v>0</v>
      </c>
      <c r="Q63" s="232">
        <f>Q15*Parametre!$E$84/1000</f>
        <v>0</v>
      </c>
      <c r="R63" s="232">
        <f>R15*Parametre!$E$84/1000</f>
        <v>0</v>
      </c>
      <c r="S63" s="232">
        <f>S15*Parametre!$E$84/1000</f>
        <v>0</v>
      </c>
      <c r="T63" s="232">
        <f>T15*Parametre!$E$84/1000</f>
        <v>0</v>
      </c>
      <c r="U63" s="232">
        <f>U15*Parametre!$E$84/1000</f>
        <v>0</v>
      </c>
      <c r="V63" s="232">
        <f>V15*Parametre!$E$84/1000</f>
        <v>0</v>
      </c>
      <c r="W63" s="232">
        <f>W15*Parametre!$E$84/1000</f>
        <v>0</v>
      </c>
      <c r="X63" s="232">
        <f>X15*Parametre!$E$84/1000</f>
        <v>0</v>
      </c>
      <c r="Y63" s="232">
        <f>Y15*Parametre!$E$84/1000</f>
        <v>0</v>
      </c>
      <c r="Z63" s="232">
        <f>Z15*Parametre!$E$84/1000</f>
        <v>0</v>
      </c>
      <c r="AA63" s="232">
        <f>AA15*Parametre!$E$84/1000</f>
        <v>0</v>
      </c>
      <c r="AB63" s="232">
        <f>AB15*Parametre!$E$84/1000</f>
        <v>0</v>
      </c>
      <c r="AC63" s="232">
        <f>AC15*Parametre!$E$84/1000</f>
        <v>0</v>
      </c>
      <c r="AD63" s="232">
        <f>AD15*Parametre!$E$84/1000</f>
        <v>0</v>
      </c>
      <c r="AE63" s="232">
        <f>AE15*Parametre!$E$84/1000</f>
        <v>0</v>
      </c>
      <c r="AF63" s="232">
        <f>AF15*Parametre!$E$84/1000</f>
        <v>0</v>
      </c>
      <c r="AG63" s="232">
        <f>AG15*Parametre!$E$84/1000</f>
        <v>0</v>
      </c>
      <c r="AH63" s="232">
        <f>AH15*Parametre!$E$84/1000</f>
        <v>0</v>
      </c>
      <c r="AI63" s="232">
        <f>AI15*Parametre!$E$84/1000</f>
        <v>0</v>
      </c>
      <c r="AJ63" s="232">
        <f>AJ15*Parametre!$E$84/1000</f>
        <v>0</v>
      </c>
      <c r="AK63" s="232">
        <f>AK15*Parametre!$E$84/1000</f>
        <v>0</v>
      </c>
      <c r="AL63" s="232">
        <f>AL15*Parametre!$E$84/1000</f>
        <v>0</v>
      </c>
      <c r="AM63" s="232">
        <f>AM15*Parametre!$E$84/1000</f>
        <v>0</v>
      </c>
      <c r="AN63" s="232">
        <f>AN15*Parametre!$E$84/1000</f>
        <v>0</v>
      </c>
      <c r="AO63" s="232">
        <f>AO15*Parametre!$E$84/1000</f>
        <v>0</v>
      </c>
      <c r="AP63" s="232">
        <f>AP15*Parametre!$E$84/1000</f>
        <v>0</v>
      </c>
    </row>
    <row r="64" spans="2:42" x14ac:dyDescent="0.2">
      <c r="B64" s="391" t="s">
        <v>638</v>
      </c>
      <c r="C64" s="336">
        <f t="shared" ref="C64:C66" si="65">SUM(D64:AP64)</f>
        <v>0</v>
      </c>
      <c r="D64" s="232">
        <f>D16*Parametre!$E$84/1000</f>
        <v>0</v>
      </c>
      <c r="E64" s="232">
        <f>E16*Parametre!$E$84/1000</f>
        <v>0</v>
      </c>
      <c r="F64" s="232">
        <f>F16*Parametre!$E$84/1000</f>
        <v>0</v>
      </c>
      <c r="G64" s="232">
        <f>G16*Parametre!$E$84/1000</f>
        <v>0</v>
      </c>
      <c r="H64" s="232">
        <f>H16*Parametre!$E$84/1000</f>
        <v>0</v>
      </c>
      <c r="I64" s="232">
        <f>I16*Parametre!$E$84/1000</f>
        <v>0</v>
      </c>
      <c r="J64" s="232">
        <f>J16*Parametre!$E$84/1000</f>
        <v>0</v>
      </c>
      <c r="K64" s="232">
        <f>K16*Parametre!$E$84/1000</f>
        <v>0</v>
      </c>
      <c r="L64" s="232">
        <f>L16*Parametre!$E$84/1000</f>
        <v>0</v>
      </c>
      <c r="M64" s="232">
        <f>M16*Parametre!$E$84/1000</f>
        <v>0</v>
      </c>
      <c r="N64" s="232">
        <f>N16*Parametre!$E$84/1000</f>
        <v>0</v>
      </c>
      <c r="O64" s="232">
        <f>O16*Parametre!$E$84/1000</f>
        <v>0</v>
      </c>
      <c r="P64" s="232">
        <f>P16*Parametre!$E$84/1000</f>
        <v>0</v>
      </c>
      <c r="Q64" s="232">
        <f>Q16*Parametre!$E$84/1000</f>
        <v>0</v>
      </c>
      <c r="R64" s="232">
        <f>R16*Parametre!$E$84/1000</f>
        <v>0</v>
      </c>
      <c r="S64" s="232">
        <f>S16*Parametre!$E$84/1000</f>
        <v>0</v>
      </c>
      <c r="T64" s="232">
        <f>T16*Parametre!$E$84/1000</f>
        <v>0</v>
      </c>
      <c r="U64" s="232">
        <f>U16*Parametre!$E$84/1000</f>
        <v>0</v>
      </c>
      <c r="V64" s="232">
        <f>V16*Parametre!$E$84/1000</f>
        <v>0</v>
      </c>
      <c r="W64" s="232">
        <f>W16*Parametre!$E$84/1000</f>
        <v>0</v>
      </c>
      <c r="X64" s="232">
        <f>X16*Parametre!$E$84/1000</f>
        <v>0</v>
      </c>
      <c r="Y64" s="232">
        <f>Y16*Parametre!$E$84/1000</f>
        <v>0</v>
      </c>
      <c r="Z64" s="232">
        <f>Z16*Parametre!$E$84/1000</f>
        <v>0</v>
      </c>
      <c r="AA64" s="232">
        <f>AA16*Parametre!$E$84/1000</f>
        <v>0</v>
      </c>
      <c r="AB64" s="232">
        <f>AB16*Parametre!$E$84/1000</f>
        <v>0</v>
      </c>
      <c r="AC64" s="232">
        <f>AC16*Parametre!$E$84/1000</f>
        <v>0</v>
      </c>
      <c r="AD64" s="232">
        <f>AD16*Parametre!$E$84/1000</f>
        <v>0</v>
      </c>
      <c r="AE64" s="232">
        <f>AE16*Parametre!$E$84/1000</f>
        <v>0</v>
      </c>
      <c r="AF64" s="232">
        <f>AF16*Parametre!$E$84/1000</f>
        <v>0</v>
      </c>
      <c r="AG64" s="232">
        <f>AG16*Parametre!$E$84/1000</f>
        <v>0</v>
      </c>
      <c r="AH64" s="232">
        <f>AH16*Parametre!$E$84/1000</f>
        <v>0</v>
      </c>
      <c r="AI64" s="232">
        <f>AI16*Parametre!$E$84/1000</f>
        <v>0</v>
      </c>
      <c r="AJ64" s="232">
        <f>AJ16*Parametre!$E$84/1000</f>
        <v>0</v>
      </c>
      <c r="AK64" s="232">
        <f>AK16*Parametre!$E$84/1000</f>
        <v>0</v>
      </c>
      <c r="AL64" s="232">
        <f>AL16*Parametre!$E$84/1000</f>
        <v>0</v>
      </c>
      <c r="AM64" s="232">
        <f>AM16*Parametre!$E$84/1000</f>
        <v>0</v>
      </c>
      <c r="AN64" s="232">
        <f>AN16*Parametre!$E$84/1000</f>
        <v>0</v>
      </c>
      <c r="AO64" s="232">
        <f>AO16*Parametre!$E$84/1000</f>
        <v>0</v>
      </c>
      <c r="AP64" s="232">
        <f>AP16*Parametre!$E$84/1000</f>
        <v>0</v>
      </c>
    </row>
    <row r="65" spans="2:42" x14ac:dyDescent="0.2">
      <c r="B65" s="389" t="s">
        <v>645</v>
      </c>
      <c r="C65" s="336">
        <f t="shared" si="65"/>
        <v>0</v>
      </c>
      <c r="D65" s="232">
        <f>D17*Parametre!$E$84/1000</f>
        <v>0</v>
      </c>
      <c r="E65" s="232">
        <f>E17*Parametre!$E$84/1000</f>
        <v>0</v>
      </c>
      <c r="F65" s="232">
        <f>F17*Parametre!$E$84/1000</f>
        <v>0</v>
      </c>
      <c r="G65" s="232">
        <f>G17*Parametre!$E$84/1000</f>
        <v>0</v>
      </c>
      <c r="H65" s="232">
        <f>H17*Parametre!$E$84/1000</f>
        <v>0</v>
      </c>
      <c r="I65" s="232">
        <f>I17*Parametre!$E$84/1000</f>
        <v>0</v>
      </c>
      <c r="J65" s="232">
        <f>J17*Parametre!$E$84/1000</f>
        <v>0</v>
      </c>
      <c r="K65" s="232">
        <f>K17*Parametre!$E$84/1000</f>
        <v>0</v>
      </c>
      <c r="L65" s="232">
        <f>L17*Parametre!$E$84/1000</f>
        <v>0</v>
      </c>
      <c r="M65" s="232">
        <f>M17*Parametre!$E$84/1000</f>
        <v>0</v>
      </c>
      <c r="N65" s="232">
        <f>N17*Parametre!$E$84/1000</f>
        <v>0</v>
      </c>
      <c r="O65" s="232">
        <f>O17*Parametre!$E$84/1000</f>
        <v>0</v>
      </c>
      <c r="P65" s="232">
        <f>P17*Parametre!$E$84/1000</f>
        <v>0</v>
      </c>
      <c r="Q65" s="232">
        <f>Q17*Parametre!$E$84/1000</f>
        <v>0</v>
      </c>
      <c r="R65" s="232">
        <f>R17*Parametre!$E$84/1000</f>
        <v>0</v>
      </c>
      <c r="S65" s="232">
        <f>S17*Parametre!$E$84/1000</f>
        <v>0</v>
      </c>
      <c r="T65" s="232">
        <f>T17*Parametre!$E$84/1000</f>
        <v>0</v>
      </c>
      <c r="U65" s="232">
        <f>U17*Parametre!$E$84/1000</f>
        <v>0</v>
      </c>
      <c r="V65" s="232">
        <f>V17*Parametre!$E$84/1000</f>
        <v>0</v>
      </c>
      <c r="W65" s="232">
        <f>W17*Parametre!$E$84/1000</f>
        <v>0</v>
      </c>
      <c r="X65" s="232">
        <f>X17*Parametre!$E$84/1000</f>
        <v>0</v>
      </c>
      <c r="Y65" s="232">
        <f>Y17*Parametre!$E$84/1000</f>
        <v>0</v>
      </c>
      <c r="Z65" s="232">
        <f>Z17*Parametre!$E$84/1000</f>
        <v>0</v>
      </c>
      <c r="AA65" s="232">
        <f>AA17*Parametre!$E$84/1000</f>
        <v>0</v>
      </c>
      <c r="AB65" s="232">
        <f>AB17*Parametre!$E$84/1000</f>
        <v>0</v>
      </c>
      <c r="AC65" s="232">
        <f>AC17*Parametre!$E$84/1000</f>
        <v>0</v>
      </c>
      <c r="AD65" s="232">
        <f>AD17*Parametre!$E$84/1000</f>
        <v>0</v>
      </c>
      <c r="AE65" s="232">
        <f>AE17*Parametre!$E$84/1000</f>
        <v>0</v>
      </c>
      <c r="AF65" s="232">
        <f>AF17*Parametre!$E$84/1000</f>
        <v>0</v>
      </c>
      <c r="AG65" s="232">
        <f>AG17*Parametre!$E$84/1000</f>
        <v>0</v>
      </c>
      <c r="AH65" s="232">
        <f>AH17*Parametre!$E$84/1000</f>
        <v>0</v>
      </c>
      <c r="AI65" s="232">
        <f>AI17*Parametre!$E$84/1000</f>
        <v>0</v>
      </c>
      <c r="AJ65" s="232">
        <f>AJ17*Parametre!$E$84/1000</f>
        <v>0</v>
      </c>
      <c r="AK65" s="232">
        <f>AK17*Parametre!$E$84/1000</f>
        <v>0</v>
      </c>
      <c r="AL65" s="232">
        <f>AL17*Parametre!$E$84/1000</f>
        <v>0</v>
      </c>
      <c r="AM65" s="232">
        <f>AM17*Parametre!$E$84/1000</f>
        <v>0</v>
      </c>
      <c r="AN65" s="232">
        <f>AN17*Parametre!$E$84/1000</f>
        <v>0</v>
      </c>
      <c r="AO65" s="232">
        <f>AO17*Parametre!$E$84/1000</f>
        <v>0</v>
      </c>
      <c r="AP65" s="232">
        <f>AP17*Parametre!$E$84/1000</f>
        <v>0</v>
      </c>
    </row>
    <row r="66" spans="2:42" x14ac:dyDescent="0.2">
      <c r="B66" s="303" t="s">
        <v>498</v>
      </c>
      <c r="C66" s="337">
        <f t="shared" si="65"/>
        <v>0</v>
      </c>
      <c r="D66" s="337">
        <f t="shared" ref="D66:AP66" si="66">SUM(D63:D65)</f>
        <v>0</v>
      </c>
      <c r="E66" s="337">
        <f t="shared" si="66"/>
        <v>0</v>
      </c>
      <c r="F66" s="337">
        <f t="shared" si="66"/>
        <v>0</v>
      </c>
      <c r="G66" s="337">
        <f t="shared" si="66"/>
        <v>0</v>
      </c>
      <c r="H66" s="337">
        <f t="shared" si="66"/>
        <v>0</v>
      </c>
      <c r="I66" s="337">
        <f t="shared" si="66"/>
        <v>0</v>
      </c>
      <c r="J66" s="337">
        <f t="shared" si="66"/>
        <v>0</v>
      </c>
      <c r="K66" s="337">
        <f t="shared" si="66"/>
        <v>0</v>
      </c>
      <c r="L66" s="337">
        <f t="shared" si="66"/>
        <v>0</v>
      </c>
      <c r="M66" s="337">
        <f t="shared" si="66"/>
        <v>0</v>
      </c>
      <c r="N66" s="337">
        <f t="shared" si="66"/>
        <v>0</v>
      </c>
      <c r="O66" s="337">
        <f t="shared" si="66"/>
        <v>0</v>
      </c>
      <c r="P66" s="337">
        <f t="shared" si="66"/>
        <v>0</v>
      </c>
      <c r="Q66" s="337">
        <f t="shared" si="66"/>
        <v>0</v>
      </c>
      <c r="R66" s="337">
        <f t="shared" si="66"/>
        <v>0</v>
      </c>
      <c r="S66" s="337">
        <f t="shared" si="66"/>
        <v>0</v>
      </c>
      <c r="T66" s="337">
        <f t="shared" si="66"/>
        <v>0</v>
      </c>
      <c r="U66" s="337">
        <f t="shared" si="66"/>
        <v>0</v>
      </c>
      <c r="V66" s="337">
        <f t="shared" si="66"/>
        <v>0</v>
      </c>
      <c r="W66" s="337">
        <f t="shared" si="66"/>
        <v>0</v>
      </c>
      <c r="X66" s="337">
        <f t="shared" si="66"/>
        <v>0</v>
      </c>
      <c r="Y66" s="337">
        <f t="shared" si="66"/>
        <v>0</v>
      </c>
      <c r="Z66" s="337">
        <f t="shared" si="66"/>
        <v>0</v>
      </c>
      <c r="AA66" s="337">
        <f t="shared" si="66"/>
        <v>0</v>
      </c>
      <c r="AB66" s="337">
        <f t="shared" si="66"/>
        <v>0</v>
      </c>
      <c r="AC66" s="337">
        <f t="shared" si="66"/>
        <v>0</v>
      </c>
      <c r="AD66" s="337">
        <f t="shared" si="66"/>
        <v>0</v>
      </c>
      <c r="AE66" s="337">
        <f t="shared" si="66"/>
        <v>0</v>
      </c>
      <c r="AF66" s="337">
        <f t="shared" si="66"/>
        <v>0</v>
      </c>
      <c r="AG66" s="337">
        <f t="shared" si="66"/>
        <v>0</v>
      </c>
      <c r="AH66" s="337">
        <f t="shared" si="66"/>
        <v>0</v>
      </c>
      <c r="AI66" s="337">
        <f t="shared" si="66"/>
        <v>0</v>
      </c>
      <c r="AJ66" s="337">
        <f t="shared" si="66"/>
        <v>0</v>
      </c>
      <c r="AK66" s="337">
        <f t="shared" si="66"/>
        <v>0</v>
      </c>
      <c r="AL66" s="337">
        <f t="shared" si="66"/>
        <v>0</v>
      </c>
      <c r="AM66" s="337">
        <f t="shared" si="66"/>
        <v>0</v>
      </c>
      <c r="AN66" s="337">
        <f t="shared" si="66"/>
        <v>0</v>
      </c>
      <c r="AO66" s="337">
        <f t="shared" si="66"/>
        <v>0</v>
      </c>
      <c r="AP66" s="337">
        <f t="shared" si="66"/>
        <v>0</v>
      </c>
    </row>
    <row r="67" spans="2:42" ht="10.8" thickBot="1" x14ac:dyDescent="0.25">
      <c r="B67" s="378" t="s">
        <v>132</v>
      </c>
      <c r="C67" s="255" t="s">
        <v>9</v>
      </c>
      <c r="D67" s="379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  <c r="AD67" s="379"/>
      <c r="AE67" s="379"/>
      <c r="AF67" s="379"/>
      <c r="AG67" s="379"/>
      <c r="AH67" s="379"/>
      <c r="AI67" s="379"/>
      <c r="AJ67" s="379"/>
      <c r="AK67" s="379"/>
      <c r="AL67" s="379"/>
      <c r="AM67" s="379"/>
      <c r="AN67" s="379"/>
      <c r="AO67" s="379"/>
      <c r="AP67" s="379"/>
    </row>
    <row r="68" spans="2:42" x14ac:dyDescent="0.2">
      <c r="B68" s="388" t="s">
        <v>633</v>
      </c>
      <c r="C68" s="336">
        <f>SUM(D68:AP68)</f>
        <v>0</v>
      </c>
      <c r="D68" s="232">
        <f>D15*Parametre!$F$84/1000</f>
        <v>0</v>
      </c>
      <c r="E68" s="232">
        <f>E15*Parametre!$F$84/1000</f>
        <v>0</v>
      </c>
      <c r="F68" s="232">
        <f>F15*Parametre!$F$84/1000</f>
        <v>0</v>
      </c>
      <c r="G68" s="232">
        <f>G15*Parametre!$F$84/1000</f>
        <v>0</v>
      </c>
      <c r="H68" s="232">
        <f>H15*Parametre!$F$84/1000</f>
        <v>0</v>
      </c>
      <c r="I68" s="232">
        <f>I15*Parametre!$F$84/1000</f>
        <v>0</v>
      </c>
      <c r="J68" s="232">
        <f>J15*Parametre!$F$84/1000</f>
        <v>0</v>
      </c>
      <c r="K68" s="232">
        <f>K15*Parametre!$F$84/1000</f>
        <v>0</v>
      </c>
      <c r="L68" s="232">
        <f>L15*Parametre!$F$84/1000</f>
        <v>0</v>
      </c>
      <c r="M68" s="232">
        <f>M15*Parametre!$F$84/1000</f>
        <v>0</v>
      </c>
      <c r="N68" s="232">
        <f>N15*Parametre!$F$84/1000</f>
        <v>0</v>
      </c>
      <c r="O68" s="232">
        <f>O15*Parametre!$F$84/1000</f>
        <v>0</v>
      </c>
      <c r="P68" s="232">
        <f>P15*Parametre!$F$84/1000</f>
        <v>0</v>
      </c>
      <c r="Q68" s="232">
        <f>Q15*Parametre!$F$84/1000</f>
        <v>0</v>
      </c>
      <c r="R68" s="232">
        <f>R15*Parametre!$F$84/1000</f>
        <v>0</v>
      </c>
      <c r="S68" s="232">
        <f>S15*Parametre!$F$84/1000</f>
        <v>0</v>
      </c>
      <c r="T68" s="232">
        <f>T15*Parametre!$F$84/1000</f>
        <v>0</v>
      </c>
      <c r="U68" s="232">
        <f>U15*Parametre!$F$84/1000</f>
        <v>0</v>
      </c>
      <c r="V68" s="232">
        <f>V15*Parametre!$F$84/1000</f>
        <v>0</v>
      </c>
      <c r="W68" s="232">
        <f>W15*Parametre!$F$84/1000</f>
        <v>0</v>
      </c>
      <c r="X68" s="232">
        <f>X15*Parametre!$F$84/1000</f>
        <v>0</v>
      </c>
      <c r="Y68" s="232">
        <f>Y15*Parametre!$F$84/1000</f>
        <v>0</v>
      </c>
      <c r="Z68" s="232">
        <f>Z15*Parametre!$F$84/1000</f>
        <v>0</v>
      </c>
      <c r="AA68" s="232">
        <f>AA15*Parametre!$F$84/1000</f>
        <v>0</v>
      </c>
      <c r="AB68" s="232">
        <f>AB15*Parametre!$F$84/1000</f>
        <v>0</v>
      </c>
      <c r="AC68" s="232">
        <f>AC15*Parametre!$F$84/1000</f>
        <v>0</v>
      </c>
      <c r="AD68" s="232">
        <f>AD15*Parametre!$F$84/1000</f>
        <v>0</v>
      </c>
      <c r="AE68" s="232">
        <f>AE15*Parametre!$F$84/1000</f>
        <v>0</v>
      </c>
      <c r="AF68" s="232">
        <f>AF15*Parametre!$F$84/1000</f>
        <v>0</v>
      </c>
      <c r="AG68" s="232">
        <f>AG15*Parametre!$F$84/1000</f>
        <v>0</v>
      </c>
      <c r="AH68" s="232">
        <f>AH15*Parametre!$F$84/1000</f>
        <v>0</v>
      </c>
      <c r="AI68" s="232">
        <f>AI15*Parametre!$F$84/1000</f>
        <v>0</v>
      </c>
      <c r="AJ68" s="232">
        <f>AJ15*Parametre!$F$84/1000</f>
        <v>0</v>
      </c>
      <c r="AK68" s="232">
        <f>AK15*Parametre!$F$84/1000</f>
        <v>0</v>
      </c>
      <c r="AL68" s="232">
        <f>AL15*Parametre!$F$84/1000</f>
        <v>0</v>
      </c>
      <c r="AM68" s="232">
        <f>AM15*Parametre!$F$84/1000</f>
        <v>0</v>
      </c>
      <c r="AN68" s="232">
        <f>AN15*Parametre!$F$84/1000</f>
        <v>0</v>
      </c>
      <c r="AO68" s="232">
        <f>AO15*Parametre!$F$84/1000</f>
        <v>0</v>
      </c>
      <c r="AP68" s="232">
        <f>AP15*Parametre!$F$84/1000</f>
        <v>0</v>
      </c>
    </row>
    <row r="69" spans="2:42" x14ac:dyDescent="0.2">
      <c r="B69" s="391" t="s">
        <v>638</v>
      </c>
      <c r="C69" s="336">
        <f t="shared" ref="C69:C71" si="67">SUM(D69:AP69)</f>
        <v>0</v>
      </c>
      <c r="D69" s="232">
        <f>D16*Parametre!$F$84/1000</f>
        <v>0</v>
      </c>
      <c r="E69" s="232">
        <f>E16*Parametre!$F$84/1000</f>
        <v>0</v>
      </c>
      <c r="F69" s="232">
        <f>F16*Parametre!$F$84/1000</f>
        <v>0</v>
      </c>
      <c r="G69" s="232">
        <f>G16*Parametre!$F$84/1000</f>
        <v>0</v>
      </c>
      <c r="H69" s="232">
        <f>H16*Parametre!$F$84/1000</f>
        <v>0</v>
      </c>
      <c r="I69" s="232">
        <f>I16*Parametre!$F$84/1000</f>
        <v>0</v>
      </c>
      <c r="J69" s="232">
        <f>J16*Parametre!$F$84/1000</f>
        <v>0</v>
      </c>
      <c r="K69" s="232">
        <f>K16*Parametre!$F$84/1000</f>
        <v>0</v>
      </c>
      <c r="L69" s="232">
        <f>L16*Parametre!$F$84/1000</f>
        <v>0</v>
      </c>
      <c r="M69" s="232">
        <f>M16*Parametre!$F$84/1000</f>
        <v>0</v>
      </c>
      <c r="N69" s="232">
        <f>N16*Parametre!$F$84/1000</f>
        <v>0</v>
      </c>
      <c r="O69" s="232">
        <f>O16*Parametre!$F$84/1000</f>
        <v>0</v>
      </c>
      <c r="P69" s="232">
        <f>P16*Parametre!$F$84/1000</f>
        <v>0</v>
      </c>
      <c r="Q69" s="232">
        <f>Q16*Parametre!$F$84/1000</f>
        <v>0</v>
      </c>
      <c r="R69" s="232">
        <f>R16*Parametre!$F$84/1000</f>
        <v>0</v>
      </c>
      <c r="S69" s="232">
        <f>S16*Parametre!$F$84/1000</f>
        <v>0</v>
      </c>
      <c r="T69" s="232">
        <f>T16*Parametre!$F$84/1000</f>
        <v>0</v>
      </c>
      <c r="U69" s="232">
        <f>U16*Parametre!$F$84/1000</f>
        <v>0</v>
      </c>
      <c r="V69" s="232">
        <f>V16*Parametre!$F$84/1000</f>
        <v>0</v>
      </c>
      <c r="W69" s="232">
        <f>W16*Parametre!$F$84/1000</f>
        <v>0</v>
      </c>
      <c r="X69" s="232">
        <f>X16*Parametre!$F$84/1000</f>
        <v>0</v>
      </c>
      <c r="Y69" s="232">
        <f>Y16*Parametre!$F$84/1000</f>
        <v>0</v>
      </c>
      <c r="Z69" s="232">
        <f>Z16*Parametre!$F$84/1000</f>
        <v>0</v>
      </c>
      <c r="AA69" s="232">
        <f>AA16*Parametre!$F$84/1000</f>
        <v>0</v>
      </c>
      <c r="AB69" s="232">
        <f>AB16*Parametre!$F$84/1000</f>
        <v>0</v>
      </c>
      <c r="AC69" s="232">
        <f>AC16*Parametre!$F$84/1000</f>
        <v>0</v>
      </c>
      <c r="AD69" s="232">
        <f>AD16*Parametre!$F$84/1000</f>
        <v>0</v>
      </c>
      <c r="AE69" s="232">
        <f>AE16*Parametre!$F$84/1000</f>
        <v>0</v>
      </c>
      <c r="AF69" s="232">
        <f>AF16*Parametre!$F$84/1000</f>
        <v>0</v>
      </c>
      <c r="AG69" s="232">
        <f>AG16*Parametre!$F$84/1000</f>
        <v>0</v>
      </c>
      <c r="AH69" s="232">
        <f>AH16*Parametre!$F$84/1000</f>
        <v>0</v>
      </c>
      <c r="AI69" s="232">
        <f>AI16*Parametre!$F$84/1000</f>
        <v>0</v>
      </c>
      <c r="AJ69" s="232">
        <f>AJ16*Parametre!$F$84/1000</f>
        <v>0</v>
      </c>
      <c r="AK69" s="232">
        <f>AK16*Parametre!$F$84/1000</f>
        <v>0</v>
      </c>
      <c r="AL69" s="232">
        <f>AL16*Parametre!$F$84/1000</f>
        <v>0</v>
      </c>
      <c r="AM69" s="232">
        <f>AM16*Parametre!$F$84/1000</f>
        <v>0</v>
      </c>
      <c r="AN69" s="232">
        <f>AN16*Parametre!$F$84/1000</f>
        <v>0</v>
      </c>
      <c r="AO69" s="232">
        <f>AO16*Parametre!$F$84/1000</f>
        <v>0</v>
      </c>
      <c r="AP69" s="232">
        <f>AP16*Parametre!$F$84/1000</f>
        <v>0</v>
      </c>
    </row>
    <row r="70" spans="2:42" x14ac:dyDescent="0.2">
      <c r="B70" s="389" t="s">
        <v>645</v>
      </c>
      <c r="C70" s="336">
        <f t="shared" si="67"/>
        <v>0</v>
      </c>
      <c r="D70" s="232">
        <f>D17*Parametre!$F$84/1000</f>
        <v>0</v>
      </c>
      <c r="E70" s="232">
        <f>E17*Parametre!$F$84/1000</f>
        <v>0</v>
      </c>
      <c r="F70" s="232">
        <f>F17*Parametre!$F$84/1000</f>
        <v>0</v>
      </c>
      <c r="G70" s="232">
        <f>G17*Parametre!$F$84/1000</f>
        <v>0</v>
      </c>
      <c r="H70" s="232">
        <f>H17*Parametre!$F$84/1000</f>
        <v>0</v>
      </c>
      <c r="I70" s="232">
        <f>I17*Parametre!$F$84/1000</f>
        <v>0</v>
      </c>
      <c r="J70" s="232">
        <f>J17*Parametre!$F$84/1000</f>
        <v>0</v>
      </c>
      <c r="K70" s="232">
        <f>K17*Parametre!$F$84/1000</f>
        <v>0</v>
      </c>
      <c r="L70" s="232">
        <f>L17*Parametre!$F$84/1000</f>
        <v>0</v>
      </c>
      <c r="M70" s="232">
        <f>M17*Parametre!$F$84/1000</f>
        <v>0</v>
      </c>
      <c r="N70" s="232">
        <f>N17*Parametre!$F$84/1000</f>
        <v>0</v>
      </c>
      <c r="O70" s="232">
        <f>O17*Parametre!$F$84/1000</f>
        <v>0</v>
      </c>
      <c r="P70" s="232">
        <f>P17*Parametre!$F$84/1000</f>
        <v>0</v>
      </c>
      <c r="Q70" s="232">
        <f>Q17*Parametre!$F$84/1000</f>
        <v>0</v>
      </c>
      <c r="R70" s="232">
        <f>R17*Parametre!$F$84/1000</f>
        <v>0</v>
      </c>
      <c r="S70" s="232">
        <f>S17*Parametre!$F$84/1000</f>
        <v>0</v>
      </c>
      <c r="T70" s="232">
        <f>T17*Parametre!$F$84/1000</f>
        <v>0</v>
      </c>
      <c r="U70" s="232">
        <f>U17*Parametre!$F$84/1000</f>
        <v>0</v>
      </c>
      <c r="V70" s="232">
        <f>V17*Parametre!$F$84/1000</f>
        <v>0</v>
      </c>
      <c r="W70" s="232">
        <f>W17*Parametre!$F$84/1000</f>
        <v>0</v>
      </c>
      <c r="X70" s="232">
        <f>X17*Parametre!$F$84/1000</f>
        <v>0</v>
      </c>
      <c r="Y70" s="232">
        <f>Y17*Parametre!$F$84/1000</f>
        <v>0</v>
      </c>
      <c r="Z70" s="232">
        <f>Z17*Parametre!$F$84/1000</f>
        <v>0</v>
      </c>
      <c r="AA70" s="232">
        <f>AA17*Parametre!$F$84/1000</f>
        <v>0</v>
      </c>
      <c r="AB70" s="232">
        <f>AB17*Parametre!$F$84/1000</f>
        <v>0</v>
      </c>
      <c r="AC70" s="232">
        <f>AC17*Parametre!$F$84/1000</f>
        <v>0</v>
      </c>
      <c r="AD70" s="232">
        <f>AD17*Parametre!$F$84/1000</f>
        <v>0</v>
      </c>
      <c r="AE70" s="232">
        <f>AE17*Parametre!$F$84/1000</f>
        <v>0</v>
      </c>
      <c r="AF70" s="232">
        <f>AF17*Parametre!$F$84/1000</f>
        <v>0</v>
      </c>
      <c r="AG70" s="232">
        <f>AG17*Parametre!$F$84/1000</f>
        <v>0</v>
      </c>
      <c r="AH70" s="232">
        <f>AH17*Parametre!$F$84/1000</f>
        <v>0</v>
      </c>
      <c r="AI70" s="232">
        <f>AI17*Parametre!$F$84/1000</f>
        <v>0</v>
      </c>
      <c r="AJ70" s="232">
        <f>AJ17*Parametre!$F$84/1000</f>
        <v>0</v>
      </c>
      <c r="AK70" s="232">
        <f>AK17*Parametre!$F$84/1000</f>
        <v>0</v>
      </c>
      <c r="AL70" s="232">
        <f>AL17*Parametre!$F$84/1000</f>
        <v>0</v>
      </c>
      <c r="AM70" s="232">
        <f>AM17*Parametre!$F$84/1000</f>
        <v>0</v>
      </c>
      <c r="AN70" s="232">
        <f>AN17*Parametre!$F$84/1000</f>
        <v>0</v>
      </c>
      <c r="AO70" s="232">
        <f>AO17*Parametre!$F$84/1000</f>
        <v>0</v>
      </c>
      <c r="AP70" s="232">
        <f>AP17*Parametre!$F$84/1000</f>
        <v>0</v>
      </c>
    </row>
    <row r="71" spans="2:42" x14ac:dyDescent="0.2">
      <c r="B71" s="303" t="s">
        <v>498</v>
      </c>
      <c r="C71" s="337">
        <f t="shared" si="67"/>
        <v>0</v>
      </c>
      <c r="D71" s="337">
        <f t="shared" ref="D71:AP71" si="68">SUM(D68:D70)</f>
        <v>0</v>
      </c>
      <c r="E71" s="337">
        <f t="shared" si="68"/>
        <v>0</v>
      </c>
      <c r="F71" s="337">
        <f t="shared" si="68"/>
        <v>0</v>
      </c>
      <c r="G71" s="337">
        <f t="shared" si="68"/>
        <v>0</v>
      </c>
      <c r="H71" s="337">
        <f t="shared" si="68"/>
        <v>0</v>
      </c>
      <c r="I71" s="337">
        <f t="shared" si="68"/>
        <v>0</v>
      </c>
      <c r="J71" s="337">
        <f t="shared" si="68"/>
        <v>0</v>
      </c>
      <c r="K71" s="337">
        <f t="shared" si="68"/>
        <v>0</v>
      </c>
      <c r="L71" s="337">
        <f t="shared" si="68"/>
        <v>0</v>
      </c>
      <c r="M71" s="337">
        <f t="shared" si="68"/>
        <v>0</v>
      </c>
      <c r="N71" s="337">
        <f t="shared" si="68"/>
        <v>0</v>
      </c>
      <c r="O71" s="337">
        <f t="shared" si="68"/>
        <v>0</v>
      </c>
      <c r="P71" s="337">
        <f t="shared" si="68"/>
        <v>0</v>
      </c>
      <c r="Q71" s="337">
        <f t="shared" si="68"/>
        <v>0</v>
      </c>
      <c r="R71" s="337">
        <f t="shared" si="68"/>
        <v>0</v>
      </c>
      <c r="S71" s="337">
        <f t="shared" si="68"/>
        <v>0</v>
      </c>
      <c r="T71" s="337">
        <f t="shared" si="68"/>
        <v>0</v>
      </c>
      <c r="U71" s="337">
        <f t="shared" si="68"/>
        <v>0</v>
      </c>
      <c r="V71" s="337">
        <f t="shared" si="68"/>
        <v>0</v>
      </c>
      <c r="W71" s="337">
        <f t="shared" si="68"/>
        <v>0</v>
      </c>
      <c r="X71" s="337">
        <f t="shared" si="68"/>
        <v>0</v>
      </c>
      <c r="Y71" s="337">
        <f t="shared" si="68"/>
        <v>0</v>
      </c>
      <c r="Z71" s="337">
        <f t="shared" si="68"/>
        <v>0</v>
      </c>
      <c r="AA71" s="337">
        <f t="shared" si="68"/>
        <v>0</v>
      </c>
      <c r="AB71" s="337">
        <f t="shared" si="68"/>
        <v>0</v>
      </c>
      <c r="AC71" s="337">
        <f t="shared" si="68"/>
        <v>0</v>
      </c>
      <c r="AD71" s="337">
        <f t="shared" si="68"/>
        <v>0</v>
      </c>
      <c r="AE71" s="337">
        <f t="shared" si="68"/>
        <v>0</v>
      </c>
      <c r="AF71" s="337">
        <f t="shared" si="68"/>
        <v>0</v>
      </c>
      <c r="AG71" s="337">
        <f t="shared" si="68"/>
        <v>0</v>
      </c>
      <c r="AH71" s="337">
        <f t="shared" si="68"/>
        <v>0</v>
      </c>
      <c r="AI71" s="337">
        <f t="shared" si="68"/>
        <v>0</v>
      </c>
      <c r="AJ71" s="337">
        <f t="shared" si="68"/>
        <v>0</v>
      </c>
      <c r="AK71" s="337">
        <f t="shared" si="68"/>
        <v>0</v>
      </c>
      <c r="AL71" s="337">
        <f t="shared" si="68"/>
        <v>0</v>
      </c>
      <c r="AM71" s="337">
        <f t="shared" si="68"/>
        <v>0</v>
      </c>
      <c r="AN71" s="337">
        <f t="shared" si="68"/>
        <v>0</v>
      </c>
      <c r="AO71" s="337">
        <f t="shared" si="68"/>
        <v>0</v>
      </c>
      <c r="AP71" s="337">
        <f t="shared" si="68"/>
        <v>0</v>
      </c>
    </row>
    <row r="72" spans="2:42" ht="13.2" thickBot="1" x14ac:dyDescent="0.35">
      <c r="B72" s="378" t="s">
        <v>136</v>
      </c>
      <c r="C72" s="255" t="s">
        <v>9</v>
      </c>
      <c r="D72" s="379"/>
      <c r="E72" s="379"/>
      <c r="F72" s="379"/>
      <c r="G72" s="379"/>
      <c r="H72" s="379"/>
      <c r="I72" s="379"/>
      <c r="J72" s="379"/>
      <c r="K72" s="379"/>
      <c r="L72" s="379"/>
      <c r="M72" s="379"/>
      <c r="N72" s="379"/>
      <c r="O72" s="379"/>
      <c r="P72" s="379"/>
      <c r="Q72" s="379"/>
      <c r="R72" s="379"/>
      <c r="S72" s="379"/>
      <c r="T72" s="379"/>
      <c r="U72" s="379"/>
      <c r="V72" s="379"/>
      <c r="W72" s="379"/>
      <c r="X72" s="379"/>
      <c r="Y72" s="379"/>
      <c r="Z72" s="379"/>
      <c r="AA72" s="379"/>
      <c r="AB72" s="379"/>
      <c r="AC72" s="379"/>
      <c r="AD72" s="379"/>
      <c r="AE72" s="379"/>
      <c r="AF72" s="379"/>
      <c r="AG72" s="379"/>
      <c r="AH72" s="379"/>
      <c r="AI72" s="379"/>
      <c r="AJ72" s="379"/>
      <c r="AK72" s="379"/>
      <c r="AL72" s="379"/>
      <c r="AM72" s="379"/>
      <c r="AN72" s="379"/>
      <c r="AO72" s="379"/>
      <c r="AP72" s="379"/>
    </row>
    <row r="73" spans="2:42" x14ac:dyDescent="0.2">
      <c r="B73" s="388" t="s">
        <v>633</v>
      </c>
      <c r="C73" s="336">
        <f>SUM(D73:AP73)</f>
        <v>0</v>
      </c>
      <c r="D73" s="232">
        <f>D15*Parametre!$G$84/1000</f>
        <v>0</v>
      </c>
      <c r="E73" s="232">
        <f>E15*Parametre!$G$84/1000</f>
        <v>0</v>
      </c>
      <c r="F73" s="232">
        <f>F15*Parametre!$G$84/1000</f>
        <v>0</v>
      </c>
      <c r="G73" s="232">
        <f>G15*Parametre!$G$84/1000</f>
        <v>0</v>
      </c>
      <c r="H73" s="232">
        <f>H15*Parametre!$G$84/1000</f>
        <v>0</v>
      </c>
      <c r="I73" s="232">
        <f>I15*Parametre!$G$84/1000</f>
        <v>0</v>
      </c>
      <c r="J73" s="232">
        <f>J15*Parametre!$G$84/1000</f>
        <v>0</v>
      </c>
      <c r="K73" s="232">
        <f>K15*Parametre!$G$84/1000</f>
        <v>0</v>
      </c>
      <c r="L73" s="232">
        <f>L15*Parametre!$G$84/1000</f>
        <v>0</v>
      </c>
      <c r="M73" s="232">
        <f>M15*Parametre!$G$84/1000</f>
        <v>0</v>
      </c>
      <c r="N73" s="232">
        <f>N15*Parametre!$G$84/1000</f>
        <v>0</v>
      </c>
      <c r="O73" s="232">
        <f>O15*Parametre!$G$84/1000</f>
        <v>0</v>
      </c>
      <c r="P73" s="232">
        <f>P15*Parametre!$G$84/1000</f>
        <v>0</v>
      </c>
      <c r="Q73" s="232">
        <f>Q15*Parametre!$G$84/1000</f>
        <v>0</v>
      </c>
      <c r="R73" s="232">
        <f>R15*Parametre!$G$84/1000</f>
        <v>0</v>
      </c>
      <c r="S73" s="232">
        <f>S15*Parametre!$G$84/1000</f>
        <v>0</v>
      </c>
      <c r="T73" s="232">
        <f>T15*Parametre!$G$84/1000</f>
        <v>0</v>
      </c>
      <c r="U73" s="232">
        <f>U15*Parametre!$G$84/1000</f>
        <v>0</v>
      </c>
      <c r="V73" s="232">
        <f>V15*Parametre!$G$84/1000</f>
        <v>0</v>
      </c>
      <c r="W73" s="232">
        <f>W15*Parametre!$G$84/1000</f>
        <v>0</v>
      </c>
      <c r="X73" s="232">
        <f>X15*Parametre!$G$84/1000</f>
        <v>0</v>
      </c>
      <c r="Y73" s="232">
        <f>Y15*Parametre!$G$84/1000</f>
        <v>0</v>
      </c>
      <c r="Z73" s="232">
        <f>Z15*Parametre!$G$84/1000</f>
        <v>0</v>
      </c>
      <c r="AA73" s="232">
        <f>AA15*Parametre!$G$84/1000</f>
        <v>0</v>
      </c>
      <c r="AB73" s="232">
        <f>AB15*Parametre!$G$84/1000</f>
        <v>0</v>
      </c>
      <c r="AC73" s="232">
        <f>AC15*Parametre!$G$84/1000</f>
        <v>0</v>
      </c>
      <c r="AD73" s="232">
        <f>AD15*Parametre!$G$84/1000</f>
        <v>0</v>
      </c>
      <c r="AE73" s="232">
        <f>AE15*Parametre!$G$84/1000</f>
        <v>0</v>
      </c>
      <c r="AF73" s="232">
        <f>AF15*Parametre!$G$84/1000</f>
        <v>0</v>
      </c>
      <c r="AG73" s="232">
        <f>AG15*Parametre!$G$84/1000</f>
        <v>0</v>
      </c>
      <c r="AH73" s="232">
        <f>AH15*Parametre!$G$84/1000</f>
        <v>0</v>
      </c>
      <c r="AI73" s="232">
        <f>AI15*Parametre!$G$84/1000</f>
        <v>0</v>
      </c>
      <c r="AJ73" s="232">
        <f>AJ15*Parametre!$G$84/1000</f>
        <v>0</v>
      </c>
      <c r="AK73" s="232">
        <f>AK15*Parametre!$G$84/1000</f>
        <v>0</v>
      </c>
      <c r="AL73" s="232">
        <f>AL15*Parametre!$G$84/1000</f>
        <v>0</v>
      </c>
      <c r="AM73" s="232">
        <f>AM15*Parametre!$G$84/1000</f>
        <v>0</v>
      </c>
      <c r="AN73" s="232">
        <f>AN15*Parametre!$G$84/1000</f>
        <v>0</v>
      </c>
      <c r="AO73" s="232">
        <f>AO15*Parametre!$G$84/1000</f>
        <v>0</v>
      </c>
      <c r="AP73" s="232">
        <f>AP15*Parametre!$G$84/1000</f>
        <v>0</v>
      </c>
    </row>
    <row r="74" spans="2:42" x14ac:dyDescent="0.2">
      <c r="B74" s="391" t="s">
        <v>638</v>
      </c>
      <c r="C74" s="336">
        <f t="shared" ref="C74:C76" si="69">SUM(D74:AP74)</f>
        <v>0</v>
      </c>
      <c r="D74" s="232">
        <f>D16*Parametre!$G$84/1000</f>
        <v>0</v>
      </c>
      <c r="E74" s="232">
        <f>E16*Parametre!$G$84/1000</f>
        <v>0</v>
      </c>
      <c r="F74" s="232">
        <f>F16*Parametre!$G$84/1000</f>
        <v>0</v>
      </c>
      <c r="G74" s="232">
        <f>G16*Parametre!$G$84/1000</f>
        <v>0</v>
      </c>
      <c r="H74" s="232">
        <f>H16*Parametre!$G$84/1000</f>
        <v>0</v>
      </c>
      <c r="I74" s="232">
        <f>I16*Parametre!$G$84/1000</f>
        <v>0</v>
      </c>
      <c r="J74" s="232">
        <f>J16*Parametre!$G$84/1000</f>
        <v>0</v>
      </c>
      <c r="K74" s="232">
        <f>K16*Parametre!$G$84/1000</f>
        <v>0</v>
      </c>
      <c r="L74" s="232">
        <f>L16*Parametre!$G$84/1000</f>
        <v>0</v>
      </c>
      <c r="M74" s="232">
        <f>M16*Parametre!$G$84/1000</f>
        <v>0</v>
      </c>
      <c r="N74" s="232">
        <f>N16*Parametre!$G$84/1000</f>
        <v>0</v>
      </c>
      <c r="O74" s="232">
        <f>O16*Parametre!$G$84/1000</f>
        <v>0</v>
      </c>
      <c r="P74" s="232">
        <f>P16*Parametre!$G$84/1000</f>
        <v>0</v>
      </c>
      <c r="Q74" s="232">
        <f>Q16*Parametre!$G$84/1000</f>
        <v>0</v>
      </c>
      <c r="R74" s="232">
        <f>R16*Parametre!$G$84/1000</f>
        <v>0</v>
      </c>
      <c r="S74" s="232">
        <f>S16*Parametre!$G$84/1000</f>
        <v>0</v>
      </c>
      <c r="T74" s="232">
        <f>T16*Parametre!$G$84/1000</f>
        <v>0</v>
      </c>
      <c r="U74" s="232">
        <f>U16*Parametre!$G$84/1000</f>
        <v>0</v>
      </c>
      <c r="V74" s="232">
        <f>V16*Parametre!$G$84/1000</f>
        <v>0</v>
      </c>
      <c r="W74" s="232">
        <f>W16*Parametre!$G$84/1000</f>
        <v>0</v>
      </c>
      <c r="X74" s="232">
        <f>X16*Parametre!$G$84/1000</f>
        <v>0</v>
      </c>
      <c r="Y74" s="232">
        <f>Y16*Parametre!$G$84/1000</f>
        <v>0</v>
      </c>
      <c r="Z74" s="232">
        <f>Z16*Parametre!$G$84/1000</f>
        <v>0</v>
      </c>
      <c r="AA74" s="232">
        <f>AA16*Parametre!$G$84/1000</f>
        <v>0</v>
      </c>
      <c r="AB74" s="232">
        <f>AB16*Parametre!$G$84/1000</f>
        <v>0</v>
      </c>
      <c r="AC74" s="232">
        <f>AC16*Parametre!$G$84/1000</f>
        <v>0</v>
      </c>
      <c r="AD74" s="232">
        <f>AD16*Parametre!$G$84/1000</f>
        <v>0</v>
      </c>
      <c r="AE74" s="232">
        <f>AE16*Parametre!$G$84/1000</f>
        <v>0</v>
      </c>
      <c r="AF74" s="232">
        <f>AF16*Parametre!$G$84/1000</f>
        <v>0</v>
      </c>
      <c r="AG74" s="232">
        <f>AG16*Parametre!$G$84/1000</f>
        <v>0</v>
      </c>
      <c r="AH74" s="232">
        <f>AH16*Parametre!$G$84/1000</f>
        <v>0</v>
      </c>
      <c r="AI74" s="232">
        <f>AI16*Parametre!$G$84/1000</f>
        <v>0</v>
      </c>
      <c r="AJ74" s="232">
        <f>AJ16*Parametre!$G$84/1000</f>
        <v>0</v>
      </c>
      <c r="AK74" s="232">
        <f>AK16*Parametre!$G$84/1000</f>
        <v>0</v>
      </c>
      <c r="AL74" s="232">
        <f>AL16*Parametre!$G$84/1000</f>
        <v>0</v>
      </c>
      <c r="AM74" s="232">
        <f>AM16*Parametre!$G$84/1000</f>
        <v>0</v>
      </c>
      <c r="AN74" s="232">
        <f>AN16*Parametre!$G$84/1000</f>
        <v>0</v>
      </c>
      <c r="AO74" s="232">
        <f>AO16*Parametre!$G$84/1000</f>
        <v>0</v>
      </c>
      <c r="AP74" s="232">
        <f>AP16*Parametre!$G$84/1000</f>
        <v>0</v>
      </c>
    </row>
    <row r="75" spans="2:42" x14ac:dyDescent="0.2">
      <c r="B75" s="389" t="s">
        <v>645</v>
      </c>
      <c r="C75" s="336">
        <f t="shared" si="69"/>
        <v>0</v>
      </c>
      <c r="D75" s="232">
        <f>D17*Parametre!$G$84/1000</f>
        <v>0</v>
      </c>
      <c r="E75" s="232">
        <f>E17*Parametre!$G$84/1000</f>
        <v>0</v>
      </c>
      <c r="F75" s="232">
        <f>F17*Parametre!$G$84/1000</f>
        <v>0</v>
      </c>
      <c r="G75" s="232">
        <f>G17*Parametre!$G$84/1000</f>
        <v>0</v>
      </c>
      <c r="H75" s="232">
        <f>H17*Parametre!$G$84/1000</f>
        <v>0</v>
      </c>
      <c r="I75" s="232">
        <f>I17*Parametre!$G$84/1000</f>
        <v>0</v>
      </c>
      <c r="J75" s="232">
        <f>J17*Parametre!$G$84/1000</f>
        <v>0</v>
      </c>
      <c r="K75" s="232">
        <f>K17*Parametre!$G$84/1000</f>
        <v>0</v>
      </c>
      <c r="L75" s="232">
        <f>L17*Parametre!$G$84/1000</f>
        <v>0</v>
      </c>
      <c r="M75" s="232">
        <f>M17*Parametre!$G$84/1000</f>
        <v>0</v>
      </c>
      <c r="N75" s="232">
        <f>N17*Parametre!$G$84/1000</f>
        <v>0</v>
      </c>
      <c r="O75" s="232">
        <f>O17*Parametre!$G$84/1000</f>
        <v>0</v>
      </c>
      <c r="P75" s="232">
        <f>P17*Parametre!$G$84/1000</f>
        <v>0</v>
      </c>
      <c r="Q75" s="232">
        <f>Q17*Parametre!$G$84/1000</f>
        <v>0</v>
      </c>
      <c r="R75" s="232">
        <f>R17*Parametre!$G$84/1000</f>
        <v>0</v>
      </c>
      <c r="S75" s="232">
        <f>S17*Parametre!$G$84/1000</f>
        <v>0</v>
      </c>
      <c r="T75" s="232">
        <f>T17*Parametre!$G$84/1000</f>
        <v>0</v>
      </c>
      <c r="U75" s="232">
        <f>U17*Parametre!$G$84/1000</f>
        <v>0</v>
      </c>
      <c r="V75" s="232">
        <f>V17*Parametre!$G$84/1000</f>
        <v>0</v>
      </c>
      <c r="W75" s="232">
        <f>W17*Parametre!$G$84/1000</f>
        <v>0</v>
      </c>
      <c r="X75" s="232">
        <f>X17*Parametre!$G$84/1000</f>
        <v>0</v>
      </c>
      <c r="Y75" s="232">
        <f>Y17*Parametre!$G$84/1000</f>
        <v>0</v>
      </c>
      <c r="Z75" s="232">
        <f>Z17*Parametre!$G$84/1000</f>
        <v>0</v>
      </c>
      <c r="AA75" s="232">
        <f>AA17*Parametre!$G$84/1000</f>
        <v>0</v>
      </c>
      <c r="AB75" s="232">
        <f>AB17*Parametre!$G$84/1000</f>
        <v>0</v>
      </c>
      <c r="AC75" s="232">
        <f>AC17*Parametre!$G$84/1000</f>
        <v>0</v>
      </c>
      <c r="AD75" s="232">
        <f>AD17*Parametre!$G$84/1000</f>
        <v>0</v>
      </c>
      <c r="AE75" s="232">
        <f>AE17*Parametre!$G$84/1000</f>
        <v>0</v>
      </c>
      <c r="AF75" s="232">
        <f>AF17*Parametre!$G$84/1000</f>
        <v>0</v>
      </c>
      <c r="AG75" s="232">
        <f>AG17*Parametre!$G$84/1000</f>
        <v>0</v>
      </c>
      <c r="AH75" s="232">
        <f>AH17*Parametre!$G$84/1000</f>
        <v>0</v>
      </c>
      <c r="AI75" s="232">
        <f>AI17*Parametre!$G$84/1000</f>
        <v>0</v>
      </c>
      <c r="AJ75" s="232">
        <f>AJ17*Parametre!$G$84/1000</f>
        <v>0</v>
      </c>
      <c r="AK75" s="232">
        <f>AK17*Parametre!$G$84/1000</f>
        <v>0</v>
      </c>
      <c r="AL75" s="232">
        <f>AL17*Parametre!$G$84/1000</f>
        <v>0</v>
      </c>
      <c r="AM75" s="232">
        <f>AM17*Parametre!$G$84/1000</f>
        <v>0</v>
      </c>
      <c r="AN75" s="232">
        <f>AN17*Parametre!$G$84/1000</f>
        <v>0</v>
      </c>
      <c r="AO75" s="232">
        <f>AO17*Parametre!$G$84/1000</f>
        <v>0</v>
      </c>
      <c r="AP75" s="232">
        <f>AP17*Parametre!$G$84/1000</f>
        <v>0</v>
      </c>
    </row>
    <row r="76" spans="2:42" x14ac:dyDescent="0.2">
      <c r="B76" s="303" t="s">
        <v>498</v>
      </c>
      <c r="C76" s="337">
        <f t="shared" si="69"/>
        <v>0</v>
      </c>
      <c r="D76" s="337">
        <f t="shared" ref="D76:AP76" si="70">SUM(D73:D75)</f>
        <v>0</v>
      </c>
      <c r="E76" s="337">
        <f t="shared" si="70"/>
        <v>0</v>
      </c>
      <c r="F76" s="337">
        <f t="shared" si="70"/>
        <v>0</v>
      </c>
      <c r="G76" s="337">
        <f t="shared" si="70"/>
        <v>0</v>
      </c>
      <c r="H76" s="337">
        <f t="shared" si="70"/>
        <v>0</v>
      </c>
      <c r="I76" s="337">
        <f t="shared" si="70"/>
        <v>0</v>
      </c>
      <c r="J76" s="337">
        <f t="shared" si="70"/>
        <v>0</v>
      </c>
      <c r="K76" s="337">
        <f t="shared" si="70"/>
        <v>0</v>
      </c>
      <c r="L76" s="337">
        <f t="shared" si="70"/>
        <v>0</v>
      </c>
      <c r="M76" s="337">
        <f t="shared" si="70"/>
        <v>0</v>
      </c>
      <c r="N76" s="337">
        <f t="shared" si="70"/>
        <v>0</v>
      </c>
      <c r="O76" s="337">
        <f t="shared" si="70"/>
        <v>0</v>
      </c>
      <c r="P76" s="337">
        <f t="shared" si="70"/>
        <v>0</v>
      </c>
      <c r="Q76" s="337">
        <f t="shared" si="70"/>
        <v>0</v>
      </c>
      <c r="R76" s="337">
        <f t="shared" si="70"/>
        <v>0</v>
      </c>
      <c r="S76" s="337">
        <f t="shared" si="70"/>
        <v>0</v>
      </c>
      <c r="T76" s="337">
        <f t="shared" si="70"/>
        <v>0</v>
      </c>
      <c r="U76" s="337">
        <f t="shared" si="70"/>
        <v>0</v>
      </c>
      <c r="V76" s="337">
        <f t="shared" si="70"/>
        <v>0</v>
      </c>
      <c r="W76" s="337">
        <f t="shared" si="70"/>
        <v>0</v>
      </c>
      <c r="X76" s="337">
        <f t="shared" si="70"/>
        <v>0</v>
      </c>
      <c r="Y76" s="337">
        <f t="shared" si="70"/>
        <v>0</v>
      </c>
      <c r="Z76" s="337">
        <f t="shared" si="70"/>
        <v>0</v>
      </c>
      <c r="AA76" s="337">
        <f t="shared" si="70"/>
        <v>0</v>
      </c>
      <c r="AB76" s="337">
        <f t="shared" si="70"/>
        <v>0</v>
      </c>
      <c r="AC76" s="337">
        <f t="shared" si="70"/>
        <v>0</v>
      </c>
      <c r="AD76" s="337">
        <f t="shared" si="70"/>
        <v>0</v>
      </c>
      <c r="AE76" s="337">
        <f t="shared" si="70"/>
        <v>0</v>
      </c>
      <c r="AF76" s="337">
        <f t="shared" si="70"/>
        <v>0</v>
      </c>
      <c r="AG76" s="337">
        <f t="shared" si="70"/>
        <v>0</v>
      </c>
      <c r="AH76" s="337">
        <f t="shared" si="70"/>
        <v>0</v>
      </c>
      <c r="AI76" s="337">
        <f t="shared" si="70"/>
        <v>0</v>
      </c>
      <c r="AJ76" s="337">
        <f t="shared" si="70"/>
        <v>0</v>
      </c>
      <c r="AK76" s="337">
        <f t="shared" si="70"/>
        <v>0</v>
      </c>
      <c r="AL76" s="337">
        <f t="shared" si="70"/>
        <v>0</v>
      </c>
      <c r="AM76" s="337">
        <f t="shared" si="70"/>
        <v>0</v>
      </c>
      <c r="AN76" s="337">
        <f t="shared" si="70"/>
        <v>0</v>
      </c>
      <c r="AO76" s="337">
        <f t="shared" si="70"/>
        <v>0</v>
      </c>
      <c r="AP76" s="337">
        <f t="shared" si="70"/>
        <v>0</v>
      </c>
    </row>
  </sheetData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99"/>
  </sheetPr>
  <dimension ref="B2:AO51"/>
  <sheetViews>
    <sheetView topLeftCell="A3" zoomScaleNormal="100" workbookViewId="0">
      <selection activeCell="D8" sqref="D8:AO11"/>
    </sheetView>
  </sheetViews>
  <sheetFormatPr defaultColWidth="9.21875" defaultRowHeight="10.199999999999999" x14ac:dyDescent="0.2"/>
  <cols>
    <col min="1" max="1" width="3.77734375" style="251" customWidth="1"/>
    <col min="2" max="2" width="54.44140625" style="251" bestFit="1" customWidth="1"/>
    <col min="3" max="3" width="8" style="251" bestFit="1" customWidth="1"/>
    <col min="4" max="7" width="4.77734375" style="251" bestFit="1" customWidth="1"/>
    <col min="8" max="38" width="5.77734375" style="251" bestFit="1" customWidth="1"/>
    <col min="39" max="39" width="5" style="251" bestFit="1" customWidth="1"/>
    <col min="40" max="40" width="5" style="251" customWidth="1"/>
    <col min="41" max="41" width="5.77734375" style="251" bestFit="1" customWidth="1"/>
    <col min="42" max="16384" width="9.21875" style="251"/>
  </cols>
  <sheetData>
    <row r="2" spans="2:41" x14ac:dyDescent="0.2">
      <c r="B2" s="252"/>
      <c r="C2" s="252"/>
      <c r="D2" s="252" t="s">
        <v>10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</row>
    <row r="3" spans="2:41" x14ac:dyDescent="0.2">
      <c r="B3" s="253" t="s">
        <v>445</v>
      </c>
      <c r="C3" s="253"/>
      <c r="D3" s="254">
        <v>1</v>
      </c>
      <c r="E3" s="254">
        <v>2</v>
      </c>
      <c r="F3" s="254">
        <v>3</v>
      </c>
      <c r="G3" s="254">
        <v>4</v>
      </c>
      <c r="H3" s="254">
        <v>5</v>
      </c>
      <c r="I3" s="254">
        <v>6</v>
      </c>
      <c r="J3" s="254">
        <v>7</v>
      </c>
      <c r="K3" s="254">
        <v>8</v>
      </c>
      <c r="L3" s="254">
        <v>9</v>
      </c>
      <c r="M3" s="254">
        <v>10</v>
      </c>
      <c r="N3" s="254">
        <v>11</v>
      </c>
      <c r="O3" s="254">
        <v>12</v>
      </c>
      <c r="P3" s="254">
        <v>13</v>
      </c>
      <c r="Q3" s="254">
        <v>14</v>
      </c>
      <c r="R3" s="254">
        <v>15</v>
      </c>
      <c r="S3" s="254">
        <v>16</v>
      </c>
      <c r="T3" s="254">
        <v>17</v>
      </c>
      <c r="U3" s="254">
        <v>18</v>
      </c>
      <c r="V3" s="254">
        <v>19</v>
      </c>
      <c r="W3" s="254">
        <v>20</v>
      </c>
      <c r="X3" s="254">
        <v>21</v>
      </c>
      <c r="Y3" s="254">
        <v>22</v>
      </c>
      <c r="Z3" s="254">
        <v>23</v>
      </c>
      <c r="AA3" s="254">
        <v>24</v>
      </c>
      <c r="AB3" s="254">
        <v>25</v>
      </c>
      <c r="AC3" s="254">
        <v>26</v>
      </c>
      <c r="AD3" s="254">
        <v>27</v>
      </c>
      <c r="AE3" s="254">
        <v>28</v>
      </c>
      <c r="AF3" s="254">
        <v>29</v>
      </c>
      <c r="AG3" s="254">
        <v>30</v>
      </c>
      <c r="AH3" s="254">
        <v>31</v>
      </c>
      <c r="AI3" s="254">
        <v>32</v>
      </c>
      <c r="AJ3" s="254">
        <v>33</v>
      </c>
      <c r="AK3" s="254">
        <v>34</v>
      </c>
      <c r="AL3" s="254">
        <v>35</v>
      </c>
      <c r="AM3" s="254">
        <v>36</v>
      </c>
      <c r="AN3" s="254">
        <v>37</v>
      </c>
      <c r="AO3" s="254">
        <v>38</v>
      </c>
    </row>
    <row r="4" spans="2:41" x14ac:dyDescent="0.2">
      <c r="B4" s="255" t="s">
        <v>33</v>
      </c>
      <c r="C4" s="256" t="s">
        <v>9</v>
      </c>
      <c r="D4" s="257">
        <v>2026</v>
      </c>
      <c r="E4" s="257">
        <f>D4+$D$3</f>
        <v>2027</v>
      </c>
      <c r="F4" s="257">
        <f t="shared" ref="F4:AG4" si="0">E4+$D$3</f>
        <v>2028</v>
      </c>
      <c r="G4" s="257">
        <f t="shared" si="0"/>
        <v>2029</v>
      </c>
      <c r="H4" s="257">
        <f t="shared" si="0"/>
        <v>2030</v>
      </c>
      <c r="I4" s="257">
        <f t="shared" si="0"/>
        <v>2031</v>
      </c>
      <c r="J4" s="257">
        <f t="shared" si="0"/>
        <v>2032</v>
      </c>
      <c r="K4" s="257">
        <f t="shared" si="0"/>
        <v>2033</v>
      </c>
      <c r="L4" s="257">
        <f t="shared" si="0"/>
        <v>2034</v>
      </c>
      <c r="M4" s="257">
        <f t="shared" si="0"/>
        <v>2035</v>
      </c>
      <c r="N4" s="257">
        <f t="shared" si="0"/>
        <v>2036</v>
      </c>
      <c r="O4" s="257">
        <f t="shared" si="0"/>
        <v>2037</v>
      </c>
      <c r="P4" s="257">
        <f t="shared" si="0"/>
        <v>2038</v>
      </c>
      <c r="Q4" s="257">
        <f t="shared" si="0"/>
        <v>2039</v>
      </c>
      <c r="R4" s="257">
        <f t="shared" si="0"/>
        <v>2040</v>
      </c>
      <c r="S4" s="257">
        <f t="shared" si="0"/>
        <v>2041</v>
      </c>
      <c r="T4" s="257">
        <f t="shared" si="0"/>
        <v>2042</v>
      </c>
      <c r="U4" s="257">
        <f t="shared" si="0"/>
        <v>2043</v>
      </c>
      <c r="V4" s="257">
        <f t="shared" si="0"/>
        <v>2044</v>
      </c>
      <c r="W4" s="257">
        <f t="shared" si="0"/>
        <v>2045</v>
      </c>
      <c r="X4" s="257">
        <f t="shared" si="0"/>
        <v>2046</v>
      </c>
      <c r="Y4" s="257">
        <f t="shared" si="0"/>
        <v>2047</v>
      </c>
      <c r="Z4" s="257">
        <f t="shared" si="0"/>
        <v>2048</v>
      </c>
      <c r="AA4" s="257">
        <f t="shared" si="0"/>
        <v>2049</v>
      </c>
      <c r="AB4" s="257">
        <f t="shared" si="0"/>
        <v>2050</v>
      </c>
      <c r="AC4" s="257">
        <f t="shared" si="0"/>
        <v>2051</v>
      </c>
      <c r="AD4" s="257">
        <f t="shared" si="0"/>
        <v>2052</v>
      </c>
      <c r="AE4" s="257">
        <f t="shared" si="0"/>
        <v>2053</v>
      </c>
      <c r="AF4" s="257">
        <f t="shared" si="0"/>
        <v>2054</v>
      </c>
      <c r="AG4" s="257">
        <f t="shared" si="0"/>
        <v>2055</v>
      </c>
      <c r="AH4" s="257">
        <f t="shared" ref="AH4" si="1">AG4+$D$3</f>
        <v>2056</v>
      </c>
      <c r="AI4" s="257">
        <f t="shared" ref="AI4" si="2">AH4+$D$3</f>
        <v>2057</v>
      </c>
      <c r="AJ4" s="257">
        <f t="shared" ref="AJ4" si="3">AI4+$D$3</f>
        <v>2058</v>
      </c>
      <c r="AK4" s="257">
        <f t="shared" ref="AK4" si="4">AJ4+$D$3</f>
        <v>2059</v>
      </c>
      <c r="AL4" s="257">
        <f t="shared" ref="AL4" si="5">AK4+$D$3</f>
        <v>2060</v>
      </c>
      <c r="AM4" s="257">
        <f t="shared" ref="AM4" si="6">AL4+$D$3</f>
        <v>2061</v>
      </c>
      <c r="AN4" s="257">
        <f t="shared" ref="AN4" si="7">AM4+$D$3</f>
        <v>2062</v>
      </c>
      <c r="AO4" s="257">
        <f t="shared" ref="AO4" si="8">AN4+$D$3</f>
        <v>2063</v>
      </c>
    </row>
    <row r="5" spans="2:41" ht="12.6" x14ac:dyDescent="0.3">
      <c r="B5" s="30" t="s">
        <v>401</v>
      </c>
      <c r="C5" s="258">
        <f t="shared" ref="C5:C12" si="9">SUM(D5:AO5)</f>
        <v>0</v>
      </c>
      <c r="D5" s="259">
        <v>0</v>
      </c>
      <c r="E5" s="259">
        <v>0</v>
      </c>
      <c r="F5" s="259">
        <v>0</v>
      </c>
      <c r="G5" s="259">
        <v>0</v>
      </c>
      <c r="H5" s="259">
        <v>0</v>
      </c>
      <c r="I5" s="259">
        <v>0</v>
      </c>
      <c r="J5" s="259">
        <v>0</v>
      </c>
      <c r="K5" s="259">
        <v>0</v>
      </c>
      <c r="L5" s="259">
        <v>0</v>
      </c>
      <c r="M5" s="259">
        <v>0</v>
      </c>
      <c r="N5" s="259">
        <v>0</v>
      </c>
      <c r="O5" s="259">
        <v>0</v>
      </c>
      <c r="P5" s="259">
        <v>0</v>
      </c>
      <c r="Q5" s="259">
        <v>0</v>
      </c>
      <c r="R5" s="259">
        <v>0</v>
      </c>
      <c r="S5" s="259">
        <v>0</v>
      </c>
      <c r="T5" s="259">
        <v>0</v>
      </c>
      <c r="U5" s="259">
        <v>0</v>
      </c>
      <c r="V5" s="259">
        <v>0</v>
      </c>
      <c r="W5" s="259">
        <v>0</v>
      </c>
      <c r="X5" s="259">
        <v>0</v>
      </c>
      <c r="Y5" s="259">
        <v>0</v>
      </c>
      <c r="Z5" s="259">
        <v>0</v>
      </c>
      <c r="AA5" s="259">
        <v>0</v>
      </c>
      <c r="AB5" s="259">
        <v>0</v>
      </c>
      <c r="AC5" s="259">
        <v>0</v>
      </c>
      <c r="AD5" s="259">
        <v>0</v>
      </c>
      <c r="AE5" s="259">
        <v>0</v>
      </c>
      <c r="AF5" s="259">
        <v>0</v>
      </c>
      <c r="AG5" s="259">
        <v>0</v>
      </c>
      <c r="AH5" s="259">
        <v>0</v>
      </c>
      <c r="AI5" s="259">
        <v>0</v>
      </c>
      <c r="AJ5" s="259">
        <v>0</v>
      </c>
      <c r="AK5" s="259">
        <v>0</v>
      </c>
      <c r="AL5" s="259">
        <v>0</v>
      </c>
      <c r="AM5" s="259">
        <v>0</v>
      </c>
      <c r="AN5" s="259">
        <v>0</v>
      </c>
      <c r="AO5" s="259">
        <v>0</v>
      </c>
    </row>
    <row r="6" spans="2:41" ht="12.6" x14ac:dyDescent="0.3">
      <c r="B6" s="30" t="s">
        <v>402</v>
      </c>
      <c r="C6" s="258">
        <f t="shared" si="9"/>
        <v>1152.4290941788599</v>
      </c>
      <c r="D6" s="259">
        <f>'11b_A Znečisť. látky (cesty)'!D7</f>
        <v>0</v>
      </c>
      <c r="E6" s="259">
        <f>'11b_A Znečisť. látky (cesty)'!E7</f>
        <v>0</v>
      </c>
      <c r="F6" s="259">
        <f>'11b_A Znečisť. látky (cesty)'!F7</f>
        <v>56.076144566374737</v>
      </c>
      <c r="G6" s="259">
        <f>'11b_A Znečisť. látky (cesty)'!G7</f>
        <v>55.877196719657682</v>
      </c>
      <c r="H6" s="259">
        <f>'11b_A Znečisť. látky (cesty)'!H7</f>
        <v>55.690584508743598</v>
      </c>
      <c r="I6" s="259">
        <f>'11b_A Znečisť. látky (cesty)'!I7</f>
        <v>55.18073274040686</v>
      </c>
      <c r="J6" s="259">
        <f>'11b_A Znečisť. látky (cesty)'!J7</f>
        <v>54.39525900147008</v>
      </c>
      <c r="K6" s="259">
        <f>'11b_A Znečisť. látky (cesty)'!K7</f>
        <v>53.328469280631133</v>
      </c>
      <c r="L6" s="259">
        <f>'11b_A Znečisť. látky (cesty)'!L7</f>
        <v>52.054212025432982</v>
      </c>
      <c r="M6" s="259">
        <f>'11b_A Znečisť. látky (cesty)'!M7</f>
        <v>50.266092575988921</v>
      </c>
      <c r="N6" s="259">
        <f>'11b_A Znečisť. látky (cesty)'!N7</f>
        <v>48.891355033557296</v>
      </c>
      <c r="O6" s="259">
        <f>'11b_A Znečisť. látky (cesty)'!O7</f>
        <v>47.488653859399037</v>
      </c>
      <c r="P6" s="259">
        <f>'11b_A Znečisť. látky (cesty)'!P7</f>
        <v>46.070217239875468</v>
      </c>
      <c r="Q6" s="259">
        <f>'11b_A Znečisť. látky (cesty)'!Q7</f>
        <v>44.623253429837597</v>
      </c>
      <c r="R6" s="259">
        <f>'11b_A Znečisť. látky (cesty)'!R7</f>
        <v>43.160161214552922</v>
      </c>
      <c r="S6" s="259">
        <f>'11b_A Znečisť. látky (cesty)'!S7</f>
        <v>41.254184737431359</v>
      </c>
      <c r="T6" s="259">
        <f>'11b_A Znečisť. látky (cesty)'!T7</f>
        <v>39.365603944766399</v>
      </c>
      <c r="U6" s="259">
        <f>'11b_A Znečisť. látky (cesty)'!U7</f>
        <v>37.481654126951113</v>
      </c>
      <c r="V6" s="259">
        <f>'11b_A Znečisť. látky (cesty)'!V7</f>
        <v>35.614963952184155</v>
      </c>
      <c r="W6" s="259">
        <f>'11b_A Znečisť. látky (cesty)'!W7</f>
        <v>33.752845279705447</v>
      </c>
      <c r="X6" s="259">
        <f>'11b_A Znečisť. látky (cesty)'!X7</f>
        <v>31.90785121454762</v>
      </c>
      <c r="Y6" s="259">
        <f>'11b_A Znečisť. látky (cesty)'!Y7</f>
        <v>30.06736972550155</v>
      </c>
      <c r="Z6" s="259">
        <f>'11b_A Znečisť. látky (cesty)'!Z7</f>
        <v>28.243878806562485</v>
      </c>
      <c r="AA6" s="259">
        <f>'11b_A Znečisť. látky (cesty)'!AA7</f>
        <v>26.424842079531356</v>
      </c>
      <c r="AB6" s="259">
        <f>'11b_A Znečisť. látky (cesty)'!AB7</f>
        <v>24.622662876789494</v>
      </c>
      <c r="AC6" s="259">
        <f>'11b_A Znečisť. látky (cesty)'!AC7</f>
        <v>22.831058925685365</v>
      </c>
      <c r="AD6" s="259">
        <f>'11b_A Znečisť. látky (cesty)'!AD7</f>
        <v>21.043822624701168</v>
      </c>
      <c r="AE6" s="259">
        <f>'11b_A Znečisť. látky (cesty)'!AE7</f>
        <v>19.273246150504487</v>
      </c>
      <c r="AF6" s="259">
        <f>'11b_A Znečisť. látky (cesty)'!AF7</f>
        <v>17.506980277902947</v>
      </c>
      <c r="AG6" s="259">
        <f>'11b_A Znečisť. látky (cesty)'!AG7</f>
        <v>15.75724363377954</v>
      </c>
      <c r="AH6" s="259">
        <f>'11b_A Znečisť. látky (cesty)'!AH7</f>
        <v>14.011761069517869</v>
      </c>
      <c r="AI6" s="259">
        <f>'11b_A Znečisť. látky (cesty)'!AI7</f>
        <v>12.282678102298027</v>
      </c>
      <c r="AJ6" s="259">
        <f>'11b_A Znečisť. látky (cesty)'!AJ7</f>
        <v>10.557793215733462</v>
      </c>
      <c r="AK6" s="259">
        <f>'11b_A Znečisť. látky (cesty)'!AK7</f>
        <v>8.8491792547498864</v>
      </c>
      <c r="AL6" s="259">
        <f>'11b_A Znečisť. látky (cesty)'!AL7</f>
        <v>7.144707893509838</v>
      </c>
      <c r="AM6" s="259">
        <f>'11b_A Znečisť. látky (cesty)'!AM7</f>
        <v>5.4563797395157145</v>
      </c>
      <c r="AN6" s="259">
        <f>'11b_A Znečisť. látky (cesty)'!AN7</f>
        <v>3.7721392184478204</v>
      </c>
      <c r="AO6" s="259">
        <f>'11b_A Znečisť. látky (cesty)'!AO7</f>
        <v>2.1039151326144898</v>
      </c>
    </row>
    <row r="7" spans="2:41" ht="12.6" x14ac:dyDescent="0.3">
      <c r="B7" s="30" t="s">
        <v>403</v>
      </c>
      <c r="C7" s="258">
        <f t="shared" si="9"/>
        <v>0</v>
      </c>
      <c r="D7" s="259">
        <v>0</v>
      </c>
      <c r="E7" s="259">
        <v>0</v>
      </c>
      <c r="F7" s="259">
        <v>0</v>
      </c>
      <c r="G7" s="259">
        <v>0</v>
      </c>
      <c r="H7" s="259">
        <v>0</v>
      </c>
      <c r="I7" s="259">
        <v>0</v>
      </c>
      <c r="J7" s="259">
        <v>0</v>
      </c>
      <c r="K7" s="259">
        <v>0</v>
      </c>
      <c r="L7" s="259">
        <v>0</v>
      </c>
      <c r="M7" s="259">
        <v>0</v>
      </c>
      <c r="N7" s="259">
        <v>0</v>
      </c>
      <c r="O7" s="259">
        <v>0</v>
      </c>
      <c r="P7" s="259">
        <v>0</v>
      </c>
      <c r="Q7" s="259">
        <v>0</v>
      </c>
      <c r="R7" s="259">
        <v>0</v>
      </c>
      <c r="S7" s="259">
        <v>0</v>
      </c>
      <c r="T7" s="259">
        <v>0</v>
      </c>
      <c r="U7" s="259">
        <v>0</v>
      </c>
      <c r="V7" s="259">
        <v>0</v>
      </c>
      <c r="W7" s="259">
        <v>0</v>
      </c>
      <c r="X7" s="259">
        <v>0</v>
      </c>
      <c r="Y7" s="259">
        <v>0</v>
      </c>
      <c r="Z7" s="259">
        <v>0</v>
      </c>
      <c r="AA7" s="259">
        <v>0</v>
      </c>
      <c r="AB7" s="259">
        <v>0</v>
      </c>
      <c r="AC7" s="259">
        <v>0</v>
      </c>
      <c r="AD7" s="259">
        <v>0</v>
      </c>
      <c r="AE7" s="259">
        <v>0</v>
      </c>
      <c r="AF7" s="259">
        <v>0</v>
      </c>
      <c r="AG7" s="259">
        <v>0</v>
      </c>
      <c r="AH7" s="259">
        <v>0</v>
      </c>
      <c r="AI7" s="259">
        <v>0</v>
      </c>
      <c r="AJ7" s="259">
        <v>0</v>
      </c>
      <c r="AK7" s="259">
        <v>0</v>
      </c>
      <c r="AL7" s="259">
        <v>0</v>
      </c>
      <c r="AM7" s="259">
        <v>0</v>
      </c>
      <c r="AN7" s="259">
        <v>0</v>
      </c>
      <c r="AO7" s="259">
        <v>0</v>
      </c>
    </row>
    <row r="8" spans="2:41" ht="12.6" x14ac:dyDescent="0.3">
      <c r="B8" s="30" t="s">
        <v>404</v>
      </c>
      <c r="C8" s="258">
        <f t="shared" si="9"/>
        <v>23361.535754914104</v>
      </c>
      <c r="D8" s="259">
        <f>'11b_A Znečisť. látky (cesty)'!D8</f>
        <v>0</v>
      </c>
      <c r="E8" s="259">
        <f>'11b_A Znečisť. látky (cesty)'!E8</f>
        <v>0</v>
      </c>
      <c r="F8" s="259">
        <f>'11b_A Znečisť. látky (cesty)'!F8</f>
        <v>1136.7509401682773</v>
      </c>
      <c r="G8" s="259">
        <f>'11b_A Znečisť. látky (cesty)'!G8</f>
        <v>1132.7179569175767</v>
      </c>
      <c r="H8" s="259">
        <f>'11b_A Znečisť. látky (cesty)'!H8</f>
        <v>1128.9350362506184</v>
      </c>
      <c r="I8" s="259">
        <f>'11b_A Znečisť. látky (cesty)'!I8</f>
        <v>1118.5995454374577</v>
      </c>
      <c r="J8" s="259">
        <f>'11b_A Znečisť. látky (cesty)'!J8</f>
        <v>1102.6767672557837</v>
      </c>
      <c r="K8" s="259">
        <f>'11b_A Znečisť. látky (cesty)'!K8</f>
        <v>1081.0512752127252</v>
      </c>
      <c r="L8" s="259">
        <f>'11b_A Znečisť. látky (cesty)'!L8</f>
        <v>1055.2200925580726</v>
      </c>
      <c r="M8" s="259">
        <f>'11b_A Znečisť. látky (cesty)'!M8</f>
        <v>1018.9721215000268</v>
      </c>
      <c r="N8" s="259">
        <f>'11b_A Znečisť. látky (cesty)'!N8</f>
        <v>991.10404665415308</v>
      </c>
      <c r="O8" s="259">
        <f>'11b_A Znečisť. látky (cesty)'!O8</f>
        <v>962.66910536441821</v>
      </c>
      <c r="P8" s="259">
        <f>'11b_A Znečisť. látky (cesty)'!P8</f>
        <v>933.91518204674094</v>
      </c>
      <c r="Q8" s="259">
        <f>'11b_A Znečisť. látky (cesty)'!Q8</f>
        <v>904.58296806931412</v>
      </c>
      <c r="R8" s="259">
        <f>'11b_A Znečisť. látky (cesty)'!R8</f>
        <v>874.92380615405216</v>
      </c>
      <c r="S8" s="259">
        <f>'11b_A Znečisť. látky (cesty)'!S8</f>
        <v>836.28668926485466</v>
      </c>
      <c r="T8" s="259">
        <f>'11b_A Znečisť. látky (cesty)'!T8</f>
        <v>798.00221004027958</v>
      </c>
      <c r="U8" s="259">
        <f>'11b_A Znečisť. látky (cesty)'!U8</f>
        <v>759.81160790113836</v>
      </c>
      <c r="V8" s="259">
        <f>'11b_A Znečisť. látky (cesty)'!V8</f>
        <v>721.97088565502247</v>
      </c>
      <c r="W8" s="259">
        <f>'11b_A Znečisť. látky (cesty)'!W8</f>
        <v>684.22283489273173</v>
      </c>
      <c r="X8" s="259">
        <f>'11b_A Znečisť. látky (cesty)'!X8</f>
        <v>646.82192663858859</v>
      </c>
      <c r="Y8" s="259">
        <f>'11b_A Znečisť. látky (cesty)'!Y8</f>
        <v>609.5124953427362</v>
      </c>
      <c r="Z8" s="259">
        <f>'11b_A Znečisť. látky (cesty)'!Z8</f>
        <v>572.54748941158221</v>
      </c>
      <c r="AA8" s="259">
        <f>'11b_A Znečisť. látky (cesty)'!AA8</f>
        <v>535.67277689981677</v>
      </c>
      <c r="AB8" s="259">
        <f>'11b_A Znečisť. látky (cesty)'!AB8</f>
        <v>499.13979270644631</v>
      </c>
      <c r="AC8" s="259">
        <f>'11b_A Znečisť. látky (cesty)'!AC8</f>
        <v>462.8211853632439</v>
      </c>
      <c r="AD8" s="259">
        <f>'11b_A Znečisť. látky (cesty)'!AD8</f>
        <v>426.59111710236516</v>
      </c>
      <c r="AE8" s="259">
        <f>'11b_A Znečisť. látky (cesty)'!AE8</f>
        <v>390.69876952307374</v>
      </c>
      <c r="AF8" s="259">
        <f>'11b_A Znečisť. látky (cesty)'!AF8</f>
        <v>354.8938045635017</v>
      </c>
      <c r="AG8" s="259">
        <f>'11b_A Znečisť. látky (cesty)'!AG8</f>
        <v>319.42391285402687</v>
      </c>
      <c r="AH8" s="259">
        <f>'11b_A Znečisť. látky (cesty)'!AH8</f>
        <v>284.04025798055017</v>
      </c>
      <c r="AI8" s="259">
        <f>'11b_A Znečisť. látky (cesty)'!AI8</f>
        <v>248.98904852570621</v>
      </c>
      <c r="AJ8" s="259">
        <f>'11b_A Znečisť. látky (cesty)'!AJ8</f>
        <v>214.02294071557571</v>
      </c>
      <c r="AK8" s="259">
        <f>'11b_A Znečisť. látky (cesty)'!AK8</f>
        <v>179.38666995281403</v>
      </c>
      <c r="AL8" s="259">
        <f>'11b_A Znečisť. látky (cesty)'!AL8</f>
        <v>144.83437615012346</v>
      </c>
      <c r="AM8" s="259">
        <f>'11b_A Znečisť. látky (cesty)'!AM8</f>
        <v>110.60933034488426</v>
      </c>
      <c r="AN8" s="259">
        <f>'11b_A Znečisť. látky (cesty)'!AN8</f>
        <v>76.467147236570511</v>
      </c>
      <c r="AO8" s="259">
        <f>'11b_A Znečisť. látky (cesty)'!AO8</f>
        <v>42.649642259248559</v>
      </c>
    </row>
    <row r="9" spans="2:41" ht="12.6" x14ac:dyDescent="0.3">
      <c r="B9" s="30" t="s">
        <v>135</v>
      </c>
      <c r="C9" s="258">
        <f t="shared" si="9"/>
        <v>43.676213213044001</v>
      </c>
      <c r="D9" s="259">
        <f>'11b_A Znečisť. látky (cesty)'!D9</f>
        <v>0</v>
      </c>
      <c r="E9" s="259">
        <f>'11b_A Znečisť. látky (cesty)'!E9</f>
        <v>0</v>
      </c>
      <c r="F9" s="259">
        <f>'11b_A Znečisť. látky (cesty)'!F9</f>
        <v>2.1252445452981088</v>
      </c>
      <c r="G9" s="259">
        <f>'11b_A Znečisť. látky (cesty)'!G9</f>
        <v>2.1177045685521367</v>
      </c>
      <c r="H9" s="259">
        <f>'11b_A Znečisť. látky (cesty)'!H9</f>
        <v>2.1106321033104916</v>
      </c>
      <c r="I9" s="259">
        <f>'11b_A Znečisť. látky (cesty)'!I9</f>
        <v>2.0913090971026431</v>
      </c>
      <c r="J9" s="259">
        <f>'11b_A Znečisť. látky (cesty)'!J9</f>
        <v>2.061540221370211</v>
      </c>
      <c r="K9" s="259">
        <f>'11b_A Znečisť. látky (cesty)'!K9</f>
        <v>2.0211096772819044</v>
      </c>
      <c r="L9" s="259">
        <f>'11b_A Znečisť. látky (cesty)'!L9</f>
        <v>1.9728162665658568</v>
      </c>
      <c r="M9" s="259">
        <f>'11b_A Znečisť. látky (cesty)'!M9</f>
        <v>1.9050478574560907</v>
      </c>
      <c r="N9" s="259">
        <f>'11b_A Znečisť. látky (cesty)'!N9</f>
        <v>1.8529463179179884</v>
      </c>
      <c r="O9" s="259">
        <f>'11b_A Znečisť. látky (cesty)'!O9</f>
        <v>1.7997849773494596</v>
      </c>
      <c r="P9" s="259">
        <f>'11b_A Znečisť. látky (cesty)'!P9</f>
        <v>1.7460272750001944</v>
      </c>
      <c r="Q9" s="259">
        <f>'11b_A Znečisť. látky (cesty)'!Q9</f>
        <v>1.6911884131578501</v>
      </c>
      <c r="R9" s="259">
        <f>'11b_A Znečisť. látky (cesty)'!R9</f>
        <v>1.6357382966449108</v>
      </c>
      <c r="S9" s="259">
        <f>'11b_A Znečisť. látky (cesty)'!S9</f>
        <v>1.5635031930586698</v>
      </c>
      <c r="T9" s="259">
        <f>'11b_A Znečisť. látky (cesty)'!T9</f>
        <v>1.4919273730909621</v>
      </c>
      <c r="U9" s="259">
        <f>'11b_A Znečisť. látky (cesty)'!U9</f>
        <v>1.4205270636565626</v>
      </c>
      <c r="V9" s="259">
        <f>'11b_A Znečisť. látky (cesty)'!V9</f>
        <v>1.3497808819715984</v>
      </c>
      <c r="W9" s="259">
        <f>'11b_A Znečisť. látky (cesty)'!W9</f>
        <v>1.2792079568537016</v>
      </c>
      <c r="X9" s="259">
        <f>'11b_A Znečisť. látky (cesty)'!X9</f>
        <v>1.2092840417307054</v>
      </c>
      <c r="Y9" s="259">
        <f>'11b_A Znečisť. látky (cesty)'!Y9</f>
        <v>1.1395311499161214</v>
      </c>
      <c r="Z9" s="259">
        <f>'11b_A Znečisť. látky (cesty)'!Z9</f>
        <v>1.0704221881848313</v>
      </c>
      <c r="AA9" s="259">
        <f>'11b_A Znečisť. látky (cesty)'!AA9</f>
        <v>1.0014820370436637</v>
      </c>
      <c r="AB9" s="259">
        <f>'11b_A Znečisť. látky (cesty)'!AB9</f>
        <v>0.93318077364736596</v>
      </c>
      <c r="AC9" s="259">
        <f>'11b_A Znečisť. látky (cesty)'!AC9</f>
        <v>0.86528030449311255</v>
      </c>
      <c r="AD9" s="259">
        <f>'11b_A Znečisť. látky (cesty)'!AD9</f>
        <v>0.79754536605900617</v>
      </c>
      <c r="AE9" s="259">
        <f>'11b_A Znečisť. látky (cesty)'!AE9</f>
        <v>0.73044182278017611</v>
      </c>
      <c r="AF9" s="259">
        <f>'11b_A Znečisť. látky (cesty)'!AF9</f>
        <v>0.66350164812445445</v>
      </c>
      <c r="AG9" s="259">
        <f>'11b_A Znečisť. látky (cesty)'!AG9</f>
        <v>0.59718791904434743</v>
      </c>
      <c r="AH9" s="259">
        <f>'11b_A Znečisť. látky (cesty)'!AH9</f>
        <v>0.53103541645531482</v>
      </c>
      <c r="AI9" s="259">
        <f>'11b_A Znečisť. látky (cesty)'!AI9</f>
        <v>0.46550444650601241</v>
      </c>
      <c r="AJ9" s="259">
        <f>'11b_A Znečisť. látky (cesty)'!AJ9</f>
        <v>0.40013258071913671</v>
      </c>
      <c r="AK9" s="259">
        <f>'11b_A Znečisť. látky (cesty)'!AK9</f>
        <v>0.33537737101846926</v>
      </c>
      <c r="AL9" s="259">
        <f>'11b_A Znečisť. látky (cesty)'!AL9</f>
        <v>0.27077916279456815</v>
      </c>
      <c r="AM9" s="259">
        <f>'11b_A Znečisť. látky (cesty)'!AM9</f>
        <v>0.20679277022611767</v>
      </c>
      <c r="AN9" s="259">
        <f>'11b_A Znečisť. látky (cesty)'!AN9</f>
        <v>0.14296129593257401</v>
      </c>
      <c r="AO9" s="259">
        <f>'11b_A Znečisť. látky (cesty)'!AO9</f>
        <v>7.9736832728694113E-2</v>
      </c>
    </row>
    <row r="10" spans="2:41" ht="11.7" customHeight="1" x14ac:dyDescent="0.2">
      <c r="B10" s="30" t="s">
        <v>132</v>
      </c>
      <c r="C10" s="258">
        <f t="shared" si="9"/>
        <v>12449.490466414991</v>
      </c>
      <c r="D10" s="259">
        <f>'11b_A Znečisť. látky (cesty)'!D10</f>
        <v>0</v>
      </c>
      <c r="E10" s="259">
        <f>'11b_A Znečisť. látky (cesty)'!E10</f>
        <v>0</v>
      </c>
      <c r="F10" s="259">
        <f>'11b_A Znečisť. látky (cesty)'!F10</f>
        <v>605.78080742557279</v>
      </c>
      <c r="G10" s="259">
        <f>'11b_A Znečisť. látky (cesty)'!G10</f>
        <v>603.63160854337809</v>
      </c>
      <c r="H10" s="259">
        <f>'11b_A Znečisť. látky (cesty)'!H10</f>
        <v>601.61566938284625</v>
      </c>
      <c r="I10" s="259">
        <f>'11b_A Znečisť. látky (cesty)'!I10</f>
        <v>596.10782967170474</v>
      </c>
      <c r="J10" s="259">
        <f>'11b_A Znečisť. látky (cesty)'!J10</f>
        <v>587.62249389364501</v>
      </c>
      <c r="K10" s="259">
        <f>'11b_A Znečisť. látky (cesty)'!K10</f>
        <v>576.09815063787437</v>
      </c>
      <c r="L10" s="259">
        <f>'11b_A Znečisť. látky (cesty)'!L10</f>
        <v>562.3325718005467</v>
      </c>
      <c r="M10" s="259">
        <f>'11b_A Znečisť. látky (cesty)'!M10</f>
        <v>543.01582932058784</v>
      </c>
      <c r="N10" s="259">
        <f>'11b_A Znečisť. látky (cesty)'!N10</f>
        <v>528.16477946877899</v>
      </c>
      <c r="O10" s="259">
        <f>'11b_A Znečisť. látky (cesty)'!O10</f>
        <v>513.01164338160368</v>
      </c>
      <c r="P10" s="259">
        <f>'11b_A Znečisť. látky (cesty)'!P10</f>
        <v>497.68852002315106</v>
      </c>
      <c r="Q10" s="259">
        <f>'11b_A Znečisť. látky (cesty)'!Q10</f>
        <v>482.05722240206006</v>
      </c>
      <c r="R10" s="259">
        <f>'11b_A Znečisť. látky (cesty)'!R10</f>
        <v>466.25169243264259</v>
      </c>
      <c r="S10" s="259">
        <f>'11b_A Znečisť. látky (cesty)'!S10</f>
        <v>445.6617610425094</v>
      </c>
      <c r="T10" s="259">
        <f>'11b_A Znečisť. látky (cesty)'!T10</f>
        <v>425.25975219693282</v>
      </c>
      <c r="U10" s="259">
        <f>'11b_A Znečisť. látky (cesty)'!U10</f>
        <v>404.90777096479684</v>
      </c>
      <c r="V10" s="259">
        <f>'11b_A Znečisť. látky (cesty)'!V10</f>
        <v>384.74224264561587</v>
      </c>
      <c r="W10" s="259">
        <f>'11b_A Znečisť. látky (cesty)'!W10</f>
        <v>364.6260994681694</v>
      </c>
      <c r="X10" s="259">
        <f>'11b_A Znečisť. látky (cesty)'!X10</f>
        <v>344.69495043627097</v>
      </c>
      <c r="Y10" s="259">
        <f>'11b_A Znečisť. látky (cesty)'!Y10</f>
        <v>324.81254997690166</v>
      </c>
      <c r="Z10" s="259">
        <f>'11b_A Znečisť. látky (cesty)'!Z10</f>
        <v>305.11369568244129</v>
      </c>
      <c r="AA10" s="259">
        <f>'11b_A Znečisť. látky (cesty)'!AA10</f>
        <v>285.46295924614128</v>
      </c>
      <c r="AB10" s="259">
        <f>'11b_A Znečisť. látky (cesty)'!AB10</f>
        <v>265.99433170399067</v>
      </c>
      <c r="AC10" s="259">
        <f>'11b_A Znečisť. látky (cesty)'!AC10</f>
        <v>246.63994676045982</v>
      </c>
      <c r="AD10" s="259">
        <f>'11b_A Znečisť. látky (cesty)'!AD10</f>
        <v>227.33274477925025</v>
      </c>
      <c r="AE10" s="259">
        <f>'11b_A Znečisť. látky (cesty)'!AE10</f>
        <v>208.20551600056655</v>
      </c>
      <c r="AF10" s="259">
        <f>'11b_A Znečisť. látky (cesty)'!AF10</f>
        <v>189.12485389894294</v>
      </c>
      <c r="AG10" s="259">
        <f>'11b_A Znečisť. látky (cesty)'!AG10</f>
        <v>170.22275416909136</v>
      </c>
      <c r="AH10" s="259">
        <f>'11b_A Znečisť. látky (cesty)'!AH10</f>
        <v>151.36661052187395</v>
      </c>
      <c r="AI10" s="259">
        <f>'11b_A Znečisť. látky (cesty)'!AI10</f>
        <v>132.68762886063598</v>
      </c>
      <c r="AJ10" s="259">
        <f>'11b_A Znečisť. látky (cesty)'!AJ10</f>
        <v>114.05399833237369</v>
      </c>
      <c r="AK10" s="259">
        <f>'11b_A Znečisť. látky (cesty)'!AK10</f>
        <v>95.596139774745851</v>
      </c>
      <c r="AL10" s="259">
        <f>'11b_A Znečisť. látky (cesty)'!AL10</f>
        <v>77.183032999482492</v>
      </c>
      <c r="AM10" s="259">
        <f>'11b_A Znečisť. látky (cesty)'!AM10</f>
        <v>58.944318475959989</v>
      </c>
      <c r="AN10" s="259">
        <f>'11b_A Znečisť. látky (cesty)'!AN10</f>
        <v>40.749761937863518</v>
      </c>
      <c r="AO10" s="259">
        <f>'11b_A Znečisť. látky (cesty)'!AO10</f>
        <v>22.728228155584169</v>
      </c>
    </row>
    <row r="11" spans="2:41" ht="12.6" x14ac:dyDescent="0.3">
      <c r="B11" s="30" t="s">
        <v>136</v>
      </c>
      <c r="C11" s="258">
        <f t="shared" si="9"/>
        <v>1357.8382541317783</v>
      </c>
      <c r="D11" s="259">
        <f>'11b_A Znečisť. látky (cesty)'!D11</f>
        <v>0</v>
      </c>
      <c r="E11" s="259">
        <f>'11b_A Znečisť. látky (cesty)'!E11</f>
        <v>0</v>
      </c>
      <c r="F11" s="259">
        <f>'11b_A Znečisť. látky (cesty)'!F11</f>
        <v>66.071166218431117</v>
      </c>
      <c r="G11" s="259">
        <f>'11b_A Znečisť. látky (cesty)'!G11</f>
        <v>65.83675787329814</v>
      </c>
      <c r="H11" s="259">
        <f>'11b_A Znečisť. látky (cesty)'!H11</f>
        <v>65.616883869815268</v>
      </c>
      <c r="I11" s="259">
        <f>'11b_A Znečisť. látky (cesty)'!I11</f>
        <v>65.016156034600698</v>
      </c>
      <c r="J11" s="259">
        <f>'11b_A Znečisť. látky (cesty)'!J11</f>
        <v>64.090679321342051</v>
      </c>
      <c r="K11" s="259">
        <f>'11b_A Znečisť. látky (cesty)'!K11</f>
        <v>62.833744817183423</v>
      </c>
      <c r="L11" s="259">
        <f>'11b_A Znečisť. látky (cesty)'!L11</f>
        <v>61.332363729659043</v>
      </c>
      <c r="M11" s="259">
        <f>'11b_A Znečisť. látky (cesty)'!M11</f>
        <v>59.225529562007083</v>
      </c>
      <c r="N11" s="259">
        <f>'11b_A Znečisť. látky (cesty)'!N11</f>
        <v>57.605758563571115</v>
      </c>
      <c r="O11" s="259">
        <f>'11b_A Znečisť. látky (cesty)'!O11</f>
        <v>55.953039690880061</v>
      </c>
      <c r="P11" s="259">
        <f>'11b_A Znečisť. látky (cesty)'!P11</f>
        <v>54.281780684335459</v>
      </c>
      <c r="Q11" s="259">
        <f>'11b_A Znečisť. látky (cesty)'!Q11</f>
        <v>52.576909795932892</v>
      </c>
      <c r="R11" s="259">
        <f>'11b_A Znečisť. látky (cesty)'!R11</f>
        <v>50.853035772558378</v>
      </c>
      <c r="S11" s="259">
        <f>'11b_A Znečisť. látky (cesty)'!S11</f>
        <v>48.607337720345448</v>
      </c>
      <c r="T11" s="259">
        <f>'11b_A Znečisť. látky (cesty)'!T11</f>
        <v>46.382135962378548</v>
      </c>
      <c r="U11" s="259">
        <f>'11b_A Znečisť. látky (cesty)'!U11</f>
        <v>44.16239060501502</v>
      </c>
      <c r="V11" s="259">
        <f>'11b_A Znečisť. látky (cesty)'!V11</f>
        <v>41.962981252445225</v>
      </c>
      <c r="W11" s="259">
        <f>'11b_A Znečisť. látky (cesty)'!W11</f>
        <v>39.768958227517814</v>
      </c>
      <c r="X11" s="259">
        <f>'11b_A Znečisť. látky (cesty)'!X11</f>
        <v>37.595112102865414</v>
      </c>
      <c r="Y11" s="259">
        <f>'11b_A Znečisť. látky (cesty)'!Y11</f>
        <v>35.426582876667041</v>
      </c>
      <c r="Z11" s="259">
        <f>'11b_A Znečisť. látky (cesty)'!Z11</f>
        <v>33.278072622713758</v>
      </c>
      <c r="AA11" s="259">
        <f>'11b_A Znečisť. látky (cesty)'!AA11</f>
        <v>31.134810476600158</v>
      </c>
      <c r="AB11" s="259">
        <f>'11b_A Znečisť. látky (cesty)'!AB11</f>
        <v>29.011410542804477</v>
      </c>
      <c r="AC11" s="259">
        <f>'11b_A Znečisť. látky (cesty)'!AC11</f>
        <v>26.900470795317279</v>
      </c>
      <c r="AD11" s="259">
        <f>'11b_A Znečisť. látky (cesty)'!AD11</f>
        <v>24.794677188658575</v>
      </c>
      <c r="AE11" s="259">
        <f>'11b_A Znečisť. látky (cesty)'!AE11</f>
        <v>22.708512859179322</v>
      </c>
      <c r="AF11" s="259">
        <f>'11b_A Znečisť. látky (cesty)'!AF11</f>
        <v>20.627427453664918</v>
      </c>
      <c r="AG11" s="259">
        <f>'11b_A Znečisť. látky (cesty)'!AG11</f>
        <v>18.565817449155446</v>
      </c>
      <c r="AH11" s="259">
        <f>'11b_A Znečisť. látky (cesty)'!AH11</f>
        <v>16.50921977243393</v>
      </c>
      <c r="AI11" s="259">
        <f>'11b_A Znečisť. látky (cesty)'!AI11</f>
        <v>14.471944759751548</v>
      </c>
      <c r="AJ11" s="259">
        <f>'11b_A Znečisť. látky (cesty)'!AJ11</f>
        <v>12.439616094342465</v>
      </c>
      <c r="AK11" s="259">
        <f>'11b_A Znečisť. látky (cesty)'!AK11</f>
        <v>10.426458487088368</v>
      </c>
      <c r="AL11" s="259">
        <f>'11b_A Znečisť. látky (cesty)'!AL11</f>
        <v>8.4181818572685714</v>
      </c>
      <c r="AM11" s="259">
        <f>'11b_A Znečisť. látky (cesty)'!AM11</f>
        <v>6.428925802730685</v>
      </c>
      <c r="AN11" s="259">
        <f>'11b_A Znečisť. látky (cesty)'!AN11</f>
        <v>4.4444859615148324</v>
      </c>
      <c r="AO11" s="259">
        <f>'11b_A Znečisť. látky (cesty)'!AO11</f>
        <v>2.4789173277044223</v>
      </c>
    </row>
    <row r="12" spans="2:41" x14ac:dyDescent="0.2">
      <c r="B12" s="253" t="s">
        <v>9</v>
      </c>
      <c r="C12" s="260">
        <f t="shared" si="9"/>
        <v>38364.969782852779</v>
      </c>
      <c r="D12" s="260">
        <f>SUM(D5:D11)</f>
        <v>0</v>
      </c>
      <c r="E12" s="260">
        <f t="shared" ref="E12:AG12" si="10">SUM(E5:E11)</f>
        <v>0</v>
      </c>
      <c r="F12" s="260">
        <f t="shared" si="10"/>
        <v>1866.8043029239541</v>
      </c>
      <c r="G12" s="260">
        <f t="shared" si="10"/>
        <v>1860.1812246224627</v>
      </c>
      <c r="H12" s="260">
        <f t="shared" si="10"/>
        <v>1853.968806115334</v>
      </c>
      <c r="I12" s="260">
        <f t="shared" si="10"/>
        <v>1836.9955729812725</v>
      </c>
      <c r="J12" s="260">
        <f t="shared" si="10"/>
        <v>1810.8467396936112</v>
      </c>
      <c r="K12" s="260">
        <f t="shared" si="10"/>
        <v>1775.3327496256961</v>
      </c>
      <c r="L12" s="260">
        <f t="shared" si="10"/>
        <v>1732.9120563802769</v>
      </c>
      <c r="M12" s="260">
        <f t="shared" si="10"/>
        <v>1673.3846208160667</v>
      </c>
      <c r="N12" s="260">
        <f t="shared" si="10"/>
        <v>1627.6188860379784</v>
      </c>
      <c r="O12" s="260">
        <f t="shared" si="10"/>
        <v>1580.9222272736504</v>
      </c>
      <c r="P12" s="260">
        <f t="shared" si="10"/>
        <v>1533.701727269103</v>
      </c>
      <c r="Q12" s="260">
        <f t="shared" si="10"/>
        <v>1485.5315421103026</v>
      </c>
      <c r="R12" s="260">
        <f t="shared" si="10"/>
        <v>1436.824433870451</v>
      </c>
      <c r="S12" s="260">
        <f t="shared" si="10"/>
        <v>1373.3734759581996</v>
      </c>
      <c r="T12" s="260">
        <f t="shared" si="10"/>
        <v>1310.5016295174482</v>
      </c>
      <c r="U12" s="260">
        <f t="shared" si="10"/>
        <v>1247.7839506615578</v>
      </c>
      <c r="V12" s="260">
        <f t="shared" si="10"/>
        <v>1185.6408543872392</v>
      </c>
      <c r="W12" s="260">
        <f t="shared" si="10"/>
        <v>1123.649945824978</v>
      </c>
      <c r="X12" s="260">
        <f t="shared" si="10"/>
        <v>1062.2291244340033</v>
      </c>
      <c r="Y12" s="260">
        <f t="shared" si="10"/>
        <v>1000.9585290717225</v>
      </c>
      <c r="Z12" s="260">
        <f t="shared" si="10"/>
        <v>940.25355871148463</v>
      </c>
      <c r="AA12" s="260">
        <f t="shared" si="10"/>
        <v>879.69687073913315</v>
      </c>
      <c r="AB12" s="260">
        <f t="shared" si="10"/>
        <v>819.70137860367822</v>
      </c>
      <c r="AC12" s="260">
        <f t="shared" si="10"/>
        <v>760.05794214919945</v>
      </c>
      <c r="AD12" s="260">
        <f t="shared" si="10"/>
        <v>700.55990706103421</v>
      </c>
      <c r="AE12" s="260">
        <f t="shared" si="10"/>
        <v>641.61648635610425</v>
      </c>
      <c r="AF12" s="260">
        <f t="shared" si="10"/>
        <v>582.81656784213692</v>
      </c>
      <c r="AG12" s="260">
        <f t="shared" si="10"/>
        <v>524.56691602509761</v>
      </c>
      <c r="AH12" s="260">
        <f t="shared" ref="AH12:AN12" si="11">SUM(AH5:AH11)</f>
        <v>466.45888476083127</v>
      </c>
      <c r="AI12" s="260">
        <f t="shared" si="11"/>
        <v>408.89680469489775</v>
      </c>
      <c r="AJ12" s="260">
        <f t="shared" si="11"/>
        <v>351.47448093874448</v>
      </c>
      <c r="AK12" s="260">
        <f t="shared" si="11"/>
        <v>294.59382484041663</v>
      </c>
      <c r="AL12" s="260">
        <f t="shared" si="11"/>
        <v>237.8510780631789</v>
      </c>
      <c r="AM12" s="260">
        <f t="shared" si="11"/>
        <v>181.64574713331675</v>
      </c>
      <c r="AN12" s="260">
        <f t="shared" si="11"/>
        <v>125.57649565032926</v>
      </c>
      <c r="AO12" s="260">
        <f t="shared" ref="AO12" si="12">SUM(AO5:AO11)</f>
        <v>70.040439707880338</v>
      </c>
    </row>
    <row r="15" spans="2:41" x14ac:dyDescent="0.2">
      <c r="B15" s="252"/>
      <c r="C15" s="252"/>
      <c r="D15" s="252" t="s">
        <v>10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</row>
    <row r="16" spans="2:41" x14ac:dyDescent="0.2">
      <c r="B16" s="253" t="s">
        <v>446</v>
      </c>
      <c r="C16" s="253"/>
      <c r="D16" s="254">
        <v>1</v>
      </c>
      <c r="E16" s="254">
        <v>2</v>
      </c>
      <c r="F16" s="254">
        <v>3</v>
      </c>
      <c r="G16" s="254">
        <v>4</v>
      </c>
      <c r="H16" s="254">
        <v>5</v>
      </c>
      <c r="I16" s="254">
        <v>6</v>
      </c>
      <c r="J16" s="254">
        <v>7</v>
      </c>
      <c r="K16" s="254">
        <v>8</v>
      </c>
      <c r="L16" s="254">
        <v>9</v>
      </c>
      <c r="M16" s="254">
        <v>10</v>
      </c>
      <c r="N16" s="254">
        <v>11</v>
      </c>
      <c r="O16" s="254">
        <v>12</v>
      </c>
      <c r="P16" s="254">
        <v>13</v>
      </c>
      <c r="Q16" s="254">
        <v>14</v>
      </c>
      <c r="R16" s="254">
        <v>15</v>
      </c>
      <c r="S16" s="254">
        <v>16</v>
      </c>
      <c r="T16" s="254">
        <v>17</v>
      </c>
      <c r="U16" s="254">
        <v>18</v>
      </c>
      <c r="V16" s="254">
        <v>19</v>
      </c>
      <c r="W16" s="254">
        <v>20</v>
      </c>
      <c r="X16" s="254">
        <v>21</v>
      </c>
      <c r="Y16" s="254">
        <v>22</v>
      </c>
      <c r="Z16" s="254">
        <v>23</v>
      </c>
      <c r="AA16" s="254">
        <v>24</v>
      </c>
      <c r="AB16" s="254">
        <v>25</v>
      </c>
      <c r="AC16" s="254">
        <v>26</v>
      </c>
      <c r="AD16" s="254">
        <v>27</v>
      </c>
      <c r="AE16" s="254">
        <v>28</v>
      </c>
      <c r="AF16" s="254">
        <v>29</v>
      </c>
      <c r="AG16" s="254">
        <v>30</v>
      </c>
      <c r="AH16" s="254">
        <v>31</v>
      </c>
      <c r="AI16" s="254">
        <v>32</v>
      </c>
      <c r="AJ16" s="254">
        <v>33</v>
      </c>
      <c r="AK16" s="254">
        <v>34</v>
      </c>
      <c r="AL16" s="254">
        <v>35</v>
      </c>
      <c r="AM16" s="254">
        <v>36</v>
      </c>
      <c r="AN16" s="254">
        <v>37</v>
      </c>
      <c r="AO16" s="254">
        <v>38</v>
      </c>
    </row>
    <row r="17" spans="2:41" x14ac:dyDescent="0.2">
      <c r="B17" s="255" t="s">
        <v>34</v>
      </c>
      <c r="C17" s="256" t="s">
        <v>9</v>
      </c>
      <c r="D17" s="257">
        <f>D4</f>
        <v>2026</v>
      </c>
      <c r="E17" s="257">
        <f t="shared" ref="E17:AG17" si="13">E4</f>
        <v>2027</v>
      </c>
      <c r="F17" s="257">
        <f t="shared" si="13"/>
        <v>2028</v>
      </c>
      <c r="G17" s="257">
        <f t="shared" si="13"/>
        <v>2029</v>
      </c>
      <c r="H17" s="257">
        <f t="shared" si="13"/>
        <v>2030</v>
      </c>
      <c r="I17" s="257">
        <f t="shared" si="13"/>
        <v>2031</v>
      </c>
      <c r="J17" s="257">
        <f t="shared" si="13"/>
        <v>2032</v>
      </c>
      <c r="K17" s="257">
        <f t="shared" si="13"/>
        <v>2033</v>
      </c>
      <c r="L17" s="257">
        <f t="shared" si="13"/>
        <v>2034</v>
      </c>
      <c r="M17" s="257">
        <f t="shared" si="13"/>
        <v>2035</v>
      </c>
      <c r="N17" s="257">
        <f t="shared" si="13"/>
        <v>2036</v>
      </c>
      <c r="O17" s="257">
        <f t="shared" si="13"/>
        <v>2037</v>
      </c>
      <c r="P17" s="257">
        <f t="shared" si="13"/>
        <v>2038</v>
      </c>
      <c r="Q17" s="257">
        <f t="shared" si="13"/>
        <v>2039</v>
      </c>
      <c r="R17" s="257">
        <f t="shared" si="13"/>
        <v>2040</v>
      </c>
      <c r="S17" s="257">
        <f t="shared" si="13"/>
        <v>2041</v>
      </c>
      <c r="T17" s="257">
        <f t="shared" si="13"/>
        <v>2042</v>
      </c>
      <c r="U17" s="257">
        <f t="shared" si="13"/>
        <v>2043</v>
      </c>
      <c r="V17" s="257">
        <f t="shared" si="13"/>
        <v>2044</v>
      </c>
      <c r="W17" s="257">
        <f t="shared" si="13"/>
        <v>2045</v>
      </c>
      <c r="X17" s="257">
        <f t="shared" si="13"/>
        <v>2046</v>
      </c>
      <c r="Y17" s="257">
        <f t="shared" si="13"/>
        <v>2047</v>
      </c>
      <c r="Z17" s="257">
        <f t="shared" si="13"/>
        <v>2048</v>
      </c>
      <c r="AA17" s="257">
        <f t="shared" si="13"/>
        <v>2049</v>
      </c>
      <c r="AB17" s="257">
        <f t="shared" si="13"/>
        <v>2050</v>
      </c>
      <c r="AC17" s="257">
        <f t="shared" si="13"/>
        <v>2051</v>
      </c>
      <c r="AD17" s="257">
        <f t="shared" si="13"/>
        <v>2052</v>
      </c>
      <c r="AE17" s="257">
        <f t="shared" si="13"/>
        <v>2053</v>
      </c>
      <c r="AF17" s="257">
        <f t="shared" si="13"/>
        <v>2054</v>
      </c>
      <c r="AG17" s="257">
        <f t="shared" si="13"/>
        <v>2055</v>
      </c>
      <c r="AH17" s="257">
        <f t="shared" ref="AH17:AN17" si="14">AH4</f>
        <v>2056</v>
      </c>
      <c r="AI17" s="257">
        <f t="shared" si="14"/>
        <v>2057</v>
      </c>
      <c r="AJ17" s="257">
        <f t="shared" si="14"/>
        <v>2058</v>
      </c>
      <c r="AK17" s="257">
        <f t="shared" si="14"/>
        <v>2059</v>
      </c>
      <c r="AL17" s="257">
        <f t="shared" si="14"/>
        <v>2060</v>
      </c>
      <c r="AM17" s="257">
        <f t="shared" si="14"/>
        <v>2061</v>
      </c>
      <c r="AN17" s="257">
        <f t="shared" si="14"/>
        <v>2062</v>
      </c>
      <c r="AO17" s="257">
        <f t="shared" ref="AO17" si="15">AO4</f>
        <v>2063</v>
      </c>
    </row>
    <row r="18" spans="2:41" ht="12.6" x14ac:dyDescent="0.3">
      <c r="B18" s="30" t="s">
        <v>401</v>
      </c>
      <c r="C18" s="258">
        <f t="shared" ref="C18:C25" si="16">SUM(D18:AO18)</f>
        <v>0</v>
      </c>
      <c r="D18" s="259">
        <v>0</v>
      </c>
      <c r="E18" s="259">
        <v>0</v>
      </c>
      <c r="F18" s="259">
        <v>0</v>
      </c>
      <c r="G18" s="259">
        <v>0</v>
      </c>
      <c r="H18" s="259">
        <v>0</v>
      </c>
      <c r="I18" s="259">
        <v>0</v>
      </c>
      <c r="J18" s="259">
        <v>0</v>
      </c>
      <c r="K18" s="259">
        <v>0</v>
      </c>
      <c r="L18" s="259">
        <v>0</v>
      </c>
      <c r="M18" s="259">
        <v>0</v>
      </c>
      <c r="N18" s="259">
        <v>0</v>
      </c>
      <c r="O18" s="259">
        <v>0</v>
      </c>
      <c r="P18" s="259">
        <v>0</v>
      </c>
      <c r="Q18" s="259">
        <v>0</v>
      </c>
      <c r="R18" s="259">
        <v>0</v>
      </c>
      <c r="S18" s="259">
        <v>0</v>
      </c>
      <c r="T18" s="259">
        <v>0</v>
      </c>
      <c r="U18" s="259">
        <v>0</v>
      </c>
      <c r="V18" s="259">
        <v>0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0</v>
      </c>
      <c r="AD18" s="259">
        <v>0</v>
      </c>
      <c r="AE18" s="259">
        <v>0</v>
      </c>
      <c r="AF18" s="259">
        <v>0</v>
      </c>
      <c r="AG18" s="259">
        <v>0</v>
      </c>
      <c r="AH18" s="259">
        <v>0</v>
      </c>
      <c r="AI18" s="259">
        <v>0</v>
      </c>
      <c r="AJ18" s="259">
        <v>0</v>
      </c>
      <c r="AK18" s="259">
        <v>0</v>
      </c>
      <c r="AL18" s="259">
        <v>0</v>
      </c>
      <c r="AM18" s="259">
        <v>0</v>
      </c>
      <c r="AN18" s="259">
        <v>0</v>
      </c>
      <c r="AO18" s="259">
        <v>0</v>
      </c>
    </row>
    <row r="19" spans="2:41" ht="12.6" x14ac:dyDescent="0.3">
      <c r="B19" s="30" t="s">
        <v>402</v>
      </c>
      <c r="C19" s="258">
        <f t="shared" si="16"/>
        <v>0</v>
      </c>
      <c r="D19" s="259">
        <v>0</v>
      </c>
      <c r="E19" s="259">
        <v>0</v>
      </c>
      <c r="F19" s="259">
        <v>0</v>
      </c>
      <c r="G19" s="259">
        <v>0</v>
      </c>
      <c r="H19" s="259">
        <v>0</v>
      </c>
      <c r="I19" s="259">
        <v>0</v>
      </c>
      <c r="J19" s="259">
        <v>0</v>
      </c>
      <c r="K19" s="259">
        <v>0</v>
      </c>
      <c r="L19" s="259">
        <v>0</v>
      </c>
      <c r="M19" s="259">
        <v>0</v>
      </c>
      <c r="N19" s="259">
        <v>0</v>
      </c>
      <c r="O19" s="259">
        <v>0</v>
      </c>
      <c r="P19" s="259">
        <v>0</v>
      </c>
      <c r="Q19" s="259">
        <v>0</v>
      </c>
      <c r="R19" s="259">
        <v>0</v>
      </c>
      <c r="S19" s="259">
        <v>0</v>
      </c>
      <c r="T19" s="259">
        <v>0</v>
      </c>
      <c r="U19" s="259">
        <v>0</v>
      </c>
      <c r="V19" s="259">
        <v>0</v>
      </c>
      <c r="W19" s="259">
        <v>0</v>
      </c>
      <c r="X19" s="259">
        <v>0</v>
      </c>
      <c r="Y19" s="259">
        <v>0</v>
      </c>
      <c r="Z19" s="259">
        <v>0</v>
      </c>
      <c r="AA19" s="259">
        <v>0</v>
      </c>
      <c r="AB19" s="259">
        <v>0</v>
      </c>
      <c r="AC19" s="259">
        <v>0</v>
      </c>
      <c r="AD19" s="259">
        <v>0</v>
      </c>
      <c r="AE19" s="259">
        <v>0</v>
      </c>
      <c r="AF19" s="259">
        <v>0</v>
      </c>
      <c r="AG19" s="259">
        <v>0</v>
      </c>
      <c r="AH19" s="259">
        <v>0</v>
      </c>
      <c r="AI19" s="259">
        <v>0</v>
      </c>
      <c r="AJ19" s="259">
        <v>0</v>
      </c>
      <c r="AK19" s="259">
        <v>0</v>
      </c>
      <c r="AL19" s="259">
        <v>0</v>
      </c>
      <c r="AM19" s="259">
        <v>0</v>
      </c>
      <c r="AN19" s="259">
        <v>0</v>
      </c>
      <c r="AO19" s="259">
        <v>0</v>
      </c>
    </row>
    <row r="20" spans="2:41" ht="12.6" x14ac:dyDescent="0.3">
      <c r="B20" s="30" t="s">
        <v>403</v>
      </c>
      <c r="C20" s="258">
        <f t="shared" si="16"/>
        <v>0</v>
      </c>
      <c r="D20" s="259">
        <v>0</v>
      </c>
      <c r="E20" s="259">
        <v>0</v>
      </c>
      <c r="F20" s="259">
        <v>0</v>
      </c>
      <c r="G20" s="259">
        <v>0</v>
      </c>
      <c r="H20" s="259">
        <v>0</v>
      </c>
      <c r="I20" s="259">
        <v>0</v>
      </c>
      <c r="J20" s="259">
        <v>0</v>
      </c>
      <c r="K20" s="259">
        <v>0</v>
      </c>
      <c r="L20" s="259">
        <v>0</v>
      </c>
      <c r="M20" s="259">
        <v>0</v>
      </c>
      <c r="N20" s="259">
        <v>0</v>
      </c>
      <c r="O20" s="259">
        <v>0</v>
      </c>
      <c r="P20" s="259">
        <v>0</v>
      </c>
      <c r="Q20" s="259">
        <v>0</v>
      </c>
      <c r="R20" s="259">
        <v>0</v>
      </c>
      <c r="S20" s="259">
        <v>0</v>
      </c>
      <c r="T20" s="259">
        <v>0</v>
      </c>
      <c r="U20" s="259">
        <v>0</v>
      </c>
      <c r="V20" s="259">
        <v>0</v>
      </c>
      <c r="W20" s="259">
        <v>0</v>
      </c>
      <c r="X20" s="259">
        <v>0</v>
      </c>
      <c r="Y20" s="259">
        <v>0</v>
      </c>
      <c r="Z20" s="259">
        <v>0</v>
      </c>
      <c r="AA20" s="259">
        <v>0</v>
      </c>
      <c r="AB20" s="259">
        <v>0</v>
      </c>
      <c r="AC20" s="259">
        <v>0</v>
      </c>
      <c r="AD20" s="259">
        <v>0</v>
      </c>
      <c r="AE20" s="259">
        <v>0</v>
      </c>
      <c r="AF20" s="259">
        <v>0</v>
      </c>
      <c r="AG20" s="259">
        <v>0</v>
      </c>
      <c r="AH20" s="259">
        <v>0</v>
      </c>
      <c r="AI20" s="259">
        <v>0</v>
      </c>
      <c r="AJ20" s="259">
        <v>0</v>
      </c>
      <c r="AK20" s="259">
        <v>0</v>
      </c>
      <c r="AL20" s="259">
        <v>0</v>
      </c>
      <c r="AM20" s="259">
        <v>0</v>
      </c>
      <c r="AN20" s="259">
        <v>0</v>
      </c>
      <c r="AO20" s="259">
        <v>0</v>
      </c>
    </row>
    <row r="21" spans="2:41" ht="12.6" x14ac:dyDescent="0.3">
      <c r="B21" s="30" t="s">
        <v>404</v>
      </c>
      <c r="C21" s="258">
        <f t="shared" si="16"/>
        <v>0</v>
      </c>
      <c r="D21" s="259">
        <v>0</v>
      </c>
      <c r="E21" s="259">
        <v>0</v>
      </c>
      <c r="F21" s="259">
        <v>0</v>
      </c>
      <c r="G21" s="259">
        <v>0</v>
      </c>
      <c r="H21" s="259">
        <v>0</v>
      </c>
      <c r="I21" s="259">
        <v>0</v>
      </c>
      <c r="J21" s="259">
        <v>0</v>
      </c>
      <c r="K21" s="259">
        <v>0</v>
      </c>
      <c r="L21" s="259">
        <v>0</v>
      </c>
      <c r="M21" s="259">
        <v>0</v>
      </c>
      <c r="N21" s="259">
        <v>0</v>
      </c>
      <c r="O21" s="259">
        <v>0</v>
      </c>
      <c r="P21" s="259">
        <v>0</v>
      </c>
      <c r="Q21" s="259">
        <v>0</v>
      </c>
      <c r="R21" s="259">
        <v>0</v>
      </c>
      <c r="S21" s="259">
        <v>0</v>
      </c>
      <c r="T21" s="259">
        <v>0</v>
      </c>
      <c r="U21" s="259">
        <v>0</v>
      </c>
      <c r="V21" s="259">
        <v>0</v>
      </c>
      <c r="W21" s="259">
        <v>0</v>
      </c>
      <c r="X21" s="259">
        <v>0</v>
      </c>
      <c r="Y21" s="259">
        <v>0</v>
      </c>
      <c r="Z21" s="259">
        <v>0</v>
      </c>
      <c r="AA21" s="259">
        <v>0</v>
      </c>
      <c r="AB21" s="259">
        <v>0</v>
      </c>
      <c r="AC21" s="259">
        <v>0</v>
      </c>
      <c r="AD21" s="259">
        <v>0</v>
      </c>
      <c r="AE21" s="259">
        <v>0</v>
      </c>
      <c r="AF21" s="259">
        <v>0</v>
      </c>
      <c r="AG21" s="259">
        <v>0</v>
      </c>
      <c r="AH21" s="259">
        <v>0</v>
      </c>
      <c r="AI21" s="259">
        <v>0</v>
      </c>
      <c r="AJ21" s="259">
        <v>0</v>
      </c>
      <c r="AK21" s="259">
        <v>0</v>
      </c>
      <c r="AL21" s="259">
        <v>0</v>
      </c>
      <c r="AM21" s="259">
        <v>0</v>
      </c>
      <c r="AN21" s="259">
        <v>0</v>
      </c>
      <c r="AO21" s="259">
        <v>0</v>
      </c>
    </row>
    <row r="22" spans="2:41" ht="12.6" x14ac:dyDescent="0.3">
      <c r="B22" s="30" t="s">
        <v>135</v>
      </c>
      <c r="C22" s="258">
        <f t="shared" si="16"/>
        <v>0</v>
      </c>
      <c r="D22" s="259">
        <v>0</v>
      </c>
      <c r="E22" s="259">
        <v>0</v>
      </c>
      <c r="F22" s="259">
        <v>0</v>
      </c>
      <c r="G22" s="259">
        <v>0</v>
      </c>
      <c r="H22" s="259">
        <v>0</v>
      </c>
      <c r="I22" s="259">
        <v>0</v>
      </c>
      <c r="J22" s="259">
        <v>0</v>
      </c>
      <c r="K22" s="259">
        <v>0</v>
      </c>
      <c r="L22" s="259">
        <v>0</v>
      </c>
      <c r="M22" s="259">
        <v>0</v>
      </c>
      <c r="N22" s="259">
        <v>0</v>
      </c>
      <c r="O22" s="259">
        <v>0</v>
      </c>
      <c r="P22" s="259">
        <v>0</v>
      </c>
      <c r="Q22" s="259">
        <v>0</v>
      </c>
      <c r="R22" s="259">
        <v>0</v>
      </c>
      <c r="S22" s="259">
        <v>0</v>
      </c>
      <c r="T22" s="259">
        <v>0</v>
      </c>
      <c r="U22" s="259">
        <v>0</v>
      </c>
      <c r="V22" s="259">
        <v>0</v>
      </c>
      <c r="W22" s="259">
        <v>0</v>
      </c>
      <c r="X22" s="259">
        <v>0</v>
      </c>
      <c r="Y22" s="259">
        <v>0</v>
      </c>
      <c r="Z22" s="259">
        <v>0</v>
      </c>
      <c r="AA22" s="259">
        <v>0</v>
      </c>
      <c r="AB22" s="259">
        <v>0</v>
      </c>
      <c r="AC22" s="259">
        <v>0</v>
      </c>
      <c r="AD22" s="259">
        <v>0</v>
      </c>
      <c r="AE22" s="259">
        <v>0</v>
      </c>
      <c r="AF22" s="259">
        <v>0</v>
      </c>
      <c r="AG22" s="259">
        <v>0</v>
      </c>
      <c r="AH22" s="259">
        <v>0</v>
      </c>
      <c r="AI22" s="259">
        <v>0</v>
      </c>
      <c r="AJ22" s="259">
        <v>0</v>
      </c>
      <c r="AK22" s="259">
        <v>0</v>
      </c>
      <c r="AL22" s="259">
        <v>0</v>
      </c>
      <c r="AM22" s="259">
        <v>0</v>
      </c>
      <c r="AN22" s="259">
        <v>0</v>
      </c>
      <c r="AO22" s="259">
        <v>0</v>
      </c>
    </row>
    <row r="23" spans="2:41" ht="11.7" customHeight="1" x14ac:dyDescent="0.2">
      <c r="B23" s="30" t="s">
        <v>132</v>
      </c>
      <c r="C23" s="258">
        <f t="shared" si="16"/>
        <v>0</v>
      </c>
      <c r="D23" s="259">
        <v>0</v>
      </c>
      <c r="E23" s="259">
        <v>0</v>
      </c>
      <c r="F23" s="259">
        <v>0</v>
      </c>
      <c r="G23" s="259">
        <v>0</v>
      </c>
      <c r="H23" s="259">
        <v>0</v>
      </c>
      <c r="I23" s="259">
        <v>0</v>
      </c>
      <c r="J23" s="259">
        <v>0</v>
      </c>
      <c r="K23" s="259">
        <v>0</v>
      </c>
      <c r="L23" s="259">
        <v>0</v>
      </c>
      <c r="M23" s="259">
        <v>0</v>
      </c>
      <c r="N23" s="259">
        <v>0</v>
      </c>
      <c r="O23" s="259">
        <v>0</v>
      </c>
      <c r="P23" s="259">
        <v>0</v>
      </c>
      <c r="Q23" s="259">
        <v>0</v>
      </c>
      <c r="R23" s="259">
        <v>0</v>
      </c>
      <c r="S23" s="259">
        <v>0</v>
      </c>
      <c r="T23" s="259">
        <v>0</v>
      </c>
      <c r="U23" s="259">
        <v>0</v>
      </c>
      <c r="V23" s="259">
        <v>0</v>
      </c>
      <c r="W23" s="259">
        <v>0</v>
      </c>
      <c r="X23" s="259">
        <v>0</v>
      </c>
      <c r="Y23" s="259">
        <v>0</v>
      </c>
      <c r="Z23" s="259">
        <v>0</v>
      </c>
      <c r="AA23" s="259">
        <v>0</v>
      </c>
      <c r="AB23" s="259">
        <v>0</v>
      </c>
      <c r="AC23" s="259">
        <v>0</v>
      </c>
      <c r="AD23" s="259">
        <v>0</v>
      </c>
      <c r="AE23" s="259">
        <v>0</v>
      </c>
      <c r="AF23" s="259">
        <v>0</v>
      </c>
      <c r="AG23" s="259">
        <v>0</v>
      </c>
      <c r="AH23" s="259">
        <v>0</v>
      </c>
      <c r="AI23" s="259">
        <v>0</v>
      </c>
      <c r="AJ23" s="259">
        <v>0</v>
      </c>
      <c r="AK23" s="259">
        <v>0</v>
      </c>
      <c r="AL23" s="259">
        <v>0</v>
      </c>
      <c r="AM23" s="259">
        <v>0</v>
      </c>
      <c r="AN23" s="259">
        <v>0</v>
      </c>
      <c r="AO23" s="259">
        <v>0</v>
      </c>
    </row>
    <row r="24" spans="2:41" ht="12.6" x14ac:dyDescent="0.3">
      <c r="B24" s="30" t="s">
        <v>136</v>
      </c>
      <c r="C24" s="258">
        <f t="shared" si="16"/>
        <v>0</v>
      </c>
      <c r="D24" s="259">
        <v>0</v>
      </c>
      <c r="E24" s="259">
        <v>0</v>
      </c>
      <c r="F24" s="259">
        <v>0</v>
      </c>
      <c r="G24" s="259">
        <v>0</v>
      </c>
      <c r="H24" s="259">
        <v>0</v>
      </c>
      <c r="I24" s="259">
        <v>0</v>
      </c>
      <c r="J24" s="259">
        <v>0</v>
      </c>
      <c r="K24" s="259">
        <v>0</v>
      </c>
      <c r="L24" s="259">
        <v>0</v>
      </c>
      <c r="M24" s="259">
        <v>0</v>
      </c>
      <c r="N24" s="259">
        <v>0</v>
      </c>
      <c r="O24" s="259">
        <v>0</v>
      </c>
      <c r="P24" s="259">
        <v>0</v>
      </c>
      <c r="Q24" s="259">
        <v>0</v>
      </c>
      <c r="R24" s="259">
        <v>0</v>
      </c>
      <c r="S24" s="259">
        <v>0</v>
      </c>
      <c r="T24" s="259">
        <v>0</v>
      </c>
      <c r="U24" s="259">
        <v>0</v>
      </c>
      <c r="V24" s="259">
        <v>0</v>
      </c>
      <c r="W24" s="259">
        <v>0</v>
      </c>
      <c r="X24" s="259">
        <v>0</v>
      </c>
      <c r="Y24" s="259">
        <v>0</v>
      </c>
      <c r="Z24" s="259">
        <v>0</v>
      </c>
      <c r="AA24" s="259">
        <v>0</v>
      </c>
      <c r="AB24" s="259">
        <v>0</v>
      </c>
      <c r="AC24" s="259">
        <v>0</v>
      </c>
      <c r="AD24" s="259">
        <v>0</v>
      </c>
      <c r="AE24" s="259">
        <v>0</v>
      </c>
      <c r="AF24" s="259">
        <v>0</v>
      </c>
      <c r="AG24" s="259">
        <v>0</v>
      </c>
      <c r="AH24" s="259">
        <v>0</v>
      </c>
      <c r="AI24" s="259">
        <v>0</v>
      </c>
      <c r="AJ24" s="259">
        <v>0</v>
      </c>
      <c r="AK24" s="259">
        <v>0</v>
      </c>
      <c r="AL24" s="259">
        <v>0</v>
      </c>
      <c r="AM24" s="259">
        <v>0</v>
      </c>
      <c r="AN24" s="259">
        <v>0</v>
      </c>
      <c r="AO24" s="259">
        <v>0</v>
      </c>
    </row>
    <row r="25" spans="2:41" x14ac:dyDescent="0.2">
      <c r="B25" s="253" t="s">
        <v>35</v>
      </c>
      <c r="C25" s="260">
        <f t="shared" si="16"/>
        <v>0</v>
      </c>
      <c r="D25" s="260">
        <f t="shared" ref="D25:AG25" si="17">SUM(D18:D24)</f>
        <v>0</v>
      </c>
      <c r="E25" s="260">
        <f t="shared" si="17"/>
        <v>0</v>
      </c>
      <c r="F25" s="260">
        <f t="shared" si="17"/>
        <v>0</v>
      </c>
      <c r="G25" s="260">
        <f t="shared" si="17"/>
        <v>0</v>
      </c>
      <c r="H25" s="260">
        <f t="shared" si="17"/>
        <v>0</v>
      </c>
      <c r="I25" s="260">
        <f t="shared" si="17"/>
        <v>0</v>
      </c>
      <c r="J25" s="260">
        <f t="shared" si="17"/>
        <v>0</v>
      </c>
      <c r="K25" s="260">
        <f t="shared" si="17"/>
        <v>0</v>
      </c>
      <c r="L25" s="260">
        <f t="shared" si="17"/>
        <v>0</v>
      </c>
      <c r="M25" s="260">
        <f t="shared" si="17"/>
        <v>0</v>
      </c>
      <c r="N25" s="260">
        <f t="shared" si="17"/>
        <v>0</v>
      </c>
      <c r="O25" s="260">
        <f t="shared" si="17"/>
        <v>0</v>
      </c>
      <c r="P25" s="260">
        <f t="shared" si="17"/>
        <v>0</v>
      </c>
      <c r="Q25" s="260">
        <f t="shared" si="17"/>
        <v>0</v>
      </c>
      <c r="R25" s="260">
        <f t="shared" si="17"/>
        <v>0</v>
      </c>
      <c r="S25" s="260">
        <f t="shared" si="17"/>
        <v>0</v>
      </c>
      <c r="T25" s="260">
        <f t="shared" si="17"/>
        <v>0</v>
      </c>
      <c r="U25" s="260">
        <f t="shared" si="17"/>
        <v>0</v>
      </c>
      <c r="V25" s="260">
        <f t="shared" si="17"/>
        <v>0</v>
      </c>
      <c r="W25" s="260">
        <f t="shared" si="17"/>
        <v>0</v>
      </c>
      <c r="X25" s="260">
        <f t="shared" si="17"/>
        <v>0</v>
      </c>
      <c r="Y25" s="260">
        <f t="shared" si="17"/>
        <v>0</v>
      </c>
      <c r="Z25" s="260">
        <f t="shared" si="17"/>
        <v>0</v>
      </c>
      <c r="AA25" s="260">
        <f t="shared" si="17"/>
        <v>0</v>
      </c>
      <c r="AB25" s="260">
        <f t="shared" si="17"/>
        <v>0</v>
      </c>
      <c r="AC25" s="260">
        <f t="shared" si="17"/>
        <v>0</v>
      </c>
      <c r="AD25" s="260">
        <f t="shared" si="17"/>
        <v>0</v>
      </c>
      <c r="AE25" s="260">
        <f t="shared" si="17"/>
        <v>0</v>
      </c>
      <c r="AF25" s="260">
        <f t="shared" si="17"/>
        <v>0</v>
      </c>
      <c r="AG25" s="260">
        <f t="shared" si="17"/>
        <v>0</v>
      </c>
      <c r="AH25" s="260">
        <f t="shared" ref="AH25:AN25" si="18">SUM(AH18:AH24)</f>
        <v>0</v>
      </c>
      <c r="AI25" s="260">
        <f t="shared" si="18"/>
        <v>0</v>
      </c>
      <c r="AJ25" s="260">
        <f t="shared" si="18"/>
        <v>0</v>
      </c>
      <c r="AK25" s="260">
        <f t="shared" si="18"/>
        <v>0</v>
      </c>
      <c r="AL25" s="260">
        <f t="shared" si="18"/>
        <v>0</v>
      </c>
      <c r="AM25" s="260">
        <f t="shared" si="18"/>
        <v>0</v>
      </c>
      <c r="AN25" s="260">
        <f t="shared" si="18"/>
        <v>0</v>
      </c>
      <c r="AO25" s="260">
        <f t="shared" ref="AO25" si="19">SUM(AO18:AO24)</f>
        <v>0</v>
      </c>
    </row>
    <row r="28" spans="2:41" x14ac:dyDescent="0.2">
      <c r="B28" s="252"/>
      <c r="C28" s="252"/>
      <c r="D28" s="252" t="s">
        <v>10</v>
      </c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</row>
    <row r="29" spans="2:41" x14ac:dyDescent="0.2">
      <c r="B29" s="253" t="s">
        <v>447</v>
      </c>
      <c r="C29" s="253"/>
      <c r="D29" s="254">
        <v>1</v>
      </c>
      <c r="E29" s="254">
        <v>2</v>
      </c>
      <c r="F29" s="254">
        <v>3</v>
      </c>
      <c r="G29" s="254">
        <v>4</v>
      </c>
      <c r="H29" s="254">
        <v>5</v>
      </c>
      <c r="I29" s="254">
        <v>6</v>
      </c>
      <c r="J29" s="254">
        <v>7</v>
      </c>
      <c r="K29" s="254">
        <v>8</v>
      </c>
      <c r="L29" s="254">
        <v>9</v>
      </c>
      <c r="M29" s="254">
        <v>10</v>
      </c>
      <c r="N29" s="254">
        <v>11</v>
      </c>
      <c r="O29" s="254">
        <v>12</v>
      </c>
      <c r="P29" s="254">
        <v>13</v>
      </c>
      <c r="Q29" s="254">
        <v>14</v>
      </c>
      <c r="R29" s="254">
        <v>15</v>
      </c>
      <c r="S29" s="254">
        <v>16</v>
      </c>
      <c r="T29" s="254">
        <v>17</v>
      </c>
      <c r="U29" s="254">
        <v>18</v>
      </c>
      <c r="V29" s="254">
        <v>19</v>
      </c>
      <c r="W29" s="254">
        <v>20</v>
      </c>
      <c r="X29" s="254">
        <v>21</v>
      </c>
      <c r="Y29" s="254">
        <v>22</v>
      </c>
      <c r="Z29" s="254">
        <v>23</v>
      </c>
      <c r="AA29" s="254">
        <v>24</v>
      </c>
      <c r="AB29" s="254">
        <v>25</v>
      </c>
      <c r="AC29" s="254">
        <v>26</v>
      </c>
      <c r="AD29" s="254">
        <v>27</v>
      </c>
      <c r="AE29" s="254">
        <v>28</v>
      </c>
      <c r="AF29" s="254">
        <v>29</v>
      </c>
      <c r="AG29" s="254">
        <v>30</v>
      </c>
      <c r="AH29" s="254">
        <v>31</v>
      </c>
      <c r="AI29" s="254">
        <v>32</v>
      </c>
      <c r="AJ29" s="254">
        <v>33</v>
      </c>
      <c r="AK29" s="254">
        <v>34</v>
      </c>
      <c r="AL29" s="254">
        <v>35</v>
      </c>
      <c r="AM29" s="254">
        <v>36</v>
      </c>
      <c r="AN29" s="254">
        <v>37</v>
      </c>
      <c r="AO29" s="254">
        <v>38</v>
      </c>
    </row>
    <row r="30" spans="2:41" x14ac:dyDescent="0.2">
      <c r="B30" s="255" t="s">
        <v>62</v>
      </c>
      <c r="C30" s="256" t="s">
        <v>9</v>
      </c>
      <c r="D30" s="257">
        <f>D4</f>
        <v>2026</v>
      </c>
      <c r="E30" s="257">
        <f t="shared" ref="E30:AG30" si="20">E4</f>
        <v>2027</v>
      </c>
      <c r="F30" s="257">
        <f t="shared" si="20"/>
        <v>2028</v>
      </c>
      <c r="G30" s="257">
        <f t="shared" si="20"/>
        <v>2029</v>
      </c>
      <c r="H30" s="257">
        <f t="shared" si="20"/>
        <v>2030</v>
      </c>
      <c r="I30" s="257">
        <f t="shared" si="20"/>
        <v>2031</v>
      </c>
      <c r="J30" s="257">
        <f t="shared" si="20"/>
        <v>2032</v>
      </c>
      <c r="K30" s="257">
        <f t="shared" si="20"/>
        <v>2033</v>
      </c>
      <c r="L30" s="257">
        <f t="shared" si="20"/>
        <v>2034</v>
      </c>
      <c r="M30" s="257">
        <f t="shared" si="20"/>
        <v>2035</v>
      </c>
      <c r="N30" s="257">
        <f t="shared" si="20"/>
        <v>2036</v>
      </c>
      <c r="O30" s="257">
        <f t="shared" si="20"/>
        <v>2037</v>
      </c>
      <c r="P30" s="257">
        <f t="shared" si="20"/>
        <v>2038</v>
      </c>
      <c r="Q30" s="257">
        <f t="shared" si="20"/>
        <v>2039</v>
      </c>
      <c r="R30" s="257">
        <f t="shared" si="20"/>
        <v>2040</v>
      </c>
      <c r="S30" s="257">
        <f t="shared" si="20"/>
        <v>2041</v>
      </c>
      <c r="T30" s="257">
        <f t="shared" si="20"/>
        <v>2042</v>
      </c>
      <c r="U30" s="257">
        <f t="shared" si="20"/>
        <v>2043</v>
      </c>
      <c r="V30" s="257">
        <f t="shared" si="20"/>
        <v>2044</v>
      </c>
      <c r="W30" s="257">
        <f t="shared" si="20"/>
        <v>2045</v>
      </c>
      <c r="X30" s="257">
        <f t="shared" si="20"/>
        <v>2046</v>
      </c>
      <c r="Y30" s="257">
        <f t="shared" si="20"/>
        <v>2047</v>
      </c>
      <c r="Z30" s="257">
        <f t="shared" si="20"/>
        <v>2048</v>
      </c>
      <c r="AA30" s="257">
        <f t="shared" si="20"/>
        <v>2049</v>
      </c>
      <c r="AB30" s="257">
        <f t="shared" si="20"/>
        <v>2050</v>
      </c>
      <c r="AC30" s="257">
        <f t="shared" si="20"/>
        <v>2051</v>
      </c>
      <c r="AD30" s="257">
        <f t="shared" si="20"/>
        <v>2052</v>
      </c>
      <c r="AE30" s="257">
        <f t="shared" si="20"/>
        <v>2053</v>
      </c>
      <c r="AF30" s="257">
        <f t="shared" si="20"/>
        <v>2054</v>
      </c>
      <c r="AG30" s="257">
        <f t="shared" si="20"/>
        <v>2055</v>
      </c>
      <c r="AH30" s="257">
        <f t="shared" ref="AH30:AN30" si="21">AH4</f>
        <v>2056</v>
      </c>
      <c r="AI30" s="257">
        <f t="shared" si="21"/>
        <v>2057</v>
      </c>
      <c r="AJ30" s="257">
        <f t="shared" si="21"/>
        <v>2058</v>
      </c>
      <c r="AK30" s="257">
        <f t="shared" si="21"/>
        <v>2059</v>
      </c>
      <c r="AL30" s="257">
        <f t="shared" si="21"/>
        <v>2060</v>
      </c>
      <c r="AM30" s="257">
        <f t="shared" si="21"/>
        <v>2061</v>
      </c>
      <c r="AN30" s="257">
        <f t="shared" si="21"/>
        <v>2062</v>
      </c>
      <c r="AO30" s="257">
        <f t="shared" ref="AO30" si="22">AO4</f>
        <v>2063</v>
      </c>
    </row>
    <row r="31" spans="2:41" ht="12.6" x14ac:dyDescent="0.3">
      <c r="B31" s="30" t="s">
        <v>401</v>
      </c>
      <c r="C31" s="258">
        <f t="shared" ref="C31:C38" si="23">SUM(D31:AO31)</f>
        <v>0</v>
      </c>
      <c r="D31" s="258">
        <f>D5-D18</f>
        <v>0</v>
      </c>
      <c r="E31" s="258">
        <f t="shared" ref="E31:AG37" si="24">E5-E18</f>
        <v>0</v>
      </c>
      <c r="F31" s="258">
        <f t="shared" si="24"/>
        <v>0</v>
      </c>
      <c r="G31" s="258">
        <f t="shared" si="24"/>
        <v>0</v>
      </c>
      <c r="H31" s="258">
        <f t="shared" si="24"/>
        <v>0</v>
      </c>
      <c r="I31" s="258">
        <f t="shared" si="24"/>
        <v>0</v>
      </c>
      <c r="J31" s="258">
        <f t="shared" si="24"/>
        <v>0</v>
      </c>
      <c r="K31" s="258">
        <f t="shared" si="24"/>
        <v>0</v>
      </c>
      <c r="L31" s="258">
        <f t="shared" si="24"/>
        <v>0</v>
      </c>
      <c r="M31" s="258">
        <f t="shared" si="24"/>
        <v>0</v>
      </c>
      <c r="N31" s="258">
        <f t="shared" si="24"/>
        <v>0</v>
      </c>
      <c r="O31" s="258">
        <f t="shared" si="24"/>
        <v>0</v>
      </c>
      <c r="P31" s="258">
        <f t="shared" si="24"/>
        <v>0</v>
      </c>
      <c r="Q31" s="258">
        <f t="shared" si="24"/>
        <v>0</v>
      </c>
      <c r="R31" s="258">
        <f t="shared" si="24"/>
        <v>0</v>
      </c>
      <c r="S31" s="258">
        <f t="shared" si="24"/>
        <v>0</v>
      </c>
      <c r="T31" s="258">
        <f t="shared" si="24"/>
        <v>0</v>
      </c>
      <c r="U31" s="258">
        <f t="shared" si="24"/>
        <v>0</v>
      </c>
      <c r="V31" s="258">
        <f t="shared" si="24"/>
        <v>0</v>
      </c>
      <c r="W31" s="258">
        <f t="shared" si="24"/>
        <v>0</v>
      </c>
      <c r="X31" s="258">
        <f t="shared" si="24"/>
        <v>0</v>
      </c>
      <c r="Y31" s="258">
        <f t="shared" si="24"/>
        <v>0</v>
      </c>
      <c r="Z31" s="258">
        <f t="shared" si="24"/>
        <v>0</v>
      </c>
      <c r="AA31" s="258">
        <f t="shared" si="24"/>
        <v>0</v>
      </c>
      <c r="AB31" s="258">
        <f t="shared" si="24"/>
        <v>0</v>
      </c>
      <c r="AC31" s="258">
        <f t="shared" si="24"/>
        <v>0</v>
      </c>
      <c r="AD31" s="258">
        <f t="shared" si="24"/>
        <v>0</v>
      </c>
      <c r="AE31" s="258">
        <f t="shared" si="24"/>
        <v>0</v>
      </c>
      <c r="AF31" s="258">
        <f t="shared" si="24"/>
        <v>0</v>
      </c>
      <c r="AG31" s="258">
        <f t="shared" si="24"/>
        <v>0</v>
      </c>
      <c r="AH31" s="258">
        <f t="shared" ref="AH31:AN31" si="25">AH5-AH18</f>
        <v>0</v>
      </c>
      <c r="AI31" s="258">
        <f t="shared" si="25"/>
        <v>0</v>
      </c>
      <c r="AJ31" s="258">
        <f t="shared" si="25"/>
        <v>0</v>
      </c>
      <c r="AK31" s="258">
        <f t="shared" si="25"/>
        <v>0</v>
      </c>
      <c r="AL31" s="258">
        <f t="shared" si="25"/>
        <v>0</v>
      </c>
      <c r="AM31" s="258">
        <f t="shared" si="25"/>
        <v>0</v>
      </c>
      <c r="AN31" s="258">
        <f t="shared" si="25"/>
        <v>0</v>
      </c>
      <c r="AO31" s="258">
        <f t="shared" ref="AO31" si="26">AO5-AO18</f>
        <v>0</v>
      </c>
    </row>
    <row r="32" spans="2:41" ht="12.6" x14ac:dyDescent="0.3">
      <c r="B32" s="30" t="s">
        <v>402</v>
      </c>
      <c r="C32" s="258">
        <f t="shared" si="23"/>
        <v>1152.4290941788599</v>
      </c>
      <c r="D32" s="258">
        <f t="shared" ref="D32:S37" si="27">D6-D19</f>
        <v>0</v>
      </c>
      <c r="E32" s="258">
        <f t="shared" si="27"/>
        <v>0</v>
      </c>
      <c r="F32" s="258">
        <f t="shared" si="27"/>
        <v>56.076144566374737</v>
      </c>
      <c r="G32" s="258">
        <f t="shared" si="27"/>
        <v>55.877196719657682</v>
      </c>
      <c r="H32" s="258">
        <f t="shared" si="27"/>
        <v>55.690584508743598</v>
      </c>
      <c r="I32" s="258">
        <f t="shared" si="27"/>
        <v>55.18073274040686</v>
      </c>
      <c r="J32" s="258">
        <f t="shared" si="27"/>
        <v>54.39525900147008</v>
      </c>
      <c r="K32" s="258">
        <f t="shared" si="27"/>
        <v>53.328469280631133</v>
      </c>
      <c r="L32" s="258">
        <f t="shared" si="27"/>
        <v>52.054212025432982</v>
      </c>
      <c r="M32" s="258">
        <f t="shared" si="27"/>
        <v>50.266092575988921</v>
      </c>
      <c r="N32" s="258">
        <f t="shared" si="27"/>
        <v>48.891355033557296</v>
      </c>
      <c r="O32" s="258">
        <f t="shared" si="27"/>
        <v>47.488653859399037</v>
      </c>
      <c r="P32" s="258">
        <f t="shared" si="27"/>
        <v>46.070217239875468</v>
      </c>
      <c r="Q32" s="258">
        <f t="shared" si="27"/>
        <v>44.623253429837597</v>
      </c>
      <c r="R32" s="258">
        <f t="shared" si="27"/>
        <v>43.160161214552922</v>
      </c>
      <c r="S32" s="258">
        <f t="shared" si="27"/>
        <v>41.254184737431359</v>
      </c>
      <c r="T32" s="258">
        <f t="shared" si="24"/>
        <v>39.365603944766399</v>
      </c>
      <c r="U32" s="258">
        <f t="shared" si="24"/>
        <v>37.481654126951113</v>
      </c>
      <c r="V32" s="258">
        <f t="shared" si="24"/>
        <v>35.614963952184155</v>
      </c>
      <c r="W32" s="258">
        <f t="shared" si="24"/>
        <v>33.752845279705447</v>
      </c>
      <c r="X32" s="258">
        <f t="shared" si="24"/>
        <v>31.90785121454762</v>
      </c>
      <c r="Y32" s="258">
        <f t="shared" si="24"/>
        <v>30.06736972550155</v>
      </c>
      <c r="Z32" s="258">
        <f t="shared" si="24"/>
        <v>28.243878806562485</v>
      </c>
      <c r="AA32" s="258">
        <f t="shared" si="24"/>
        <v>26.424842079531356</v>
      </c>
      <c r="AB32" s="258">
        <f t="shared" si="24"/>
        <v>24.622662876789494</v>
      </c>
      <c r="AC32" s="258">
        <f t="shared" si="24"/>
        <v>22.831058925685365</v>
      </c>
      <c r="AD32" s="258">
        <f t="shared" si="24"/>
        <v>21.043822624701168</v>
      </c>
      <c r="AE32" s="258">
        <f t="shared" si="24"/>
        <v>19.273246150504487</v>
      </c>
      <c r="AF32" s="258">
        <f t="shared" si="24"/>
        <v>17.506980277902947</v>
      </c>
      <c r="AG32" s="258">
        <f t="shared" si="24"/>
        <v>15.75724363377954</v>
      </c>
      <c r="AH32" s="258">
        <f t="shared" ref="AH32:AN32" si="28">AH6-AH19</f>
        <v>14.011761069517869</v>
      </c>
      <c r="AI32" s="258">
        <f t="shared" si="28"/>
        <v>12.282678102298027</v>
      </c>
      <c r="AJ32" s="258">
        <f t="shared" si="28"/>
        <v>10.557793215733462</v>
      </c>
      <c r="AK32" s="258">
        <f t="shared" si="28"/>
        <v>8.8491792547498864</v>
      </c>
      <c r="AL32" s="258">
        <f t="shared" si="28"/>
        <v>7.144707893509838</v>
      </c>
      <c r="AM32" s="258">
        <f t="shared" si="28"/>
        <v>5.4563797395157145</v>
      </c>
      <c r="AN32" s="258">
        <f t="shared" si="28"/>
        <v>3.7721392184478204</v>
      </c>
      <c r="AO32" s="258">
        <f t="shared" ref="AO32" si="29">AO6-AO19</f>
        <v>2.1039151326144898</v>
      </c>
    </row>
    <row r="33" spans="2:41" ht="12.6" x14ac:dyDescent="0.3">
      <c r="B33" s="30" t="s">
        <v>403</v>
      </c>
      <c r="C33" s="258">
        <f t="shared" si="23"/>
        <v>0</v>
      </c>
      <c r="D33" s="258">
        <f t="shared" si="27"/>
        <v>0</v>
      </c>
      <c r="E33" s="258">
        <f t="shared" si="24"/>
        <v>0</v>
      </c>
      <c r="F33" s="258">
        <f t="shared" si="24"/>
        <v>0</v>
      </c>
      <c r="G33" s="258">
        <f t="shared" si="24"/>
        <v>0</v>
      </c>
      <c r="H33" s="258">
        <f t="shared" si="24"/>
        <v>0</v>
      </c>
      <c r="I33" s="258">
        <f t="shared" si="24"/>
        <v>0</v>
      </c>
      <c r="J33" s="258">
        <f t="shared" si="24"/>
        <v>0</v>
      </c>
      <c r="K33" s="258">
        <f t="shared" si="24"/>
        <v>0</v>
      </c>
      <c r="L33" s="258">
        <f t="shared" si="24"/>
        <v>0</v>
      </c>
      <c r="M33" s="258">
        <f t="shared" si="24"/>
        <v>0</v>
      </c>
      <c r="N33" s="258">
        <f t="shared" si="24"/>
        <v>0</v>
      </c>
      <c r="O33" s="258">
        <f t="shared" si="24"/>
        <v>0</v>
      </c>
      <c r="P33" s="258">
        <f t="shared" si="24"/>
        <v>0</v>
      </c>
      <c r="Q33" s="258">
        <f t="shared" si="24"/>
        <v>0</v>
      </c>
      <c r="R33" s="258">
        <f t="shared" si="24"/>
        <v>0</v>
      </c>
      <c r="S33" s="258">
        <f t="shared" si="24"/>
        <v>0</v>
      </c>
      <c r="T33" s="258">
        <f t="shared" si="24"/>
        <v>0</v>
      </c>
      <c r="U33" s="258">
        <f t="shared" si="24"/>
        <v>0</v>
      </c>
      <c r="V33" s="258">
        <f t="shared" si="24"/>
        <v>0</v>
      </c>
      <c r="W33" s="258">
        <f t="shared" si="24"/>
        <v>0</v>
      </c>
      <c r="X33" s="258">
        <f t="shared" si="24"/>
        <v>0</v>
      </c>
      <c r="Y33" s="258">
        <f t="shared" si="24"/>
        <v>0</v>
      </c>
      <c r="Z33" s="258">
        <f t="shared" si="24"/>
        <v>0</v>
      </c>
      <c r="AA33" s="258">
        <f t="shared" si="24"/>
        <v>0</v>
      </c>
      <c r="AB33" s="258">
        <f t="shared" si="24"/>
        <v>0</v>
      </c>
      <c r="AC33" s="258">
        <f t="shared" si="24"/>
        <v>0</v>
      </c>
      <c r="AD33" s="258">
        <f t="shared" si="24"/>
        <v>0</v>
      </c>
      <c r="AE33" s="258">
        <f t="shared" si="24"/>
        <v>0</v>
      </c>
      <c r="AF33" s="258">
        <f t="shared" si="24"/>
        <v>0</v>
      </c>
      <c r="AG33" s="258">
        <f t="shared" si="24"/>
        <v>0</v>
      </c>
      <c r="AH33" s="258">
        <f t="shared" ref="AH33:AN33" si="30">AH7-AH20</f>
        <v>0</v>
      </c>
      <c r="AI33" s="258">
        <f t="shared" si="30"/>
        <v>0</v>
      </c>
      <c r="AJ33" s="258">
        <f t="shared" si="30"/>
        <v>0</v>
      </c>
      <c r="AK33" s="258">
        <f t="shared" si="30"/>
        <v>0</v>
      </c>
      <c r="AL33" s="258">
        <f t="shared" si="30"/>
        <v>0</v>
      </c>
      <c r="AM33" s="258">
        <f t="shared" si="30"/>
        <v>0</v>
      </c>
      <c r="AN33" s="258">
        <f t="shared" si="30"/>
        <v>0</v>
      </c>
      <c r="AO33" s="258">
        <f t="shared" ref="AO33" si="31">AO7-AO20</f>
        <v>0</v>
      </c>
    </row>
    <row r="34" spans="2:41" ht="12.6" x14ac:dyDescent="0.3">
      <c r="B34" s="30" t="s">
        <v>404</v>
      </c>
      <c r="C34" s="258">
        <f t="shared" si="23"/>
        <v>23361.535754914104</v>
      </c>
      <c r="D34" s="258">
        <f t="shared" si="27"/>
        <v>0</v>
      </c>
      <c r="E34" s="258">
        <f t="shared" si="24"/>
        <v>0</v>
      </c>
      <c r="F34" s="258">
        <f t="shared" si="24"/>
        <v>1136.7509401682773</v>
      </c>
      <c r="G34" s="258">
        <f t="shared" si="24"/>
        <v>1132.7179569175767</v>
      </c>
      <c r="H34" s="258">
        <f t="shared" si="24"/>
        <v>1128.9350362506184</v>
      </c>
      <c r="I34" s="258">
        <f t="shared" si="24"/>
        <v>1118.5995454374577</v>
      </c>
      <c r="J34" s="258">
        <f t="shared" si="24"/>
        <v>1102.6767672557837</v>
      </c>
      <c r="K34" s="258">
        <f t="shared" si="24"/>
        <v>1081.0512752127252</v>
      </c>
      <c r="L34" s="258">
        <f t="shared" si="24"/>
        <v>1055.2200925580726</v>
      </c>
      <c r="M34" s="258">
        <f t="shared" si="24"/>
        <v>1018.9721215000268</v>
      </c>
      <c r="N34" s="258">
        <f t="shared" si="24"/>
        <v>991.10404665415308</v>
      </c>
      <c r="O34" s="258">
        <f t="shared" si="24"/>
        <v>962.66910536441821</v>
      </c>
      <c r="P34" s="258">
        <f t="shared" si="24"/>
        <v>933.91518204674094</v>
      </c>
      <c r="Q34" s="258">
        <f t="shared" si="24"/>
        <v>904.58296806931412</v>
      </c>
      <c r="R34" s="258">
        <f t="shared" si="24"/>
        <v>874.92380615405216</v>
      </c>
      <c r="S34" s="258">
        <f t="shared" si="24"/>
        <v>836.28668926485466</v>
      </c>
      <c r="T34" s="258">
        <f t="shared" si="24"/>
        <v>798.00221004027958</v>
      </c>
      <c r="U34" s="258">
        <f t="shared" si="24"/>
        <v>759.81160790113836</v>
      </c>
      <c r="V34" s="258">
        <f t="shared" si="24"/>
        <v>721.97088565502247</v>
      </c>
      <c r="W34" s="258">
        <f t="shared" si="24"/>
        <v>684.22283489273173</v>
      </c>
      <c r="X34" s="258">
        <f t="shared" si="24"/>
        <v>646.82192663858859</v>
      </c>
      <c r="Y34" s="258">
        <f t="shared" si="24"/>
        <v>609.5124953427362</v>
      </c>
      <c r="Z34" s="258">
        <f t="shared" si="24"/>
        <v>572.54748941158221</v>
      </c>
      <c r="AA34" s="258">
        <f t="shared" si="24"/>
        <v>535.67277689981677</v>
      </c>
      <c r="AB34" s="258">
        <f t="shared" si="24"/>
        <v>499.13979270644631</v>
      </c>
      <c r="AC34" s="258">
        <f t="shared" si="24"/>
        <v>462.8211853632439</v>
      </c>
      <c r="AD34" s="258">
        <f t="shared" si="24"/>
        <v>426.59111710236516</v>
      </c>
      <c r="AE34" s="258">
        <f t="shared" si="24"/>
        <v>390.69876952307374</v>
      </c>
      <c r="AF34" s="258">
        <f>AF8-AF21</f>
        <v>354.8938045635017</v>
      </c>
      <c r="AG34" s="258">
        <f t="shared" si="24"/>
        <v>319.42391285402687</v>
      </c>
      <c r="AH34" s="258">
        <f t="shared" ref="AH34:AN34" si="32">AH8-AH21</f>
        <v>284.04025798055017</v>
      </c>
      <c r="AI34" s="258">
        <f t="shared" si="32"/>
        <v>248.98904852570621</v>
      </c>
      <c r="AJ34" s="258">
        <f t="shared" si="32"/>
        <v>214.02294071557571</v>
      </c>
      <c r="AK34" s="258">
        <f t="shared" si="32"/>
        <v>179.38666995281403</v>
      </c>
      <c r="AL34" s="258">
        <f t="shared" si="32"/>
        <v>144.83437615012346</v>
      </c>
      <c r="AM34" s="258">
        <f t="shared" si="32"/>
        <v>110.60933034488426</v>
      </c>
      <c r="AN34" s="258">
        <f t="shared" si="32"/>
        <v>76.467147236570511</v>
      </c>
      <c r="AO34" s="258">
        <f t="shared" ref="AO34" si="33">AO8-AO21</f>
        <v>42.649642259248559</v>
      </c>
    </row>
    <row r="35" spans="2:41" ht="12.6" x14ac:dyDescent="0.3">
      <c r="B35" s="30" t="s">
        <v>135</v>
      </c>
      <c r="C35" s="258">
        <f t="shared" si="23"/>
        <v>43.676213213044001</v>
      </c>
      <c r="D35" s="258">
        <f t="shared" si="27"/>
        <v>0</v>
      </c>
      <c r="E35" s="258">
        <f t="shared" si="24"/>
        <v>0</v>
      </c>
      <c r="F35" s="258">
        <f t="shared" si="24"/>
        <v>2.1252445452981088</v>
      </c>
      <c r="G35" s="258">
        <f t="shared" si="24"/>
        <v>2.1177045685521367</v>
      </c>
      <c r="H35" s="258">
        <f t="shared" si="24"/>
        <v>2.1106321033104916</v>
      </c>
      <c r="I35" s="258">
        <f t="shared" si="24"/>
        <v>2.0913090971026431</v>
      </c>
      <c r="J35" s="258">
        <f t="shared" si="24"/>
        <v>2.061540221370211</v>
      </c>
      <c r="K35" s="258">
        <f t="shared" si="24"/>
        <v>2.0211096772819044</v>
      </c>
      <c r="L35" s="258">
        <f t="shared" si="24"/>
        <v>1.9728162665658568</v>
      </c>
      <c r="M35" s="258">
        <f t="shared" si="24"/>
        <v>1.9050478574560907</v>
      </c>
      <c r="N35" s="258">
        <f t="shared" si="24"/>
        <v>1.8529463179179884</v>
      </c>
      <c r="O35" s="258">
        <f t="shared" si="24"/>
        <v>1.7997849773494596</v>
      </c>
      <c r="P35" s="258">
        <f t="shared" si="24"/>
        <v>1.7460272750001944</v>
      </c>
      <c r="Q35" s="258">
        <f t="shared" si="24"/>
        <v>1.6911884131578501</v>
      </c>
      <c r="R35" s="258">
        <f t="shared" si="24"/>
        <v>1.6357382966449108</v>
      </c>
      <c r="S35" s="258">
        <f t="shared" si="24"/>
        <v>1.5635031930586698</v>
      </c>
      <c r="T35" s="258">
        <f t="shared" si="24"/>
        <v>1.4919273730909621</v>
      </c>
      <c r="U35" s="258">
        <f t="shared" si="24"/>
        <v>1.4205270636565626</v>
      </c>
      <c r="V35" s="258">
        <f t="shared" si="24"/>
        <v>1.3497808819715984</v>
      </c>
      <c r="W35" s="258">
        <f t="shared" si="24"/>
        <v>1.2792079568537016</v>
      </c>
      <c r="X35" s="258">
        <f t="shared" si="24"/>
        <v>1.2092840417307054</v>
      </c>
      <c r="Y35" s="258">
        <f t="shared" si="24"/>
        <v>1.1395311499161214</v>
      </c>
      <c r="Z35" s="258">
        <f t="shared" si="24"/>
        <v>1.0704221881848313</v>
      </c>
      <c r="AA35" s="258">
        <f t="shared" si="24"/>
        <v>1.0014820370436637</v>
      </c>
      <c r="AB35" s="258">
        <f t="shared" si="24"/>
        <v>0.93318077364736596</v>
      </c>
      <c r="AC35" s="258">
        <f t="shared" si="24"/>
        <v>0.86528030449311255</v>
      </c>
      <c r="AD35" s="258">
        <f t="shared" si="24"/>
        <v>0.79754536605900617</v>
      </c>
      <c r="AE35" s="258">
        <f t="shared" si="24"/>
        <v>0.73044182278017611</v>
      </c>
      <c r="AF35" s="258">
        <f t="shared" si="24"/>
        <v>0.66350164812445445</v>
      </c>
      <c r="AG35" s="258">
        <f t="shared" si="24"/>
        <v>0.59718791904434743</v>
      </c>
      <c r="AH35" s="258">
        <f t="shared" ref="AH35:AN35" si="34">AH9-AH22</f>
        <v>0.53103541645531482</v>
      </c>
      <c r="AI35" s="258">
        <f t="shared" si="34"/>
        <v>0.46550444650601241</v>
      </c>
      <c r="AJ35" s="258">
        <f t="shared" si="34"/>
        <v>0.40013258071913671</v>
      </c>
      <c r="AK35" s="258">
        <f t="shared" si="34"/>
        <v>0.33537737101846926</v>
      </c>
      <c r="AL35" s="258">
        <f t="shared" si="34"/>
        <v>0.27077916279456815</v>
      </c>
      <c r="AM35" s="258">
        <f t="shared" si="34"/>
        <v>0.20679277022611767</v>
      </c>
      <c r="AN35" s="258">
        <f t="shared" si="34"/>
        <v>0.14296129593257401</v>
      </c>
      <c r="AO35" s="258">
        <f t="shared" ref="AO35" si="35">AO9-AO22</f>
        <v>7.9736832728694113E-2</v>
      </c>
    </row>
    <row r="36" spans="2:41" ht="11.7" customHeight="1" x14ac:dyDescent="0.2">
      <c r="B36" s="30" t="s">
        <v>132</v>
      </c>
      <c r="C36" s="258">
        <f t="shared" si="23"/>
        <v>12449.490466414991</v>
      </c>
      <c r="D36" s="258">
        <f t="shared" si="27"/>
        <v>0</v>
      </c>
      <c r="E36" s="258">
        <f t="shared" si="24"/>
        <v>0</v>
      </c>
      <c r="F36" s="258">
        <f t="shared" si="24"/>
        <v>605.78080742557279</v>
      </c>
      <c r="G36" s="258">
        <f t="shared" si="24"/>
        <v>603.63160854337809</v>
      </c>
      <c r="H36" s="258">
        <f t="shared" si="24"/>
        <v>601.61566938284625</v>
      </c>
      <c r="I36" s="258">
        <f t="shared" si="24"/>
        <v>596.10782967170474</v>
      </c>
      <c r="J36" s="258">
        <f t="shared" si="24"/>
        <v>587.62249389364501</v>
      </c>
      <c r="K36" s="258">
        <f t="shared" si="24"/>
        <v>576.09815063787437</v>
      </c>
      <c r="L36" s="258">
        <f t="shared" si="24"/>
        <v>562.3325718005467</v>
      </c>
      <c r="M36" s="258">
        <f t="shared" si="24"/>
        <v>543.01582932058784</v>
      </c>
      <c r="N36" s="258">
        <f t="shared" si="24"/>
        <v>528.16477946877899</v>
      </c>
      <c r="O36" s="258">
        <f t="shared" si="24"/>
        <v>513.01164338160368</v>
      </c>
      <c r="P36" s="258">
        <f t="shared" si="24"/>
        <v>497.68852002315106</v>
      </c>
      <c r="Q36" s="258">
        <f t="shared" si="24"/>
        <v>482.05722240206006</v>
      </c>
      <c r="R36" s="258">
        <f t="shared" si="24"/>
        <v>466.25169243264259</v>
      </c>
      <c r="S36" s="258">
        <f t="shared" si="24"/>
        <v>445.6617610425094</v>
      </c>
      <c r="T36" s="258">
        <f t="shared" si="24"/>
        <v>425.25975219693282</v>
      </c>
      <c r="U36" s="258">
        <f t="shared" si="24"/>
        <v>404.90777096479684</v>
      </c>
      <c r="V36" s="258">
        <f t="shared" si="24"/>
        <v>384.74224264561587</v>
      </c>
      <c r="W36" s="258">
        <f t="shared" si="24"/>
        <v>364.6260994681694</v>
      </c>
      <c r="X36" s="258">
        <f t="shared" si="24"/>
        <v>344.69495043627097</v>
      </c>
      <c r="Y36" s="258">
        <f t="shared" si="24"/>
        <v>324.81254997690166</v>
      </c>
      <c r="Z36" s="258">
        <f t="shared" si="24"/>
        <v>305.11369568244129</v>
      </c>
      <c r="AA36" s="258">
        <f t="shared" si="24"/>
        <v>285.46295924614128</v>
      </c>
      <c r="AB36" s="258">
        <f t="shared" si="24"/>
        <v>265.99433170399067</v>
      </c>
      <c r="AC36" s="258">
        <f t="shared" si="24"/>
        <v>246.63994676045982</v>
      </c>
      <c r="AD36" s="258">
        <f t="shared" si="24"/>
        <v>227.33274477925025</v>
      </c>
      <c r="AE36" s="258">
        <f t="shared" si="24"/>
        <v>208.20551600056655</v>
      </c>
      <c r="AF36" s="258">
        <f t="shared" si="24"/>
        <v>189.12485389894294</v>
      </c>
      <c r="AG36" s="258">
        <f t="shared" si="24"/>
        <v>170.22275416909136</v>
      </c>
      <c r="AH36" s="258">
        <f t="shared" ref="AH36:AN36" si="36">AH10-AH23</f>
        <v>151.36661052187395</v>
      </c>
      <c r="AI36" s="258">
        <f t="shared" si="36"/>
        <v>132.68762886063598</v>
      </c>
      <c r="AJ36" s="258">
        <f t="shared" si="36"/>
        <v>114.05399833237369</v>
      </c>
      <c r="AK36" s="258">
        <f t="shared" si="36"/>
        <v>95.596139774745851</v>
      </c>
      <c r="AL36" s="258">
        <f t="shared" si="36"/>
        <v>77.183032999482492</v>
      </c>
      <c r="AM36" s="258">
        <f t="shared" si="36"/>
        <v>58.944318475959989</v>
      </c>
      <c r="AN36" s="258">
        <f t="shared" si="36"/>
        <v>40.749761937863518</v>
      </c>
      <c r="AO36" s="258">
        <f t="shared" ref="AO36" si="37">AO10-AO23</f>
        <v>22.728228155584169</v>
      </c>
    </row>
    <row r="37" spans="2:41" ht="12.6" x14ac:dyDescent="0.3">
      <c r="B37" s="30" t="s">
        <v>136</v>
      </c>
      <c r="C37" s="258">
        <f t="shared" si="23"/>
        <v>1357.8382541317783</v>
      </c>
      <c r="D37" s="258">
        <f t="shared" si="27"/>
        <v>0</v>
      </c>
      <c r="E37" s="258">
        <f t="shared" si="24"/>
        <v>0</v>
      </c>
      <c r="F37" s="258">
        <f t="shared" si="24"/>
        <v>66.071166218431117</v>
      </c>
      <c r="G37" s="258">
        <f t="shared" si="24"/>
        <v>65.83675787329814</v>
      </c>
      <c r="H37" s="258">
        <f t="shared" si="24"/>
        <v>65.616883869815268</v>
      </c>
      <c r="I37" s="258">
        <f t="shared" si="24"/>
        <v>65.016156034600698</v>
      </c>
      <c r="J37" s="258">
        <f t="shared" si="24"/>
        <v>64.090679321342051</v>
      </c>
      <c r="K37" s="258">
        <f t="shared" si="24"/>
        <v>62.833744817183423</v>
      </c>
      <c r="L37" s="258">
        <f t="shared" si="24"/>
        <v>61.332363729659043</v>
      </c>
      <c r="M37" s="258">
        <f t="shared" si="24"/>
        <v>59.225529562007083</v>
      </c>
      <c r="N37" s="258">
        <f t="shared" si="24"/>
        <v>57.605758563571115</v>
      </c>
      <c r="O37" s="258">
        <f t="shared" si="24"/>
        <v>55.953039690880061</v>
      </c>
      <c r="P37" s="258">
        <f t="shared" si="24"/>
        <v>54.281780684335459</v>
      </c>
      <c r="Q37" s="258">
        <f t="shared" si="24"/>
        <v>52.576909795932892</v>
      </c>
      <c r="R37" s="258">
        <f t="shared" si="24"/>
        <v>50.853035772558378</v>
      </c>
      <c r="S37" s="258">
        <f t="shared" si="24"/>
        <v>48.607337720345448</v>
      </c>
      <c r="T37" s="258">
        <f t="shared" si="24"/>
        <v>46.382135962378548</v>
      </c>
      <c r="U37" s="258">
        <f t="shared" si="24"/>
        <v>44.16239060501502</v>
      </c>
      <c r="V37" s="258">
        <f t="shared" si="24"/>
        <v>41.962981252445225</v>
      </c>
      <c r="W37" s="258">
        <f t="shared" si="24"/>
        <v>39.768958227517814</v>
      </c>
      <c r="X37" s="258">
        <f t="shared" si="24"/>
        <v>37.595112102865414</v>
      </c>
      <c r="Y37" s="258">
        <f t="shared" si="24"/>
        <v>35.426582876667041</v>
      </c>
      <c r="Z37" s="258">
        <f t="shared" si="24"/>
        <v>33.278072622713758</v>
      </c>
      <c r="AA37" s="258">
        <f t="shared" si="24"/>
        <v>31.134810476600158</v>
      </c>
      <c r="AB37" s="258">
        <f t="shared" si="24"/>
        <v>29.011410542804477</v>
      </c>
      <c r="AC37" s="258">
        <f t="shared" si="24"/>
        <v>26.900470795317279</v>
      </c>
      <c r="AD37" s="258">
        <f t="shared" si="24"/>
        <v>24.794677188658575</v>
      </c>
      <c r="AE37" s="258">
        <f t="shared" si="24"/>
        <v>22.708512859179322</v>
      </c>
      <c r="AF37" s="258">
        <f t="shared" si="24"/>
        <v>20.627427453664918</v>
      </c>
      <c r="AG37" s="258">
        <f t="shared" si="24"/>
        <v>18.565817449155446</v>
      </c>
      <c r="AH37" s="258">
        <f t="shared" ref="AH37:AN37" si="38">AH11-AH24</f>
        <v>16.50921977243393</v>
      </c>
      <c r="AI37" s="258">
        <f t="shared" si="38"/>
        <v>14.471944759751548</v>
      </c>
      <c r="AJ37" s="258">
        <f t="shared" si="38"/>
        <v>12.439616094342465</v>
      </c>
      <c r="AK37" s="258">
        <f t="shared" si="38"/>
        <v>10.426458487088368</v>
      </c>
      <c r="AL37" s="258">
        <f t="shared" si="38"/>
        <v>8.4181818572685714</v>
      </c>
      <c r="AM37" s="258">
        <f t="shared" si="38"/>
        <v>6.428925802730685</v>
      </c>
      <c r="AN37" s="258">
        <f t="shared" si="38"/>
        <v>4.4444859615148324</v>
      </c>
      <c r="AO37" s="258">
        <f t="shared" ref="AO37" si="39">AO11-AO24</f>
        <v>2.4789173277044223</v>
      </c>
    </row>
    <row r="38" spans="2:41" x14ac:dyDescent="0.2">
      <c r="B38" s="262" t="s">
        <v>58</v>
      </c>
      <c r="C38" s="267">
        <f t="shared" si="23"/>
        <v>38364.969782852779</v>
      </c>
      <c r="D38" s="267">
        <f>SUM(D31:D37)</f>
        <v>0</v>
      </c>
      <c r="E38" s="263">
        <f t="shared" ref="E38:AG38" si="40">SUM(E31:E37)</f>
        <v>0</v>
      </c>
      <c r="F38" s="263">
        <f t="shared" si="40"/>
        <v>1866.8043029239541</v>
      </c>
      <c r="G38" s="263">
        <f t="shared" si="40"/>
        <v>1860.1812246224627</v>
      </c>
      <c r="H38" s="263">
        <f t="shared" si="40"/>
        <v>1853.968806115334</v>
      </c>
      <c r="I38" s="263">
        <f t="shared" si="40"/>
        <v>1836.9955729812725</v>
      </c>
      <c r="J38" s="263">
        <f t="shared" si="40"/>
        <v>1810.8467396936112</v>
      </c>
      <c r="K38" s="263">
        <f t="shared" si="40"/>
        <v>1775.3327496256961</v>
      </c>
      <c r="L38" s="263">
        <f t="shared" si="40"/>
        <v>1732.9120563802769</v>
      </c>
      <c r="M38" s="263">
        <f t="shared" si="40"/>
        <v>1673.3846208160667</v>
      </c>
      <c r="N38" s="263">
        <f t="shared" si="40"/>
        <v>1627.6188860379784</v>
      </c>
      <c r="O38" s="263">
        <f t="shared" si="40"/>
        <v>1580.9222272736504</v>
      </c>
      <c r="P38" s="263">
        <f t="shared" si="40"/>
        <v>1533.701727269103</v>
      </c>
      <c r="Q38" s="263">
        <f t="shared" si="40"/>
        <v>1485.5315421103026</v>
      </c>
      <c r="R38" s="263">
        <f t="shared" si="40"/>
        <v>1436.824433870451</v>
      </c>
      <c r="S38" s="263">
        <f t="shared" si="40"/>
        <v>1373.3734759581996</v>
      </c>
      <c r="T38" s="263">
        <f t="shared" si="40"/>
        <v>1310.5016295174482</v>
      </c>
      <c r="U38" s="263">
        <f t="shared" si="40"/>
        <v>1247.7839506615578</v>
      </c>
      <c r="V38" s="263">
        <f t="shared" si="40"/>
        <v>1185.6408543872392</v>
      </c>
      <c r="W38" s="263">
        <f t="shared" si="40"/>
        <v>1123.649945824978</v>
      </c>
      <c r="X38" s="263">
        <f t="shared" si="40"/>
        <v>1062.2291244340033</v>
      </c>
      <c r="Y38" s="263">
        <f t="shared" si="40"/>
        <v>1000.9585290717225</v>
      </c>
      <c r="Z38" s="263">
        <f t="shared" si="40"/>
        <v>940.25355871148463</v>
      </c>
      <c r="AA38" s="263">
        <f t="shared" si="40"/>
        <v>879.69687073913315</v>
      </c>
      <c r="AB38" s="263">
        <f t="shared" si="40"/>
        <v>819.70137860367822</v>
      </c>
      <c r="AC38" s="263">
        <f t="shared" si="40"/>
        <v>760.05794214919945</v>
      </c>
      <c r="AD38" s="263">
        <f t="shared" si="40"/>
        <v>700.55990706103421</v>
      </c>
      <c r="AE38" s="263">
        <f t="shared" si="40"/>
        <v>641.61648635610425</v>
      </c>
      <c r="AF38" s="263">
        <f t="shared" si="40"/>
        <v>582.81656784213692</v>
      </c>
      <c r="AG38" s="263">
        <f t="shared" si="40"/>
        <v>524.56691602509761</v>
      </c>
      <c r="AH38" s="263">
        <f t="shared" ref="AH38:AN38" si="41">SUM(AH31:AH37)</f>
        <v>466.45888476083127</v>
      </c>
      <c r="AI38" s="263">
        <f t="shared" si="41"/>
        <v>408.89680469489775</v>
      </c>
      <c r="AJ38" s="263">
        <f t="shared" si="41"/>
        <v>351.47448093874448</v>
      </c>
      <c r="AK38" s="263">
        <f t="shared" si="41"/>
        <v>294.59382484041663</v>
      </c>
      <c r="AL38" s="263">
        <f t="shared" si="41"/>
        <v>237.8510780631789</v>
      </c>
      <c r="AM38" s="263">
        <f t="shared" si="41"/>
        <v>181.64574713331675</v>
      </c>
      <c r="AN38" s="263">
        <f t="shared" si="41"/>
        <v>125.57649565032926</v>
      </c>
      <c r="AO38" s="263">
        <f t="shared" ref="AO38" si="42">SUM(AO31:AO37)</f>
        <v>70.040439707880338</v>
      </c>
    </row>
    <row r="41" spans="2:41" x14ac:dyDescent="0.2">
      <c r="B41" s="268"/>
      <c r="C41" s="252"/>
      <c r="D41" s="252" t="s">
        <v>10</v>
      </c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</row>
    <row r="42" spans="2:41" x14ac:dyDescent="0.2">
      <c r="B42" s="606" t="s">
        <v>448</v>
      </c>
      <c r="C42" s="253"/>
      <c r="D42" s="254">
        <v>1</v>
      </c>
      <c r="E42" s="254">
        <v>2</v>
      </c>
      <c r="F42" s="254">
        <v>3</v>
      </c>
      <c r="G42" s="254">
        <v>4</v>
      </c>
      <c r="H42" s="254">
        <v>5</v>
      </c>
      <c r="I42" s="254">
        <v>6</v>
      </c>
      <c r="J42" s="254">
        <v>7</v>
      </c>
      <c r="K42" s="254">
        <v>8</v>
      </c>
      <c r="L42" s="254">
        <v>9</v>
      </c>
      <c r="M42" s="254">
        <v>10</v>
      </c>
      <c r="N42" s="254">
        <v>11</v>
      </c>
      <c r="O42" s="254">
        <v>12</v>
      </c>
      <c r="P42" s="254">
        <v>13</v>
      </c>
      <c r="Q42" s="254">
        <v>14</v>
      </c>
      <c r="R42" s="254">
        <v>15</v>
      </c>
      <c r="S42" s="254">
        <v>16</v>
      </c>
      <c r="T42" s="254">
        <v>17</v>
      </c>
      <c r="U42" s="254">
        <v>18</v>
      </c>
      <c r="V42" s="254">
        <v>19</v>
      </c>
      <c r="W42" s="254">
        <v>20</v>
      </c>
      <c r="X42" s="254">
        <v>21</v>
      </c>
      <c r="Y42" s="254">
        <v>22</v>
      </c>
      <c r="Z42" s="254">
        <v>23</v>
      </c>
      <c r="AA42" s="254">
        <v>24</v>
      </c>
      <c r="AB42" s="254">
        <v>25</v>
      </c>
      <c r="AC42" s="254">
        <v>26</v>
      </c>
      <c r="AD42" s="254">
        <v>27</v>
      </c>
      <c r="AE42" s="254">
        <v>28</v>
      </c>
      <c r="AF42" s="254">
        <v>29</v>
      </c>
      <c r="AG42" s="254">
        <v>30</v>
      </c>
      <c r="AH42" s="254">
        <v>31</v>
      </c>
      <c r="AI42" s="254">
        <v>32</v>
      </c>
      <c r="AJ42" s="254">
        <v>33</v>
      </c>
      <c r="AK42" s="254">
        <v>34</v>
      </c>
      <c r="AL42" s="254">
        <v>35</v>
      </c>
      <c r="AM42" s="254">
        <v>36</v>
      </c>
      <c r="AN42" s="254">
        <v>37</v>
      </c>
      <c r="AO42" s="254">
        <v>38</v>
      </c>
    </row>
    <row r="43" spans="2:41" x14ac:dyDescent="0.2">
      <c r="B43" s="607"/>
      <c r="C43" s="256" t="s">
        <v>9</v>
      </c>
      <c r="D43" s="257">
        <f>D4</f>
        <v>2026</v>
      </c>
      <c r="E43" s="257">
        <f t="shared" ref="E43:AG43" si="43">E4</f>
        <v>2027</v>
      </c>
      <c r="F43" s="257">
        <f t="shared" si="43"/>
        <v>2028</v>
      </c>
      <c r="G43" s="257">
        <f t="shared" si="43"/>
        <v>2029</v>
      </c>
      <c r="H43" s="257">
        <f t="shared" si="43"/>
        <v>2030</v>
      </c>
      <c r="I43" s="257">
        <f t="shared" si="43"/>
        <v>2031</v>
      </c>
      <c r="J43" s="257">
        <f t="shared" si="43"/>
        <v>2032</v>
      </c>
      <c r="K43" s="257">
        <f t="shared" si="43"/>
        <v>2033</v>
      </c>
      <c r="L43" s="257">
        <f t="shared" si="43"/>
        <v>2034</v>
      </c>
      <c r="M43" s="257">
        <f t="shared" si="43"/>
        <v>2035</v>
      </c>
      <c r="N43" s="257">
        <f t="shared" si="43"/>
        <v>2036</v>
      </c>
      <c r="O43" s="257">
        <f t="shared" si="43"/>
        <v>2037</v>
      </c>
      <c r="P43" s="257">
        <f t="shared" si="43"/>
        <v>2038</v>
      </c>
      <c r="Q43" s="257">
        <f t="shared" si="43"/>
        <v>2039</v>
      </c>
      <c r="R43" s="257">
        <f t="shared" si="43"/>
        <v>2040</v>
      </c>
      <c r="S43" s="257">
        <f t="shared" si="43"/>
        <v>2041</v>
      </c>
      <c r="T43" s="257">
        <f t="shared" si="43"/>
        <v>2042</v>
      </c>
      <c r="U43" s="257">
        <f t="shared" si="43"/>
        <v>2043</v>
      </c>
      <c r="V43" s="257">
        <f t="shared" si="43"/>
        <v>2044</v>
      </c>
      <c r="W43" s="257">
        <f t="shared" si="43"/>
        <v>2045</v>
      </c>
      <c r="X43" s="257">
        <f t="shared" si="43"/>
        <v>2046</v>
      </c>
      <c r="Y43" s="257">
        <f t="shared" si="43"/>
        <v>2047</v>
      </c>
      <c r="Z43" s="257">
        <f t="shared" si="43"/>
        <v>2048</v>
      </c>
      <c r="AA43" s="257">
        <f t="shared" si="43"/>
        <v>2049</v>
      </c>
      <c r="AB43" s="257">
        <f t="shared" si="43"/>
        <v>2050</v>
      </c>
      <c r="AC43" s="257">
        <f t="shared" si="43"/>
        <v>2051</v>
      </c>
      <c r="AD43" s="257">
        <f t="shared" si="43"/>
        <v>2052</v>
      </c>
      <c r="AE43" s="257">
        <f t="shared" si="43"/>
        <v>2053</v>
      </c>
      <c r="AF43" s="257">
        <f t="shared" si="43"/>
        <v>2054</v>
      </c>
      <c r="AG43" s="257">
        <f t="shared" si="43"/>
        <v>2055</v>
      </c>
      <c r="AH43" s="257">
        <f t="shared" ref="AH43:AN43" si="44">AH4</f>
        <v>2056</v>
      </c>
      <c r="AI43" s="257">
        <f t="shared" si="44"/>
        <v>2057</v>
      </c>
      <c r="AJ43" s="257">
        <f t="shared" si="44"/>
        <v>2058</v>
      </c>
      <c r="AK43" s="257">
        <f t="shared" si="44"/>
        <v>2059</v>
      </c>
      <c r="AL43" s="257">
        <f t="shared" si="44"/>
        <v>2060</v>
      </c>
      <c r="AM43" s="257">
        <f t="shared" si="44"/>
        <v>2061</v>
      </c>
      <c r="AN43" s="257">
        <f t="shared" si="44"/>
        <v>2062</v>
      </c>
      <c r="AO43" s="257">
        <f t="shared" ref="AO43" si="45">AO4</f>
        <v>2063</v>
      </c>
    </row>
    <row r="44" spans="2:41" ht="12.6" x14ac:dyDescent="0.3">
      <c r="B44" s="30" t="s">
        <v>401</v>
      </c>
      <c r="C44" s="258">
        <f t="shared" ref="C44:C51" si="46">SUM(D44:AO44)</f>
        <v>0</v>
      </c>
      <c r="D44" s="258">
        <f>D31*Parametre!C$88</f>
        <v>0</v>
      </c>
      <c r="E44" s="258">
        <f>E31*Parametre!D$88</f>
        <v>0</v>
      </c>
      <c r="F44" s="258">
        <f>F31*Parametre!E$88</f>
        <v>0</v>
      </c>
      <c r="G44" s="258">
        <f>G31*Parametre!F$88</f>
        <v>0</v>
      </c>
      <c r="H44" s="258">
        <f>H31*Parametre!G$88</f>
        <v>0</v>
      </c>
      <c r="I44" s="258">
        <f>I31*Parametre!H$88</f>
        <v>0</v>
      </c>
      <c r="J44" s="258">
        <f>J31*Parametre!I$88</f>
        <v>0</v>
      </c>
      <c r="K44" s="258">
        <f>K31*Parametre!J$88</f>
        <v>0</v>
      </c>
      <c r="L44" s="258">
        <f>L31*Parametre!K$88</f>
        <v>0</v>
      </c>
      <c r="M44" s="258">
        <f>M31*Parametre!L$88</f>
        <v>0</v>
      </c>
      <c r="N44" s="258">
        <f>N31*Parametre!M$88</f>
        <v>0</v>
      </c>
      <c r="O44" s="258">
        <f>O31*Parametre!N$88</f>
        <v>0</v>
      </c>
      <c r="P44" s="258">
        <f>P31*Parametre!O$88</f>
        <v>0</v>
      </c>
      <c r="Q44" s="258">
        <f>Q31*Parametre!P$88</f>
        <v>0</v>
      </c>
      <c r="R44" s="258">
        <f>R31*Parametre!Q$88</f>
        <v>0</v>
      </c>
      <c r="S44" s="258">
        <f>S31*Parametre!R$88</f>
        <v>0</v>
      </c>
      <c r="T44" s="258">
        <f>T31*Parametre!S$88</f>
        <v>0</v>
      </c>
      <c r="U44" s="258">
        <f>U31*Parametre!T$88</f>
        <v>0</v>
      </c>
      <c r="V44" s="258">
        <f>V31*Parametre!U$88</f>
        <v>0</v>
      </c>
      <c r="W44" s="258">
        <f>W31*Parametre!V$88</f>
        <v>0</v>
      </c>
      <c r="X44" s="258">
        <f>X31*Parametre!W$88</f>
        <v>0</v>
      </c>
      <c r="Y44" s="258">
        <f>Y31*Parametre!X$88</f>
        <v>0</v>
      </c>
      <c r="Z44" s="258">
        <f>Z31*Parametre!Y$88</f>
        <v>0</v>
      </c>
      <c r="AA44" s="258">
        <f>AA31*Parametre!Z$88</f>
        <v>0</v>
      </c>
      <c r="AB44" s="258">
        <f>AB31*Parametre!AA$88</f>
        <v>0</v>
      </c>
      <c r="AC44" s="258">
        <f>AC31*Parametre!AB$88</f>
        <v>0</v>
      </c>
      <c r="AD44" s="258">
        <f>AD31*Parametre!AC$88</f>
        <v>0</v>
      </c>
      <c r="AE44" s="258">
        <f>AE31*Parametre!AD$88</f>
        <v>0</v>
      </c>
      <c r="AF44" s="258">
        <f>AF31*Parametre!AE$88</f>
        <v>0</v>
      </c>
      <c r="AG44" s="258">
        <f>AG31*Parametre!AF$88</f>
        <v>0</v>
      </c>
      <c r="AH44" s="258">
        <f>AH31*Parametre!AG$88</f>
        <v>0</v>
      </c>
      <c r="AI44" s="258">
        <f>AI31*Parametre!AH$88</f>
        <v>0</v>
      </c>
      <c r="AJ44" s="258">
        <f>AJ31*Parametre!AI$88</f>
        <v>0</v>
      </c>
      <c r="AK44" s="258">
        <f>AK31*Parametre!AJ$88</f>
        <v>0</v>
      </c>
      <c r="AL44" s="258">
        <f>AL31*Parametre!AK$88</f>
        <v>0</v>
      </c>
      <c r="AM44" s="258">
        <f>AM31*Parametre!AL$88</f>
        <v>0</v>
      </c>
      <c r="AN44" s="258">
        <f>AN31*Parametre!AM$88</f>
        <v>0</v>
      </c>
      <c r="AO44" s="258">
        <f>AO31*Parametre!AN$88</f>
        <v>0</v>
      </c>
    </row>
    <row r="45" spans="2:41" ht="12.6" x14ac:dyDescent="0.3">
      <c r="B45" s="30" t="s">
        <v>402</v>
      </c>
      <c r="C45" s="258">
        <f t="shared" si="46"/>
        <v>127636.90054322712</v>
      </c>
      <c r="D45" s="258">
        <f>D32*Parametre!C$89</f>
        <v>0</v>
      </c>
      <c r="E45" s="258">
        <f>E32*Parametre!D$89</f>
        <v>0</v>
      </c>
      <c r="F45" s="258">
        <f>F32*Parametre!E$89</f>
        <v>5335.6451554905561</v>
      </c>
      <c r="G45" s="258">
        <f>G32*Parametre!F$89</f>
        <v>5406.1187826268806</v>
      </c>
      <c r="H45" s="258">
        <f>H32*Parametre!G$89</f>
        <v>5461.5756227724842</v>
      </c>
      <c r="I45" s="258">
        <f>I32*Parametre!H$89</f>
        <v>5489.3792930156751</v>
      </c>
      <c r="J45" s="258">
        <f>J32*Parametre!I$89</f>
        <v>5480.3223443981105</v>
      </c>
      <c r="K45" s="258">
        <f>K32*Parametre!J$89</f>
        <v>5441.6370053956007</v>
      </c>
      <c r="L45" s="258">
        <f>L32*Parametre!K$89</f>
        <v>5375.1179337462099</v>
      </c>
      <c r="M45" s="258">
        <f>M32*Parametre!L$89</f>
        <v>5252.8066741908424</v>
      </c>
      <c r="N45" s="258">
        <f>N32*Parametre!M$89</f>
        <v>5170.2607947986844</v>
      </c>
      <c r="O45" s="258">
        <f>O32*Parametre!N$89</f>
        <v>5082.2357360328851</v>
      </c>
      <c r="P45" s="258">
        <f>P32*Parametre!O$89</f>
        <v>4989.4045270785127</v>
      </c>
      <c r="Q45" s="258">
        <f>Q32*Parametre!P$89</f>
        <v>4890.7085759102001</v>
      </c>
      <c r="R45" s="258">
        <f>R32*Parametre!Q$89</f>
        <v>4787.3250819182103</v>
      </c>
      <c r="S45" s="258">
        <f>S32*Parametre!R$89</f>
        <v>4630.7822367766703</v>
      </c>
      <c r="T45" s="258">
        <f>T32*Parametre!S$89</f>
        <v>4471.932608125463</v>
      </c>
      <c r="U45" s="258">
        <f>U32*Parametre!T$89</f>
        <v>4308.8909584343</v>
      </c>
      <c r="V45" s="258">
        <f>V32*Parametre!U$89</f>
        <v>4137.0342126857113</v>
      </c>
      <c r="W45" s="258">
        <f>W32*Parametre!V$89</f>
        <v>3961.5714504790285</v>
      </c>
      <c r="X45" s="258">
        <f>X32*Parametre!W$89</f>
        <v>3783.9520755332023</v>
      </c>
      <c r="Y45" s="258">
        <f>Y32*Parametre!X$89</f>
        <v>3602.6722405095957</v>
      </c>
      <c r="Z45" s="258">
        <f>Z32*Parametre!Y$89</f>
        <v>3419.4864071105198</v>
      </c>
      <c r="AA45" s="258">
        <f>AA32*Parametre!Z$89</f>
        <v>3232.5509315890708</v>
      </c>
      <c r="AB45" s="258">
        <f>AB32*Parametre!AA$89</f>
        <v>3043.3611315711814</v>
      </c>
      <c r="AC45" s="258">
        <f>AC32*Parametre!AB$89</f>
        <v>2851.3709492288453</v>
      </c>
      <c r="AD45" s="258">
        <f>AD32*Parametre!AC$89</f>
        <v>2655.5199770110403</v>
      </c>
      <c r="AE45" s="258">
        <f>AE32*Parametre!AD$89</f>
        <v>2457.338884189322</v>
      </c>
      <c r="AF45" s="258">
        <f>AF32*Parametre!AE$89</f>
        <v>2253.4985013716673</v>
      </c>
      <c r="AG45" s="258">
        <f>AG32*Parametre!AF$89</f>
        <v>2047.8113826459892</v>
      </c>
      <c r="AH45" s="258">
        <f>AH32*Parametre!AG$89</f>
        <v>1838.4831699314398</v>
      </c>
      <c r="AI45" s="258">
        <f>AI32*Parametre!AH$89</f>
        <v>1627.0863682114195</v>
      </c>
      <c r="AJ45" s="258">
        <f>AJ32*Parametre!AI$89</f>
        <v>1411.9992646721932</v>
      </c>
      <c r="AK45" s="258">
        <f>AK32*Parametre!AJ$89</f>
        <v>1194.8161829763299</v>
      </c>
      <c r="AL45" s="258">
        <f>AL32*Parametre!AK$89</f>
        <v>973.96658004326105</v>
      </c>
      <c r="AM45" s="258">
        <f>AM32*Parametre!AL$89</f>
        <v>750.96154354954774</v>
      </c>
      <c r="AN45" s="258">
        <f>AN32*Parametre!AM$89</f>
        <v>524.13874440332461</v>
      </c>
      <c r="AO45" s="258">
        <f>AO32*Parametre!AN$89</f>
        <v>295.13721480316065</v>
      </c>
    </row>
    <row r="46" spans="2:41" ht="12.6" x14ac:dyDescent="0.3">
      <c r="B46" s="30" t="s">
        <v>403</v>
      </c>
      <c r="C46" s="258">
        <f t="shared" si="46"/>
        <v>0</v>
      </c>
      <c r="D46" s="258">
        <f>D33*Parametre!C$90</f>
        <v>0</v>
      </c>
      <c r="E46" s="258">
        <f>E33*Parametre!D$90</f>
        <v>0</v>
      </c>
      <c r="F46" s="258">
        <f>F33*Parametre!E$90</f>
        <v>0</v>
      </c>
      <c r="G46" s="258">
        <f>G33*Parametre!F$90</f>
        <v>0</v>
      </c>
      <c r="H46" s="258">
        <f>H33*Parametre!G$90</f>
        <v>0</v>
      </c>
      <c r="I46" s="258">
        <f>I33*Parametre!H$90</f>
        <v>0</v>
      </c>
      <c r="J46" s="258">
        <f>J33*Parametre!I$90</f>
        <v>0</v>
      </c>
      <c r="K46" s="258">
        <f>K33*Parametre!J$90</f>
        <v>0</v>
      </c>
      <c r="L46" s="258">
        <f>L33*Parametre!K$90</f>
        <v>0</v>
      </c>
      <c r="M46" s="258">
        <f>M33*Parametre!L$90</f>
        <v>0</v>
      </c>
      <c r="N46" s="258">
        <f>N33*Parametre!M$90</f>
        <v>0</v>
      </c>
      <c r="O46" s="258">
        <f>O33*Parametre!N$90</f>
        <v>0</v>
      </c>
      <c r="P46" s="258">
        <f>P33*Parametre!O$90</f>
        <v>0</v>
      </c>
      <c r="Q46" s="258">
        <f>Q33*Parametre!P$90</f>
        <v>0</v>
      </c>
      <c r="R46" s="258">
        <f>R33*Parametre!Q$90</f>
        <v>0</v>
      </c>
      <c r="S46" s="258">
        <f>S33*Parametre!R$90</f>
        <v>0</v>
      </c>
      <c r="T46" s="258">
        <f>T33*Parametre!S$90</f>
        <v>0</v>
      </c>
      <c r="U46" s="258">
        <f>U33*Parametre!T$90</f>
        <v>0</v>
      </c>
      <c r="V46" s="258">
        <f>V33*Parametre!U$90</f>
        <v>0</v>
      </c>
      <c r="W46" s="258">
        <f>W33*Parametre!V$90</f>
        <v>0</v>
      </c>
      <c r="X46" s="258">
        <f>X33*Parametre!W$90</f>
        <v>0</v>
      </c>
      <c r="Y46" s="258">
        <f>Y33*Parametre!X$90</f>
        <v>0</v>
      </c>
      <c r="Z46" s="258">
        <f>Z33*Parametre!Y$90</f>
        <v>0</v>
      </c>
      <c r="AA46" s="258">
        <f>AA33*Parametre!Z$90</f>
        <v>0</v>
      </c>
      <c r="AB46" s="258">
        <f>AB33*Parametre!AA$90</f>
        <v>0</v>
      </c>
      <c r="AC46" s="258">
        <f>AC33*Parametre!AB$90</f>
        <v>0</v>
      </c>
      <c r="AD46" s="258">
        <f>AD33*Parametre!AC$90</f>
        <v>0</v>
      </c>
      <c r="AE46" s="258">
        <f>AE33*Parametre!AD$90</f>
        <v>0</v>
      </c>
      <c r="AF46" s="258">
        <f>AF33*Parametre!AE$90</f>
        <v>0</v>
      </c>
      <c r="AG46" s="258">
        <f>AG33*Parametre!AF$90</f>
        <v>0</v>
      </c>
      <c r="AH46" s="258">
        <f>AH33*Parametre!AG$90</f>
        <v>0</v>
      </c>
      <c r="AI46" s="258">
        <f>AI33*Parametre!AH$90</f>
        <v>0</v>
      </c>
      <c r="AJ46" s="258">
        <f>AJ33*Parametre!AI$90</f>
        <v>0</v>
      </c>
      <c r="AK46" s="258">
        <f>AK33*Parametre!AJ$90</f>
        <v>0</v>
      </c>
      <c r="AL46" s="258">
        <f>AL33*Parametre!AK$90</f>
        <v>0</v>
      </c>
      <c r="AM46" s="258">
        <f>AM33*Parametre!AL$90</f>
        <v>0</v>
      </c>
      <c r="AN46" s="258">
        <f>AN33*Parametre!AM$90</f>
        <v>0</v>
      </c>
      <c r="AO46" s="258">
        <f>AO33*Parametre!AN$90</f>
        <v>0</v>
      </c>
    </row>
    <row r="47" spans="2:41" ht="12.6" x14ac:dyDescent="0.3">
      <c r="B47" s="30" t="s">
        <v>404</v>
      </c>
      <c r="C47" s="258">
        <f t="shared" si="46"/>
        <v>644940.07149299223</v>
      </c>
      <c r="D47" s="258">
        <f>D34*Parametre!C$91</f>
        <v>0</v>
      </c>
      <c r="E47" s="258">
        <f>E34*Parametre!D$91</f>
        <v>0</v>
      </c>
      <c r="F47" s="258">
        <f>F34*Parametre!E$91</f>
        <v>26952.364791389857</v>
      </c>
      <c r="G47" s="258">
        <f>G34*Parametre!F$91</f>
        <v>27309.829941282773</v>
      </c>
      <c r="H47" s="258">
        <f>H34*Parametre!G$91</f>
        <v>27591.172285965116</v>
      </c>
      <c r="I47" s="258">
        <f>I34*Parametre!H$91</f>
        <v>27730.082731394574</v>
      </c>
      <c r="J47" s="258">
        <f>J34*Parametre!I$91</f>
        <v>27688.213625792727</v>
      </c>
      <c r="K47" s="258">
        <f>K34*Parametre!J$91</f>
        <v>27491.133928659601</v>
      </c>
      <c r="L47" s="258">
        <f>L34*Parametre!K$91</f>
        <v>27161.365182444788</v>
      </c>
      <c r="M47" s="258">
        <f>M34*Parametre!L$91</f>
        <v>26544.223765075698</v>
      </c>
      <c r="N47" s="258">
        <f>N34*Parametre!M$91</f>
        <v>26125.502669803474</v>
      </c>
      <c r="O47" s="258">
        <f>O34*Parametre!N$91</f>
        <v>25684.011731122679</v>
      </c>
      <c r="P47" s="258">
        <f>P34*Parametre!O$91</f>
        <v>25215.709915262007</v>
      </c>
      <c r="Q47" s="258">
        <f>Q34*Parametre!P$91</f>
        <v>24713.206687653663</v>
      </c>
      <c r="R47" s="258">
        <f>R34*Parametre!Q$91</f>
        <v>24191.643240159541</v>
      </c>
      <c r="S47" s="258">
        <f>S34*Parametre!R$91</f>
        <v>23399.301565630634</v>
      </c>
      <c r="T47" s="258">
        <f>T34*Parametre!S$91</f>
        <v>22599.422588340716</v>
      </c>
      <c r="U47" s="258">
        <f>U34*Parametre!T$91</f>
        <v>21776.200682446626</v>
      </c>
      <c r="V47" s="258">
        <f>V34*Parametre!U$91</f>
        <v>20908.276848569451</v>
      </c>
      <c r="W47" s="258">
        <f>W34*Parametre!V$91</f>
        <v>20020.360148961332</v>
      </c>
      <c r="X47" s="258">
        <f>X34*Parametre!W$91</f>
        <v>19120.056151436678</v>
      </c>
      <c r="Y47" s="258">
        <f>Y34*Parametre!X$91</f>
        <v>18206.138235887531</v>
      </c>
      <c r="Z47" s="258">
        <f>Z34*Parametre!Y$91</f>
        <v>17279.48323044155</v>
      </c>
      <c r="AA47" s="258">
        <f>AA34*Parametre!Z$91</f>
        <v>16332.662967675413</v>
      </c>
      <c r="AB47" s="258">
        <f>AB34*Parametre!AA$91</f>
        <v>15378.497013285611</v>
      </c>
      <c r="AC47" s="258">
        <f>AC34*Parametre!AB$91</f>
        <v>14407.623500357782</v>
      </c>
      <c r="AD47" s="258">
        <f>AD34*Parametre!AC$91</f>
        <v>13416.290632869384</v>
      </c>
      <c r="AE47" s="258">
        <f>AE34*Parametre!AD$91</f>
        <v>12416.406895443284</v>
      </c>
      <c r="AF47" s="258">
        <f>AF34*Parametre!AE$91</f>
        <v>11388.542188442771</v>
      </c>
      <c r="AG47" s="258">
        <f>AG34*Parametre!AF$91</f>
        <v>10349.33477647047</v>
      </c>
      <c r="AH47" s="258">
        <f>AH34*Parametre!AG$91</f>
        <v>9290.956838543796</v>
      </c>
      <c r="AI47" s="258">
        <f>AI34*Parametre!AH$91</f>
        <v>8221.6183823188203</v>
      </c>
      <c r="AJ47" s="258">
        <f>AJ34*Parametre!AI$91</f>
        <v>7135.524843457295</v>
      </c>
      <c r="AK47" s="258">
        <f>AK34*Parametre!AJ$91</f>
        <v>6038.1553106117199</v>
      </c>
      <c r="AL47" s="258">
        <f>AL34*Parametre!AK$91</f>
        <v>4921.4721015811947</v>
      </c>
      <c r="AM47" s="258">
        <f>AM34*Parametre!AL$91</f>
        <v>3795.006124132979</v>
      </c>
      <c r="AN47" s="258">
        <f>AN34*Parametre!AM$91</f>
        <v>2648.8219802748026</v>
      </c>
      <c r="AO47" s="258">
        <f>AO34*Parametre!AN$91</f>
        <v>1491.4579898059221</v>
      </c>
    </row>
    <row r="48" spans="2:41" ht="12.6" x14ac:dyDescent="0.3">
      <c r="B48" s="30" t="s">
        <v>135</v>
      </c>
      <c r="C48" s="258">
        <f t="shared" si="46"/>
        <v>828.5038019021996</v>
      </c>
      <c r="D48" s="258">
        <f>D35*Parametre!C$92</f>
        <v>0</v>
      </c>
      <c r="E48" s="258">
        <f>E35*Parametre!D$92</f>
        <v>0</v>
      </c>
      <c r="F48" s="258">
        <f>F35*Parametre!E$92</f>
        <v>34.641486088359173</v>
      </c>
      <c r="G48" s="258">
        <f>G35*Parametre!F$92</f>
        <v>35.090364700908907</v>
      </c>
      <c r="H48" s="258">
        <f>H35*Parametre!G$92</f>
        <v>35.458619335616262</v>
      </c>
      <c r="I48" s="258">
        <f>I35*Parametre!H$92</f>
        <v>35.635907014629034</v>
      </c>
      <c r="J48" s="258">
        <f>J35*Parametre!I$92</f>
        <v>35.582184220849847</v>
      </c>
      <c r="K48" s="258">
        <f>K35*Parametre!J$92</f>
        <v>35.328997158887688</v>
      </c>
      <c r="L48" s="258">
        <f>L35*Parametre!K$92</f>
        <v>34.899119755550011</v>
      </c>
      <c r="M48" s="258">
        <f>M35*Parametre!L$92</f>
        <v>34.100356648464022</v>
      </c>
      <c r="N48" s="258">
        <f>N35*Parametre!M$92</f>
        <v>33.556857817494766</v>
      </c>
      <c r="O48" s="258">
        <f>O35*Parametre!N$92</f>
        <v>32.99005863481559</v>
      </c>
      <c r="P48" s="258">
        <f>P35*Parametre!O$92</f>
        <v>32.388805951253609</v>
      </c>
      <c r="Q48" s="258">
        <f>Q35*Parametre!P$92</f>
        <v>31.743606514972846</v>
      </c>
      <c r="R48" s="258">
        <f>R35*Parametre!Q$92</f>
        <v>31.079027636253304</v>
      </c>
      <c r="S48" s="258">
        <f>S35*Parametre!R$92</f>
        <v>30.06616640251822</v>
      </c>
      <c r="T48" s="258">
        <f>T35*Parametre!S$92</f>
        <v>29.032906680350123</v>
      </c>
      <c r="U48" s="258">
        <f>U35*Parametre!T$92</f>
        <v>27.970177883397717</v>
      </c>
      <c r="V48" s="258">
        <f>V35*Parametre!U$92</f>
        <v>26.847141742415094</v>
      </c>
      <c r="W48" s="258">
        <f>W35*Parametre!V$92</f>
        <v>25.712079932759405</v>
      </c>
      <c r="X48" s="258">
        <f>X35*Parametre!W$92</f>
        <v>24.560558887550624</v>
      </c>
      <c r="Y48" s="258">
        <f>Y35*Parametre!X$92</f>
        <v>23.38317919627881</v>
      </c>
      <c r="Z48" s="258">
        <f>Z35*Parametre!Y$92</f>
        <v>22.189851961071554</v>
      </c>
      <c r="AA48" s="258">
        <f>AA35*Parametre!Z$92</f>
        <v>20.981048676064752</v>
      </c>
      <c r="AB48" s="258">
        <f>AB35*Parametre!AA$92</f>
        <v>19.755436978114737</v>
      </c>
      <c r="AC48" s="258">
        <f>AC35*Parametre!AB$92</f>
        <v>18.508345713107676</v>
      </c>
      <c r="AD48" s="258">
        <f>AD35*Parametre!AC$92</f>
        <v>17.234955360535121</v>
      </c>
      <c r="AE48" s="258">
        <f>AE35*Parametre!AD$92</f>
        <v>15.945544991291243</v>
      </c>
      <c r="AF48" s="258">
        <f>AF35*Parametre!AE$92</f>
        <v>14.623576324662976</v>
      </c>
      <c r="AG48" s="258">
        <f>AG35*Parametre!AF$92</f>
        <v>13.28743119873673</v>
      </c>
      <c r="AH48" s="258">
        <f>AH35*Parametre!AG$92</f>
        <v>11.927055453586371</v>
      </c>
      <c r="AI48" s="258">
        <f>AI35*Parametre!AH$92</f>
        <v>10.557640846756362</v>
      </c>
      <c r="AJ48" s="258">
        <f>AJ35*Parametre!AI$92</f>
        <v>9.1630360984682309</v>
      </c>
      <c r="AK48" s="258">
        <f>AK35*Parametre!AJ$92</f>
        <v>7.7539248179470093</v>
      </c>
      <c r="AL48" s="258">
        <f>AL35*Parametre!AK$92</f>
        <v>6.3199856596252202</v>
      </c>
      <c r="AM48" s="258">
        <f>AM35*Parametre!AL$92</f>
        <v>4.8720376665273317</v>
      </c>
      <c r="AN48" s="258">
        <f>AN35*Parametre!AM$92</f>
        <v>3.4010492302359356</v>
      </c>
      <c r="AO48" s="258">
        <f>AO35*Parametre!AN$92</f>
        <v>1.9152787221432326</v>
      </c>
    </row>
    <row r="49" spans="2:41" ht="11.7" customHeight="1" x14ac:dyDescent="0.2">
      <c r="B49" s="30" t="s">
        <v>132</v>
      </c>
      <c r="C49" s="258">
        <f t="shared" si="46"/>
        <v>17279.570737250899</v>
      </c>
      <c r="D49" s="258">
        <f>D36*Parametre!C$93</f>
        <v>0</v>
      </c>
      <c r="E49" s="258">
        <f>E36*Parametre!D$93</f>
        <v>0</v>
      </c>
      <c r="F49" s="258">
        <f>F36*Parametre!E$93</f>
        <v>696.64792853940867</v>
      </c>
      <c r="G49" s="258">
        <f>G36*Parametre!F$93</f>
        <v>706.24898199575227</v>
      </c>
      <c r="H49" s="258">
        <f>H36*Parametre!G$93</f>
        <v>715.922646565587</v>
      </c>
      <c r="I49" s="258">
        <f>I36*Parametre!H$93</f>
        <v>721.29047390276276</v>
      </c>
      <c r="J49" s="258">
        <f>J36*Parametre!I$93</f>
        <v>722.77566748918332</v>
      </c>
      <c r="K49" s="258">
        <f>K36*Parametre!J$93</f>
        <v>720.12268829734296</v>
      </c>
      <c r="L49" s="258">
        <f>L36*Parametre!K$93</f>
        <v>714.16236618669427</v>
      </c>
      <c r="M49" s="258">
        <f>M36*Parametre!L$93</f>
        <v>700.49041982355834</v>
      </c>
      <c r="N49" s="258">
        <f>N36*Parametre!M$93</f>
        <v>691.8958611041005</v>
      </c>
      <c r="O49" s="258">
        <f>O36*Parametre!N$93</f>
        <v>682.30548569753296</v>
      </c>
      <c r="P49" s="258">
        <f>P36*Parametre!O$93</f>
        <v>671.87950203125399</v>
      </c>
      <c r="Q49" s="258">
        <f>Q36*Parametre!P$93</f>
        <v>660.41839469082231</v>
      </c>
      <c r="R49" s="258">
        <f>R36*Parametre!Q$93</f>
        <v>648.0898524813731</v>
      </c>
      <c r="S49" s="258">
        <f>S36*Parametre!R$93</f>
        <v>628.38308306993827</v>
      </c>
      <c r="T49" s="258">
        <f>T36*Parametre!S$93</f>
        <v>608.12144564161395</v>
      </c>
      <c r="U49" s="258">
        <f>U36*Parametre!T$93</f>
        <v>587.11626789895536</v>
      </c>
      <c r="V49" s="258">
        <f>V36*Parametre!U$93</f>
        <v>565.57109668905537</v>
      </c>
      <c r="W49" s="258">
        <f>W36*Parametre!V$93</f>
        <v>543.29288820757245</v>
      </c>
      <c r="X49" s="258">
        <f>X36*Parametre!W$93</f>
        <v>520.48937515876912</v>
      </c>
      <c r="Y49" s="258">
        <f>Y36*Parametre!X$93</f>
        <v>496.96320146465956</v>
      </c>
      <c r="Z49" s="258">
        <f>Z36*Parametre!Y$93</f>
        <v>472.92622830778402</v>
      </c>
      <c r="AA49" s="258">
        <f>AA36*Parametre!Z$93</f>
        <v>448.17684601644186</v>
      </c>
      <c r="AB49" s="258">
        <f>AB36*Parametre!AA$93</f>
        <v>422.93098740934516</v>
      </c>
      <c r="AC49" s="258">
        <f>AC36*Parametre!AB$93</f>
        <v>397.09031428434031</v>
      </c>
      <c r="AD49" s="258">
        <f>AD36*Parametre!AC$93</f>
        <v>370.5523739901779</v>
      </c>
      <c r="AE49" s="258">
        <f>AE36*Parametre!AD$93</f>
        <v>343.53910140093478</v>
      </c>
      <c r="AF49" s="258">
        <f>AF36*Parametre!AE$93</f>
        <v>315.8385060112347</v>
      </c>
      <c r="AG49" s="258">
        <f>AG36*Parametre!AF$93</f>
        <v>287.67645454576439</v>
      </c>
      <c r="AH49" s="258">
        <f>AH36*Parametre!AG$93</f>
        <v>258.83690399240447</v>
      </c>
      <c r="AI49" s="258">
        <f>AI36*Parametre!AH$93</f>
        <v>229.54959792890025</v>
      </c>
      <c r="AJ49" s="258">
        <f>AJ36*Parametre!AI$93</f>
        <v>199.59449708165397</v>
      </c>
      <c r="AK49" s="258">
        <f>AK36*Parametre!AJ$93</f>
        <v>169.20516740130014</v>
      </c>
      <c r="AL49" s="258">
        <f>AL36*Parametre!AK$93</f>
        <v>138.15762906907366</v>
      </c>
      <c r="AM49" s="258">
        <f>AM36*Parametre!AL$93</f>
        <v>106.68921644148759</v>
      </c>
      <c r="AN49" s="258">
        <f>AN36*Parametre!AM$93</f>
        <v>74.572064346290247</v>
      </c>
      <c r="AO49" s="258">
        <f>AO36*Parametre!AN$93</f>
        <v>42.047222087830718</v>
      </c>
    </row>
    <row r="50" spans="2:41" ht="12.6" x14ac:dyDescent="0.3">
      <c r="B50" s="30" t="s">
        <v>136</v>
      </c>
      <c r="C50" s="258">
        <f t="shared" si="46"/>
        <v>62214.455559785689</v>
      </c>
      <c r="D50" s="258">
        <f>D37*Parametre!C$94</f>
        <v>0</v>
      </c>
      <c r="E50" s="258">
        <f>E37*Parametre!D$94</f>
        <v>0</v>
      </c>
      <c r="F50" s="258">
        <f>F37*Parametre!E$94</f>
        <v>2601.2218140196328</v>
      </c>
      <c r="G50" s="258">
        <f>G37*Parametre!F$94</f>
        <v>2635.4454176681247</v>
      </c>
      <c r="H50" s="258">
        <f>H37*Parametre!G$94</f>
        <v>2662.0769785984053</v>
      </c>
      <c r="I50" s="258">
        <f>I37*Parametre!H$94</f>
        <v>2675.4148208238184</v>
      </c>
      <c r="J50" s="258">
        <f>J37*Parametre!I$94</f>
        <v>2671.2995141135366</v>
      </c>
      <c r="K50" s="258">
        <f>K37*Parametre!J$94</f>
        <v>2652.2123687333124</v>
      </c>
      <c r="L50" s="258">
        <f>L37*Parametre!K$94</f>
        <v>2620.1185785310345</v>
      </c>
      <c r="M50" s="258">
        <f>M37*Parametre!L$94</f>
        <v>2560.3196429655659</v>
      </c>
      <c r="N50" s="258">
        <f>N37*Parametre!M$94</f>
        <v>2520.2519371562362</v>
      </c>
      <c r="O50" s="258">
        <f>O37*Parametre!N$94</f>
        <v>2477.6005975121693</v>
      </c>
      <c r="P50" s="258">
        <f>P37*Parametre!O$94</f>
        <v>2432.3665924650722</v>
      </c>
      <c r="Q50" s="258">
        <f>Q37*Parametre!P$94</f>
        <v>2384.3628592455566</v>
      </c>
      <c r="R50" s="258">
        <f>R37*Parametre!Q$94</f>
        <v>2333.6458116027038</v>
      </c>
      <c r="S50" s="258">
        <f>S37*Parametre!R$94</f>
        <v>2257.3247637328427</v>
      </c>
      <c r="T50" s="258">
        <f>T37*Parametre!S$94</f>
        <v>2179.9603902317917</v>
      </c>
      <c r="U50" s="258">
        <f>U37*Parametre!T$94</f>
        <v>2100.3632971745146</v>
      </c>
      <c r="V50" s="258">
        <f>V37*Parametre!U$94</f>
        <v>2016.3212491799929</v>
      </c>
      <c r="W50" s="258">
        <f>W37*Parametre!V$94</f>
        <v>1930.7829219459898</v>
      </c>
      <c r="X50" s="258">
        <f>X37*Parametre!W$94</f>
        <v>1844.0402486455484</v>
      </c>
      <c r="Y50" s="258">
        <f>Y37*Parametre!X$94</f>
        <v>1755.7414473676185</v>
      </c>
      <c r="Z50" s="258">
        <f>Z37*Parametre!Y$94</f>
        <v>1666.5658769455049</v>
      </c>
      <c r="AA50" s="258">
        <f>AA37*Parametre!Z$94</f>
        <v>1575.421410115968</v>
      </c>
      <c r="AB50" s="258">
        <f>AB37*Parametre!AA$94</f>
        <v>1483.3534210535929</v>
      </c>
      <c r="AC50" s="258">
        <f>AC37*Parametre!AB$94</f>
        <v>1389.6783212860905</v>
      </c>
      <c r="AD50" s="258">
        <f>AD37*Parametre!AC$94</f>
        <v>1294.2821492479777</v>
      </c>
      <c r="AE50" s="258">
        <f>AE37*Parametre!AD$94</f>
        <v>1197.6469681931176</v>
      </c>
      <c r="AF50" s="258">
        <f>AF37*Parametre!AE$94</f>
        <v>1098.4105119076569</v>
      </c>
      <c r="AG50" s="258">
        <f>AG37*Parametre!AF$94</f>
        <v>998.09834606659672</v>
      </c>
      <c r="AH50" s="258">
        <f>AH37*Parametre!AG$94</f>
        <v>896.12044924771374</v>
      </c>
      <c r="AI50" s="258">
        <f>AI37*Parametre!AH$94</f>
        <v>793.06257283438481</v>
      </c>
      <c r="AJ50" s="258">
        <f>AJ37*Parametre!AI$94</f>
        <v>688.28395849996855</v>
      </c>
      <c r="AK50" s="258">
        <f>AK37*Parametre!AJ$94</f>
        <v>582.42197108875621</v>
      </c>
      <c r="AL50" s="258">
        <f>AL37*Parametre!AK$94</f>
        <v>474.7854567499474</v>
      </c>
      <c r="AM50" s="258">
        <f>AM37*Parametre!AL$94</f>
        <v>366.0630352074852</v>
      </c>
      <c r="AN50" s="258">
        <f>AN37*Parametre!AM$94</f>
        <v>255.51349792748772</v>
      </c>
      <c r="AO50" s="258">
        <f>AO37*Parametre!AN$94</f>
        <v>143.87636169996466</v>
      </c>
    </row>
    <row r="51" spans="2:41" x14ac:dyDescent="0.2">
      <c r="B51" s="269" t="s">
        <v>58</v>
      </c>
      <c r="C51" s="271">
        <f t="shared" si="46"/>
        <v>852899.50213515817</v>
      </c>
      <c r="D51" s="271">
        <f>SUM(D44:D50)</f>
        <v>0</v>
      </c>
      <c r="E51" s="270">
        <f t="shared" ref="E51:AG51" si="47">SUM(E44:E50)</f>
        <v>0</v>
      </c>
      <c r="F51" s="270">
        <f t="shared" si="47"/>
        <v>35620.521175527814</v>
      </c>
      <c r="G51" s="270">
        <f t="shared" si="47"/>
        <v>36092.73348827444</v>
      </c>
      <c r="H51" s="270">
        <f t="shared" si="47"/>
        <v>36466.20615323721</v>
      </c>
      <c r="I51" s="270">
        <f t="shared" si="47"/>
        <v>36651.80322615146</v>
      </c>
      <c r="J51" s="270">
        <f t="shared" si="47"/>
        <v>36598.193336014418</v>
      </c>
      <c r="K51" s="270">
        <f t="shared" si="47"/>
        <v>36340.43498824475</v>
      </c>
      <c r="L51" s="270">
        <f t="shared" si="47"/>
        <v>35905.663180664284</v>
      </c>
      <c r="M51" s="270">
        <f t="shared" si="47"/>
        <v>35091.940858704133</v>
      </c>
      <c r="N51" s="270">
        <f t="shared" si="47"/>
        <v>34541.468120679987</v>
      </c>
      <c r="O51" s="270">
        <f t="shared" si="47"/>
        <v>33959.143609000079</v>
      </c>
      <c r="P51" s="270">
        <f t="shared" si="47"/>
        <v>33341.749342788098</v>
      </c>
      <c r="Q51" s="270">
        <f t="shared" si="47"/>
        <v>32680.440124015218</v>
      </c>
      <c r="R51" s="270">
        <f t="shared" si="47"/>
        <v>31991.783013798082</v>
      </c>
      <c r="S51" s="270">
        <f t="shared" si="47"/>
        <v>30945.857815612602</v>
      </c>
      <c r="T51" s="270">
        <f t="shared" si="47"/>
        <v>29888.469939019931</v>
      </c>
      <c r="U51" s="270">
        <f t="shared" si="47"/>
        <v>28800.541383837797</v>
      </c>
      <c r="V51" s="270">
        <f t="shared" si="47"/>
        <v>27654.050548866624</v>
      </c>
      <c r="W51" s="270">
        <f t="shared" si="47"/>
        <v>26481.71948952668</v>
      </c>
      <c r="X51" s="270">
        <f t="shared" si="47"/>
        <v>25293.09840966175</v>
      </c>
      <c r="Y51" s="270">
        <f t="shared" si="47"/>
        <v>24084.898304425686</v>
      </c>
      <c r="Z51" s="270">
        <f t="shared" si="47"/>
        <v>22860.65159476643</v>
      </c>
      <c r="AA51" s="270">
        <f t="shared" si="47"/>
        <v>21609.793204072957</v>
      </c>
      <c r="AB51" s="270">
        <f t="shared" si="47"/>
        <v>20347.897990297846</v>
      </c>
      <c r="AC51" s="270">
        <f t="shared" si="47"/>
        <v>19064.271430870169</v>
      </c>
      <c r="AD51" s="270">
        <f t="shared" si="47"/>
        <v>17753.880088479113</v>
      </c>
      <c r="AE51" s="270">
        <f t="shared" si="47"/>
        <v>16430.877394217947</v>
      </c>
      <c r="AF51" s="270">
        <f t="shared" si="47"/>
        <v>15070.913284057991</v>
      </c>
      <c r="AG51" s="270">
        <f t="shared" si="47"/>
        <v>13696.208390927557</v>
      </c>
      <c r="AH51" s="270">
        <f t="shared" ref="AH51:AN51" si="48">SUM(AH44:AH50)</f>
        <v>12296.32441716894</v>
      </c>
      <c r="AI51" s="270">
        <f t="shared" si="48"/>
        <v>10881.874562140281</v>
      </c>
      <c r="AJ51" s="270">
        <f t="shared" si="48"/>
        <v>9444.5655998095808</v>
      </c>
      <c r="AK51" s="270">
        <f t="shared" si="48"/>
        <v>7992.3525568960531</v>
      </c>
      <c r="AL51" s="270">
        <f t="shared" si="48"/>
        <v>6514.7017531031024</v>
      </c>
      <c r="AM51" s="270">
        <f t="shared" si="48"/>
        <v>5023.591956998026</v>
      </c>
      <c r="AN51" s="270">
        <f t="shared" si="48"/>
        <v>3506.4473361821406</v>
      </c>
      <c r="AO51" s="270">
        <f t="shared" ref="AO51" si="49">SUM(AO44:AO50)</f>
        <v>1974.4340671190216</v>
      </c>
    </row>
  </sheetData>
  <mergeCells count="1">
    <mergeCell ref="B42:B43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12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F0B22-9650-443D-A84F-52B36C360927}">
  <sheetPr>
    <tabColor theme="7" tint="0.59999389629810485"/>
  </sheetPr>
  <dimension ref="B2:AO13"/>
  <sheetViews>
    <sheetView showWhiteSpace="0" zoomScaleNormal="100" workbookViewId="0">
      <selection activeCell="K29" sqref="K29"/>
    </sheetView>
  </sheetViews>
  <sheetFormatPr defaultColWidth="9.21875" defaultRowHeight="10.199999999999999" x14ac:dyDescent="0.2"/>
  <cols>
    <col min="1" max="1" width="2.77734375" style="228" customWidth="1"/>
    <col min="2" max="2" width="46.5546875" style="228" customWidth="1"/>
    <col min="3" max="3" width="11.77734375" style="228" customWidth="1"/>
    <col min="4" max="4" width="9.21875" style="228" customWidth="1"/>
    <col min="5" max="7" width="7.21875" style="228" customWidth="1"/>
    <col min="8" max="8" width="8.77734375" style="228" customWidth="1"/>
    <col min="9" max="12" width="8.21875" style="228" bestFit="1" customWidth="1"/>
    <col min="13" max="41" width="9" style="228" bestFit="1" customWidth="1"/>
    <col min="42" max="16384" width="9.21875" style="228"/>
  </cols>
  <sheetData>
    <row r="2" spans="2:41" ht="17.55" customHeight="1" x14ac:dyDescent="0.2">
      <c r="B2" s="610" t="s">
        <v>653</v>
      </c>
      <c r="C2" s="610"/>
      <c r="D2" s="610"/>
      <c r="E2" s="610"/>
      <c r="F2" s="610"/>
      <c r="G2" s="610"/>
      <c r="H2" s="356"/>
      <c r="I2" s="356"/>
      <c r="J2" s="356"/>
      <c r="K2" s="356"/>
    </row>
    <row r="4" spans="2:41" x14ac:dyDescent="0.2">
      <c r="B4" s="332" t="s">
        <v>604</v>
      </c>
      <c r="C4" s="380"/>
      <c r="D4" s="252" t="s">
        <v>10</v>
      </c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</row>
    <row r="5" spans="2:41" x14ac:dyDescent="0.2">
      <c r="B5" s="608" t="s">
        <v>33</v>
      </c>
      <c r="C5" s="335"/>
      <c r="D5" s="252">
        <v>1</v>
      </c>
      <c r="E5" s="252">
        <v>2</v>
      </c>
      <c r="F5" s="252">
        <v>3</v>
      </c>
      <c r="G5" s="252">
        <v>4</v>
      </c>
      <c r="H5" s="252">
        <v>5</v>
      </c>
      <c r="I5" s="252">
        <v>6</v>
      </c>
      <c r="J5" s="252">
        <v>7</v>
      </c>
      <c r="K5" s="252">
        <v>8</v>
      </c>
      <c r="L5" s="252">
        <v>9</v>
      </c>
      <c r="M5" s="252">
        <v>10</v>
      </c>
      <c r="N5" s="252">
        <v>11</v>
      </c>
      <c r="O5" s="252">
        <v>12</v>
      </c>
      <c r="P5" s="252">
        <v>13</v>
      </c>
      <c r="Q5" s="252">
        <v>14</v>
      </c>
      <c r="R5" s="252">
        <v>15</v>
      </c>
      <c r="S5" s="252">
        <v>16</v>
      </c>
      <c r="T5" s="252">
        <v>17</v>
      </c>
      <c r="U5" s="252">
        <v>18</v>
      </c>
      <c r="V5" s="252">
        <v>19</v>
      </c>
      <c r="W5" s="252">
        <v>20</v>
      </c>
      <c r="X5" s="252">
        <v>21</v>
      </c>
      <c r="Y5" s="252">
        <v>22</v>
      </c>
      <c r="Z5" s="252">
        <v>23</v>
      </c>
      <c r="AA5" s="252">
        <v>24</v>
      </c>
      <c r="AB5" s="252">
        <v>25</v>
      </c>
      <c r="AC5" s="252">
        <v>26</v>
      </c>
      <c r="AD5" s="252">
        <v>27</v>
      </c>
      <c r="AE5" s="252">
        <v>28</v>
      </c>
      <c r="AF5" s="252">
        <v>29</v>
      </c>
      <c r="AG5" s="252">
        <v>30</v>
      </c>
      <c r="AH5" s="252">
        <v>31</v>
      </c>
      <c r="AI5" s="252">
        <v>32</v>
      </c>
      <c r="AJ5" s="252">
        <v>33</v>
      </c>
      <c r="AK5" s="252">
        <v>34</v>
      </c>
      <c r="AL5" s="252">
        <v>35</v>
      </c>
      <c r="AM5" s="252">
        <v>36</v>
      </c>
      <c r="AN5" s="252">
        <v>37</v>
      </c>
      <c r="AO5" s="252">
        <v>38</v>
      </c>
    </row>
    <row r="6" spans="2:41" x14ac:dyDescent="0.2">
      <c r="B6" s="609"/>
      <c r="C6" s="255" t="s">
        <v>9</v>
      </c>
      <c r="D6" s="296">
        <v>2026</v>
      </c>
      <c r="E6" s="296">
        <f>$D$6+D5</f>
        <v>2027</v>
      </c>
      <c r="F6" s="296">
        <f t="shared" ref="F6:AN6" si="0">$D$6+E5</f>
        <v>2028</v>
      </c>
      <c r="G6" s="296">
        <f t="shared" si="0"/>
        <v>2029</v>
      </c>
      <c r="H6" s="296">
        <f t="shared" si="0"/>
        <v>2030</v>
      </c>
      <c r="I6" s="296">
        <f t="shared" si="0"/>
        <v>2031</v>
      </c>
      <c r="J6" s="296">
        <f t="shared" si="0"/>
        <v>2032</v>
      </c>
      <c r="K6" s="296">
        <f t="shared" si="0"/>
        <v>2033</v>
      </c>
      <c r="L6" s="296">
        <f t="shared" si="0"/>
        <v>2034</v>
      </c>
      <c r="M6" s="296">
        <f t="shared" si="0"/>
        <v>2035</v>
      </c>
      <c r="N6" s="296">
        <f t="shared" si="0"/>
        <v>2036</v>
      </c>
      <c r="O6" s="296">
        <f t="shared" si="0"/>
        <v>2037</v>
      </c>
      <c r="P6" s="296">
        <f t="shared" si="0"/>
        <v>2038</v>
      </c>
      <c r="Q6" s="296">
        <f t="shared" si="0"/>
        <v>2039</v>
      </c>
      <c r="R6" s="296">
        <f t="shared" si="0"/>
        <v>2040</v>
      </c>
      <c r="S6" s="296">
        <f t="shared" si="0"/>
        <v>2041</v>
      </c>
      <c r="T6" s="296">
        <f t="shared" si="0"/>
        <v>2042</v>
      </c>
      <c r="U6" s="296">
        <f t="shared" si="0"/>
        <v>2043</v>
      </c>
      <c r="V6" s="296">
        <f t="shared" si="0"/>
        <v>2044</v>
      </c>
      <c r="W6" s="296">
        <f t="shared" si="0"/>
        <v>2045</v>
      </c>
      <c r="X6" s="296">
        <f t="shared" si="0"/>
        <v>2046</v>
      </c>
      <c r="Y6" s="296">
        <f t="shared" si="0"/>
        <v>2047</v>
      </c>
      <c r="Z6" s="296">
        <f t="shared" si="0"/>
        <v>2048</v>
      </c>
      <c r="AA6" s="296">
        <f t="shared" si="0"/>
        <v>2049</v>
      </c>
      <c r="AB6" s="296">
        <f t="shared" si="0"/>
        <v>2050</v>
      </c>
      <c r="AC6" s="296">
        <f t="shared" si="0"/>
        <v>2051</v>
      </c>
      <c r="AD6" s="296">
        <f t="shared" si="0"/>
        <v>2052</v>
      </c>
      <c r="AE6" s="296">
        <f t="shared" si="0"/>
        <v>2053</v>
      </c>
      <c r="AF6" s="296">
        <f t="shared" si="0"/>
        <v>2054</v>
      </c>
      <c r="AG6" s="296">
        <f t="shared" si="0"/>
        <v>2055</v>
      </c>
      <c r="AH6" s="296">
        <f t="shared" si="0"/>
        <v>2056</v>
      </c>
      <c r="AI6" s="296">
        <f t="shared" si="0"/>
        <v>2057</v>
      </c>
      <c r="AJ6" s="296">
        <f t="shared" si="0"/>
        <v>2058</v>
      </c>
      <c r="AK6" s="296">
        <f t="shared" si="0"/>
        <v>2059</v>
      </c>
      <c r="AL6" s="296">
        <f t="shared" si="0"/>
        <v>2060</v>
      </c>
      <c r="AM6" s="296">
        <f t="shared" si="0"/>
        <v>2061</v>
      </c>
      <c r="AN6" s="296">
        <f t="shared" si="0"/>
        <v>2062</v>
      </c>
      <c r="AO6" s="296">
        <f t="shared" ref="AO6" si="1">$D$6+AN5</f>
        <v>2063</v>
      </c>
    </row>
    <row r="7" spans="2:41" ht="11.4" x14ac:dyDescent="0.2">
      <c r="B7" s="142" t="s">
        <v>613</v>
      </c>
      <c r="C7" s="336">
        <f>SUM(D7:AO7)</f>
        <v>1152.4290941788599</v>
      </c>
      <c r="D7" s="232">
        <f>('08_A Spotreba PHM_E (cesty)'!D7*Parametre!$C$98*Parametre!$C$222/1000)+('08_A Spotreba PHM_E (cesty)'!D13*Parametre!$C$99*Parametre!$C$223/1000)</f>
        <v>0</v>
      </c>
      <c r="E7" s="232">
        <f>('08_A Spotreba PHM_E (cesty)'!E7*Parametre!$C$98*Parametre!$C$222/1000)+('08_A Spotreba PHM_E (cesty)'!E13*Parametre!$C$99*Parametre!$C$223/1000)</f>
        <v>0</v>
      </c>
      <c r="F7" s="232">
        <f>('08_A Spotreba PHM_E (cesty)'!F7*Parametre!$C$98*Parametre!$C$222/1000)+('08_A Spotreba PHM_E (cesty)'!F13*Parametre!$C$99*Parametre!$C$223/1000)</f>
        <v>56.076144566374737</v>
      </c>
      <c r="G7" s="232">
        <f>('08_A Spotreba PHM_E (cesty)'!G7*Parametre!$C$98*Parametre!$C$222/1000)+('08_A Spotreba PHM_E (cesty)'!G13*Parametre!$C$99*Parametre!$C$223/1000)</f>
        <v>55.877196719657682</v>
      </c>
      <c r="H7" s="232">
        <f>('08_A Spotreba PHM_E (cesty)'!H7*Parametre!$C$98*Parametre!$C$222/1000)+('08_A Spotreba PHM_E (cesty)'!H13*Parametre!$C$99*Parametre!$C$223/1000)</f>
        <v>55.690584508743598</v>
      </c>
      <c r="I7" s="232">
        <f>('08_A Spotreba PHM_E (cesty)'!I7*Parametre!$C$98*Parametre!$C$222/1000)+('08_A Spotreba PHM_E (cesty)'!I13*Parametre!$C$99*Parametre!$C$223/1000)</f>
        <v>55.18073274040686</v>
      </c>
      <c r="J7" s="232">
        <f>('08_A Spotreba PHM_E (cesty)'!J7*Parametre!$C$98*Parametre!$C$222/1000)+('08_A Spotreba PHM_E (cesty)'!J13*Parametre!$C$99*Parametre!$C$223/1000)</f>
        <v>54.39525900147008</v>
      </c>
      <c r="K7" s="232">
        <f>('08_A Spotreba PHM_E (cesty)'!K7*Parametre!$C$98*Parametre!$C$222/1000)+('08_A Spotreba PHM_E (cesty)'!K13*Parametre!$C$99*Parametre!$C$223/1000)</f>
        <v>53.328469280631133</v>
      </c>
      <c r="L7" s="232">
        <f>('08_A Spotreba PHM_E (cesty)'!L7*Parametre!$C$98*Parametre!$C$222/1000)+('08_A Spotreba PHM_E (cesty)'!L13*Parametre!$C$99*Parametre!$C$223/1000)</f>
        <v>52.054212025432982</v>
      </c>
      <c r="M7" s="232">
        <f>('08_A Spotreba PHM_E (cesty)'!M7*Parametre!$C$98*Parametre!$C$222/1000)+('08_A Spotreba PHM_E (cesty)'!M13*Parametre!$C$99*Parametre!$C$223/1000)</f>
        <v>50.266092575988921</v>
      </c>
      <c r="N7" s="232">
        <f>('08_A Spotreba PHM_E (cesty)'!N7*Parametre!$C$98*Parametre!$C$222/1000)+('08_A Spotreba PHM_E (cesty)'!N13*Parametre!$C$99*Parametre!$C$223/1000)</f>
        <v>48.891355033557296</v>
      </c>
      <c r="O7" s="232">
        <f>('08_A Spotreba PHM_E (cesty)'!O7*Parametre!$C$98*Parametre!$C$222/1000)+('08_A Spotreba PHM_E (cesty)'!O13*Parametre!$C$99*Parametre!$C$223/1000)</f>
        <v>47.488653859399037</v>
      </c>
      <c r="P7" s="232">
        <f>('08_A Spotreba PHM_E (cesty)'!P7*Parametre!$C$98*Parametre!$C$222/1000)+('08_A Spotreba PHM_E (cesty)'!P13*Parametre!$C$99*Parametre!$C$223/1000)</f>
        <v>46.070217239875468</v>
      </c>
      <c r="Q7" s="232">
        <f>('08_A Spotreba PHM_E (cesty)'!Q7*Parametre!$C$98*Parametre!$C$222/1000)+('08_A Spotreba PHM_E (cesty)'!Q13*Parametre!$C$99*Parametre!$C$223/1000)</f>
        <v>44.623253429837597</v>
      </c>
      <c r="R7" s="232">
        <f>('08_A Spotreba PHM_E (cesty)'!R7*Parametre!$C$98*Parametre!$C$222/1000)+('08_A Spotreba PHM_E (cesty)'!R13*Parametre!$C$99*Parametre!$C$223/1000)</f>
        <v>43.160161214552922</v>
      </c>
      <c r="S7" s="232">
        <f>('08_A Spotreba PHM_E (cesty)'!S7*Parametre!$C$98*Parametre!$C$222/1000)+('08_A Spotreba PHM_E (cesty)'!S13*Parametre!$C$99*Parametre!$C$223/1000)</f>
        <v>41.254184737431359</v>
      </c>
      <c r="T7" s="232">
        <f>('08_A Spotreba PHM_E (cesty)'!T7*Parametre!$C$98*Parametre!$C$222/1000)+('08_A Spotreba PHM_E (cesty)'!T13*Parametre!$C$99*Parametre!$C$223/1000)</f>
        <v>39.365603944766399</v>
      </c>
      <c r="U7" s="232">
        <f>('08_A Spotreba PHM_E (cesty)'!U7*Parametre!$C$98*Parametre!$C$222/1000)+('08_A Spotreba PHM_E (cesty)'!U13*Parametre!$C$99*Parametre!$C$223/1000)</f>
        <v>37.481654126951113</v>
      </c>
      <c r="V7" s="232">
        <f>('08_A Spotreba PHM_E (cesty)'!V7*Parametre!$C$98*Parametre!$C$222/1000)+('08_A Spotreba PHM_E (cesty)'!V13*Parametre!$C$99*Parametre!$C$223/1000)</f>
        <v>35.614963952184155</v>
      </c>
      <c r="W7" s="232">
        <f>('08_A Spotreba PHM_E (cesty)'!W7*Parametre!$C$98*Parametre!$C$222/1000)+('08_A Spotreba PHM_E (cesty)'!W13*Parametre!$C$99*Parametre!$C$223/1000)</f>
        <v>33.752845279705447</v>
      </c>
      <c r="X7" s="232">
        <f>('08_A Spotreba PHM_E (cesty)'!X7*Parametre!$C$98*Parametre!$C$222/1000)+('08_A Spotreba PHM_E (cesty)'!X13*Parametre!$C$99*Parametre!$C$223/1000)</f>
        <v>31.90785121454762</v>
      </c>
      <c r="Y7" s="232">
        <f>('08_A Spotreba PHM_E (cesty)'!Y7*Parametre!$C$98*Parametre!$C$222/1000)+('08_A Spotreba PHM_E (cesty)'!Y13*Parametre!$C$99*Parametre!$C$223/1000)</f>
        <v>30.06736972550155</v>
      </c>
      <c r="Z7" s="232">
        <f>('08_A Spotreba PHM_E (cesty)'!Z7*Parametre!$C$98*Parametre!$C$222/1000)+('08_A Spotreba PHM_E (cesty)'!Z13*Parametre!$C$99*Parametre!$C$223/1000)</f>
        <v>28.243878806562485</v>
      </c>
      <c r="AA7" s="232">
        <f>('08_A Spotreba PHM_E (cesty)'!AA7*Parametre!$C$98*Parametre!$C$222/1000)+('08_A Spotreba PHM_E (cesty)'!AA13*Parametre!$C$99*Parametre!$C$223/1000)</f>
        <v>26.424842079531356</v>
      </c>
      <c r="AB7" s="232">
        <f>('08_A Spotreba PHM_E (cesty)'!AB7*Parametre!$C$98*Parametre!$C$222/1000)+('08_A Spotreba PHM_E (cesty)'!AB13*Parametre!$C$99*Parametre!$C$223/1000)</f>
        <v>24.622662876789494</v>
      </c>
      <c r="AC7" s="232">
        <f>('08_A Spotreba PHM_E (cesty)'!AC7*Parametre!$C$98*Parametre!$C$222/1000)+('08_A Spotreba PHM_E (cesty)'!AC13*Parametre!$C$99*Parametre!$C$223/1000)</f>
        <v>22.831058925685365</v>
      </c>
      <c r="AD7" s="232">
        <f>('08_A Spotreba PHM_E (cesty)'!AD7*Parametre!$C$98*Parametre!$C$222/1000)+('08_A Spotreba PHM_E (cesty)'!AD13*Parametre!$C$99*Parametre!$C$223/1000)</f>
        <v>21.043822624701168</v>
      </c>
      <c r="AE7" s="232">
        <f>('08_A Spotreba PHM_E (cesty)'!AE7*Parametre!$C$98*Parametre!$C$222/1000)+('08_A Spotreba PHM_E (cesty)'!AE13*Parametre!$C$99*Parametre!$C$223/1000)</f>
        <v>19.273246150504487</v>
      </c>
      <c r="AF7" s="232">
        <f>('08_A Spotreba PHM_E (cesty)'!AF7*Parametre!$C$98*Parametre!$C$222/1000)+('08_A Spotreba PHM_E (cesty)'!AF13*Parametre!$C$99*Parametre!$C$223/1000)</f>
        <v>17.506980277902947</v>
      </c>
      <c r="AG7" s="232">
        <f>('08_A Spotreba PHM_E (cesty)'!AG7*Parametre!$C$98*Parametre!$C$222/1000)+('08_A Spotreba PHM_E (cesty)'!AG13*Parametre!$C$99*Parametre!$C$223/1000)</f>
        <v>15.75724363377954</v>
      </c>
      <c r="AH7" s="232">
        <f>('08_A Spotreba PHM_E (cesty)'!AH7*Parametre!$C$98*Parametre!$C$222/1000)+('08_A Spotreba PHM_E (cesty)'!AH13*Parametre!$C$99*Parametre!$C$223/1000)</f>
        <v>14.011761069517869</v>
      </c>
      <c r="AI7" s="232">
        <f>('08_A Spotreba PHM_E (cesty)'!AI7*Parametre!$C$98*Parametre!$C$222/1000)+('08_A Spotreba PHM_E (cesty)'!AI13*Parametre!$C$99*Parametre!$C$223/1000)</f>
        <v>12.282678102298027</v>
      </c>
      <c r="AJ7" s="232">
        <f>('08_A Spotreba PHM_E (cesty)'!AJ7*Parametre!$C$98*Parametre!$C$222/1000)+('08_A Spotreba PHM_E (cesty)'!AJ13*Parametre!$C$99*Parametre!$C$223/1000)</f>
        <v>10.557793215733462</v>
      </c>
      <c r="AK7" s="232">
        <f>('08_A Spotreba PHM_E (cesty)'!AK7*Parametre!$C$98*Parametre!$C$222/1000)+('08_A Spotreba PHM_E (cesty)'!AK13*Parametre!$C$99*Parametre!$C$223/1000)</f>
        <v>8.8491792547498864</v>
      </c>
      <c r="AL7" s="232">
        <f>('08_A Spotreba PHM_E (cesty)'!AL7*Parametre!$C$98*Parametre!$C$222/1000)+('08_A Spotreba PHM_E (cesty)'!AL13*Parametre!$C$99*Parametre!$C$223/1000)</f>
        <v>7.144707893509838</v>
      </c>
      <c r="AM7" s="232">
        <f>('08_A Spotreba PHM_E (cesty)'!AM7*Parametre!$C$98*Parametre!$C$222/1000)+('08_A Spotreba PHM_E (cesty)'!AM13*Parametre!$C$99*Parametre!$C$223/1000)</f>
        <v>5.4563797395157145</v>
      </c>
      <c r="AN7" s="232">
        <f>('08_A Spotreba PHM_E (cesty)'!AN7*Parametre!$C$98*Parametre!$C$222/1000)+('08_A Spotreba PHM_E (cesty)'!AN13*Parametre!$C$99*Parametre!$C$223/1000)</f>
        <v>3.7721392184478204</v>
      </c>
      <c r="AO7" s="232">
        <f>('08_A Spotreba PHM_E (cesty)'!AO7*Parametre!$C$98*Parametre!$C$222/1000)+('08_A Spotreba PHM_E (cesty)'!AO13*Parametre!$C$99*Parametre!$C$223/1000)</f>
        <v>2.1039151326144898</v>
      </c>
    </row>
    <row r="8" spans="2:41" ht="11.4" x14ac:dyDescent="0.2">
      <c r="B8" s="142" t="s">
        <v>614</v>
      </c>
      <c r="C8" s="336">
        <f>SUM(D8:AO8)</f>
        <v>23361.535754914104</v>
      </c>
      <c r="D8" s="232">
        <f>('08_A Spotreba PHM_E (cesty)'!D7*Parametre!$C$98*Parametre!$D$222/1000)+('08_A Spotreba PHM_E (cesty)'!D13*Parametre!$C$99*Parametre!$D$223/1000)</f>
        <v>0</v>
      </c>
      <c r="E8" s="232">
        <f>('08_A Spotreba PHM_E (cesty)'!E7*Parametre!$C$98*Parametre!$D$222/1000)+('08_A Spotreba PHM_E (cesty)'!E13*Parametre!$C$99*Parametre!$D$223/1000)</f>
        <v>0</v>
      </c>
      <c r="F8" s="232">
        <f>('08_A Spotreba PHM_E (cesty)'!F7*Parametre!$C$98*Parametre!$D$222/1000)+('08_A Spotreba PHM_E (cesty)'!F13*Parametre!$C$99*Parametre!$D$223/1000)</f>
        <v>1136.7509401682773</v>
      </c>
      <c r="G8" s="232">
        <f>('08_A Spotreba PHM_E (cesty)'!G7*Parametre!$C$98*Parametre!$D$222/1000)+('08_A Spotreba PHM_E (cesty)'!G13*Parametre!$C$99*Parametre!$D$223/1000)</f>
        <v>1132.7179569175767</v>
      </c>
      <c r="H8" s="232">
        <f>('08_A Spotreba PHM_E (cesty)'!H7*Parametre!$C$98*Parametre!$D$222/1000)+('08_A Spotreba PHM_E (cesty)'!H13*Parametre!$C$99*Parametre!$D$223/1000)</f>
        <v>1128.9350362506184</v>
      </c>
      <c r="I8" s="232">
        <f>('08_A Spotreba PHM_E (cesty)'!I7*Parametre!$C$98*Parametre!$D$222/1000)+('08_A Spotreba PHM_E (cesty)'!I13*Parametre!$C$99*Parametre!$D$223/1000)</f>
        <v>1118.5995454374577</v>
      </c>
      <c r="J8" s="232">
        <f>('08_A Spotreba PHM_E (cesty)'!J7*Parametre!$C$98*Parametre!$D$222/1000)+('08_A Spotreba PHM_E (cesty)'!J13*Parametre!$C$99*Parametre!$D$223/1000)</f>
        <v>1102.6767672557837</v>
      </c>
      <c r="K8" s="232">
        <f>('08_A Spotreba PHM_E (cesty)'!K7*Parametre!$C$98*Parametre!$D$222/1000)+('08_A Spotreba PHM_E (cesty)'!K13*Parametre!$C$99*Parametre!$D$223/1000)</f>
        <v>1081.0512752127252</v>
      </c>
      <c r="L8" s="232">
        <f>('08_A Spotreba PHM_E (cesty)'!L7*Parametre!$C$98*Parametre!$D$222/1000)+('08_A Spotreba PHM_E (cesty)'!L13*Parametre!$C$99*Parametre!$D$223/1000)</f>
        <v>1055.2200925580726</v>
      </c>
      <c r="M8" s="232">
        <f>('08_A Spotreba PHM_E (cesty)'!M7*Parametre!$C$98*Parametre!$D$222/1000)+('08_A Spotreba PHM_E (cesty)'!M13*Parametre!$C$99*Parametre!$D$223/1000)</f>
        <v>1018.9721215000268</v>
      </c>
      <c r="N8" s="232">
        <f>('08_A Spotreba PHM_E (cesty)'!N7*Parametre!$C$98*Parametre!$D$222/1000)+('08_A Spotreba PHM_E (cesty)'!N13*Parametre!$C$99*Parametre!$D$223/1000)</f>
        <v>991.10404665415308</v>
      </c>
      <c r="O8" s="232">
        <f>('08_A Spotreba PHM_E (cesty)'!O7*Parametre!$C$98*Parametre!$D$222/1000)+('08_A Spotreba PHM_E (cesty)'!O13*Parametre!$C$99*Parametre!$D$223/1000)</f>
        <v>962.66910536441821</v>
      </c>
      <c r="P8" s="232">
        <f>('08_A Spotreba PHM_E (cesty)'!P7*Parametre!$C$98*Parametre!$D$222/1000)+('08_A Spotreba PHM_E (cesty)'!P13*Parametre!$C$99*Parametre!$D$223/1000)</f>
        <v>933.91518204674094</v>
      </c>
      <c r="Q8" s="232">
        <f>('08_A Spotreba PHM_E (cesty)'!Q7*Parametre!$C$98*Parametre!$D$222/1000)+('08_A Spotreba PHM_E (cesty)'!Q13*Parametre!$C$99*Parametre!$D$223/1000)</f>
        <v>904.58296806931412</v>
      </c>
      <c r="R8" s="232">
        <f>('08_A Spotreba PHM_E (cesty)'!R7*Parametre!$C$98*Parametre!$D$222/1000)+('08_A Spotreba PHM_E (cesty)'!R13*Parametre!$C$99*Parametre!$D$223/1000)</f>
        <v>874.92380615405216</v>
      </c>
      <c r="S8" s="232">
        <f>('08_A Spotreba PHM_E (cesty)'!S7*Parametre!$C$98*Parametre!$D$222/1000)+('08_A Spotreba PHM_E (cesty)'!S13*Parametre!$C$99*Parametre!$D$223/1000)</f>
        <v>836.28668926485466</v>
      </c>
      <c r="T8" s="232">
        <f>('08_A Spotreba PHM_E (cesty)'!T7*Parametre!$C$98*Parametre!$D$222/1000)+('08_A Spotreba PHM_E (cesty)'!T13*Parametre!$C$99*Parametre!$D$223/1000)</f>
        <v>798.00221004027958</v>
      </c>
      <c r="U8" s="232">
        <f>('08_A Spotreba PHM_E (cesty)'!U7*Parametre!$C$98*Parametre!$D$222/1000)+('08_A Spotreba PHM_E (cesty)'!U13*Parametre!$C$99*Parametre!$D$223/1000)</f>
        <v>759.81160790113836</v>
      </c>
      <c r="V8" s="232">
        <f>('08_A Spotreba PHM_E (cesty)'!V7*Parametre!$C$98*Parametre!$D$222/1000)+('08_A Spotreba PHM_E (cesty)'!V13*Parametre!$C$99*Parametre!$D$223/1000)</f>
        <v>721.97088565502247</v>
      </c>
      <c r="W8" s="232">
        <f>('08_A Spotreba PHM_E (cesty)'!W7*Parametre!$C$98*Parametre!$D$222/1000)+('08_A Spotreba PHM_E (cesty)'!W13*Parametre!$C$99*Parametre!$D$223/1000)</f>
        <v>684.22283489273173</v>
      </c>
      <c r="X8" s="232">
        <f>('08_A Spotreba PHM_E (cesty)'!X7*Parametre!$C$98*Parametre!$D$222/1000)+('08_A Spotreba PHM_E (cesty)'!X13*Parametre!$C$99*Parametre!$D$223/1000)</f>
        <v>646.82192663858859</v>
      </c>
      <c r="Y8" s="232">
        <f>('08_A Spotreba PHM_E (cesty)'!Y7*Parametre!$C$98*Parametre!$D$222/1000)+('08_A Spotreba PHM_E (cesty)'!Y13*Parametre!$C$99*Parametre!$D$223/1000)</f>
        <v>609.5124953427362</v>
      </c>
      <c r="Z8" s="232">
        <f>('08_A Spotreba PHM_E (cesty)'!Z7*Parametre!$C$98*Parametre!$D$222/1000)+('08_A Spotreba PHM_E (cesty)'!Z13*Parametre!$C$99*Parametre!$D$223/1000)</f>
        <v>572.54748941158221</v>
      </c>
      <c r="AA8" s="232">
        <f>('08_A Spotreba PHM_E (cesty)'!AA7*Parametre!$C$98*Parametre!$D$222/1000)+('08_A Spotreba PHM_E (cesty)'!AA13*Parametre!$C$99*Parametre!$D$223/1000)</f>
        <v>535.67277689981677</v>
      </c>
      <c r="AB8" s="232">
        <f>('08_A Spotreba PHM_E (cesty)'!AB7*Parametre!$C$98*Parametre!$D$222/1000)+('08_A Spotreba PHM_E (cesty)'!AB13*Parametre!$C$99*Parametre!$D$223/1000)</f>
        <v>499.13979270644631</v>
      </c>
      <c r="AC8" s="232">
        <f>('08_A Spotreba PHM_E (cesty)'!AC7*Parametre!$C$98*Parametre!$D$222/1000)+('08_A Spotreba PHM_E (cesty)'!AC13*Parametre!$C$99*Parametre!$D$223/1000)</f>
        <v>462.8211853632439</v>
      </c>
      <c r="AD8" s="232">
        <f>('08_A Spotreba PHM_E (cesty)'!AD7*Parametre!$C$98*Parametre!$D$222/1000)+('08_A Spotreba PHM_E (cesty)'!AD13*Parametre!$C$99*Parametre!$D$223/1000)</f>
        <v>426.59111710236516</v>
      </c>
      <c r="AE8" s="232">
        <f>('08_A Spotreba PHM_E (cesty)'!AE7*Parametre!$C$98*Parametre!$D$222/1000)+('08_A Spotreba PHM_E (cesty)'!AE13*Parametre!$C$99*Parametre!$D$223/1000)</f>
        <v>390.69876952307374</v>
      </c>
      <c r="AF8" s="232">
        <f>('08_A Spotreba PHM_E (cesty)'!AF7*Parametre!$C$98*Parametre!$D$222/1000)+('08_A Spotreba PHM_E (cesty)'!AF13*Parametre!$C$99*Parametre!$D$223/1000)</f>
        <v>354.8938045635017</v>
      </c>
      <c r="AG8" s="232">
        <f>('08_A Spotreba PHM_E (cesty)'!AG7*Parametre!$C$98*Parametre!$D$222/1000)+('08_A Spotreba PHM_E (cesty)'!AG13*Parametre!$C$99*Parametre!$D$223/1000)</f>
        <v>319.42391285402687</v>
      </c>
      <c r="AH8" s="232">
        <f>('08_A Spotreba PHM_E (cesty)'!AH7*Parametre!$C$98*Parametre!$D$222/1000)+('08_A Spotreba PHM_E (cesty)'!AH13*Parametre!$C$99*Parametre!$D$223/1000)</f>
        <v>284.04025798055017</v>
      </c>
      <c r="AI8" s="232">
        <f>('08_A Spotreba PHM_E (cesty)'!AI7*Parametre!$C$98*Parametre!$D$222/1000)+('08_A Spotreba PHM_E (cesty)'!AI13*Parametre!$C$99*Parametre!$D$223/1000)</f>
        <v>248.98904852570621</v>
      </c>
      <c r="AJ8" s="232">
        <f>('08_A Spotreba PHM_E (cesty)'!AJ7*Parametre!$C$98*Parametre!$D$222/1000)+('08_A Spotreba PHM_E (cesty)'!AJ13*Parametre!$C$99*Parametre!$D$223/1000)</f>
        <v>214.02294071557571</v>
      </c>
      <c r="AK8" s="232">
        <f>('08_A Spotreba PHM_E (cesty)'!AK7*Parametre!$C$98*Parametre!$D$222/1000)+('08_A Spotreba PHM_E (cesty)'!AK13*Parametre!$C$99*Parametre!$D$223/1000)</f>
        <v>179.38666995281403</v>
      </c>
      <c r="AL8" s="232">
        <f>('08_A Spotreba PHM_E (cesty)'!AL7*Parametre!$C$98*Parametre!$D$222/1000)+('08_A Spotreba PHM_E (cesty)'!AL13*Parametre!$C$99*Parametre!$D$223/1000)</f>
        <v>144.83437615012346</v>
      </c>
      <c r="AM8" s="232">
        <f>('08_A Spotreba PHM_E (cesty)'!AM7*Parametre!$C$98*Parametre!$D$222/1000)+('08_A Spotreba PHM_E (cesty)'!AM13*Parametre!$C$99*Parametre!$D$223/1000)</f>
        <v>110.60933034488426</v>
      </c>
      <c r="AN8" s="232">
        <f>('08_A Spotreba PHM_E (cesty)'!AN7*Parametre!$C$98*Parametre!$D$222/1000)+('08_A Spotreba PHM_E (cesty)'!AN13*Parametre!$C$99*Parametre!$D$223/1000)</f>
        <v>76.467147236570511</v>
      </c>
      <c r="AO8" s="232">
        <f>('08_A Spotreba PHM_E (cesty)'!AO7*Parametre!$C$98*Parametre!$D$222/1000)+('08_A Spotreba PHM_E (cesty)'!AO13*Parametre!$C$99*Parametre!$D$223/1000)</f>
        <v>42.649642259248559</v>
      </c>
    </row>
    <row r="9" spans="2:41" ht="11.4" x14ac:dyDescent="0.2">
      <c r="B9" s="142" t="s">
        <v>247</v>
      </c>
      <c r="C9" s="336">
        <f>SUM(D9:AO9)</f>
        <v>43.676213213044001</v>
      </c>
      <c r="D9" s="232">
        <f>('08_A Spotreba PHM_E (cesty)'!D7*Parametre!$C$98*Parametre!$E$222/1000)+('08_A Spotreba PHM_E (cesty)'!D13*Parametre!$C$99*Parametre!$E$223/1000)</f>
        <v>0</v>
      </c>
      <c r="E9" s="232">
        <f>('08_A Spotreba PHM_E (cesty)'!E7*Parametre!$C$98*Parametre!$E$222/1000)+('08_A Spotreba PHM_E (cesty)'!E13*Parametre!$C$99*Parametre!$E$223/1000)</f>
        <v>0</v>
      </c>
      <c r="F9" s="232">
        <f>('08_A Spotreba PHM_E (cesty)'!F7*Parametre!$C$98*Parametre!$E$222/1000)+('08_A Spotreba PHM_E (cesty)'!F13*Parametre!$C$99*Parametre!$E$223/1000)</f>
        <v>2.1252445452981088</v>
      </c>
      <c r="G9" s="232">
        <f>('08_A Spotreba PHM_E (cesty)'!G7*Parametre!$C$98*Parametre!$E$222/1000)+('08_A Spotreba PHM_E (cesty)'!G13*Parametre!$C$99*Parametre!$E$223/1000)</f>
        <v>2.1177045685521367</v>
      </c>
      <c r="H9" s="232">
        <f>('08_A Spotreba PHM_E (cesty)'!H7*Parametre!$C$98*Parametre!$E$222/1000)+('08_A Spotreba PHM_E (cesty)'!H13*Parametre!$C$99*Parametre!$E$223/1000)</f>
        <v>2.1106321033104916</v>
      </c>
      <c r="I9" s="232">
        <f>('08_A Spotreba PHM_E (cesty)'!I7*Parametre!$C$98*Parametre!$E$222/1000)+('08_A Spotreba PHM_E (cesty)'!I13*Parametre!$C$99*Parametre!$E$223/1000)</f>
        <v>2.0913090971026431</v>
      </c>
      <c r="J9" s="232">
        <f>('08_A Spotreba PHM_E (cesty)'!J7*Parametre!$C$98*Parametre!$E$222/1000)+('08_A Spotreba PHM_E (cesty)'!J13*Parametre!$C$99*Parametre!$E$223/1000)</f>
        <v>2.061540221370211</v>
      </c>
      <c r="K9" s="232">
        <f>('08_A Spotreba PHM_E (cesty)'!K7*Parametre!$C$98*Parametre!$E$222/1000)+('08_A Spotreba PHM_E (cesty)'!K13*Parametre!$C$99*Parametre!$E$223/1000)</f>
        <v>2.0211096772819044</v>
      </c>
      <c r="L9" s="232">
        <f>('08_A Spotreba PHM_E (cesty)'!L7*Parametre!$C$98*Parametre!$E$222/1000)+('08_A Spotreba PHM_E (cesty)'!L13*Parametre!$C$99*Parametre!$E$223/1000)</f>
        <v>1.9728162665658568</v>
      </c>
      <c r="M9" s="232">
        <f>('08_A Spotreba PHM_E (cesty)'!M7*Parametre!$C$98*Parametre!$E$222/1000)+('08_A Spotreba PHM_E (cesty)'!M13*Parametre!$C$99*Parametre!$E$223/1000)</f>
        <v>1.9050478574560907</v>
      </c>
      <c r="N9" s="232">
        <f>('08_A Spotreba PHM_E (cesty)'!N7*Parametre!$C$98*Parametre!$E$222/1000)+('08_A Spotreba PHM_E (cesty)'!N13*Parametre!$C$99*Parametre!$E$223/1000)</f>
        <v>1.8529463179179884</v>
      </c>
      <c r="O9" s="232">
        <f>('08_A Spotreba PHM_E (cesty)'!O7*Parametre!$C$98*Parametre!$E$222/1000)+('08_A Spotreba PHM_E (cesty)'!O13*Parametre!$C$99*Parametre!$E$223/1000)</f>
        <v>1.7997849773494596</v>
      </c>
      <c r="P9" s="232">
        <f>('08_A Spotreba PHM_E (cesty)'!P7*Parametre!$C$98*Parametre!$E$222/1000)+('08_A Spotreba PHM_E (cesty)'!P13*Parametre!$C$99*Parametre!$E$223/1000)</f>
        <v>1.7460272750001944</v>
      </c>
      <c r="Q9" s="232">
        <f>('08_A Spotreba PHM_E (cesty)'!Q7*Parametre!$C$98*Parametre!$E$222/1000)+('08_A Spotreba PHM_E (cesty)'!Q13*Parametre!$C$99*Parametre!$E$223/1000)</f>
        <v>1.6911884131578501</v>
      </c>
      <c r="R9" s="232">
        <f>('08_A Spotreba PHM_E (cesty)'!R7*Parametre!$C$98*Parametre!$E$222/1000)+('08_A Spotreba PHM_E (cesty)'!R13*Parametre!$C$99*Parametre!$E$223/1000)</f>
        <v>1.6357382966449108</v>
      </c>
      <c r="S9" s="232">
        <f>('08_A Spotreba PHM_E (cesty)'!S7*Parametre!$C$98*Parametre!$E$222/1000)+('08_A Spotreba PHM_E (cesty)'!S13*Parametre!$C$99*Parametre!$E$223/1000)</f>
        <v>1.5635031930586698</v>
      </c>
      <c r="T9" s="232">
        <f>('08_A Spotreba PHM_E (cesty)'!T7*Parametre!$C$98*Parametre!$E$222/1000)+('08_A Spotreba PHM_E (cesty)'!T13*Parametre!$C$99*Parametre!$E$223/1000)</f>
        <v>1.4919273730909621</v>
      </c>
      <c r="U9" s="232">
        <f>('08_A Spotreba PHM_E (cesty)'!U7*Parametre!$C$98*Parametre!$E$222/1000)+('08_A Spotreba PHM_E (cesty)'!U13*Parametre!$C$99*Parametre!$E$223/1000)</f>
        <v>1.4205270636565626</v>
      </c>
      <c r="V9" s="232">
        <f>('08_A Spotreba PHM_E (cesty)'!V7*Parametre!$C$98*Parametre!$E$222/1000)+('08_A Spotreba PHM_E (cesty)'!V13*Parametre!$C$99*Parametre!$E$223/1000)</f>
        <v>1.3497808819715984</v>
      </c>
      <c r="W9" s="232">
        <f>('08_A Spotreba PHM_E (cesty)'!W7*Parametre!$C$98*Parametre!$E$222/1000)+('08_A Spotreba PHM_E (cesty)'!W13*Parametre!$C$99*Parametre!$E$223/1000)</f>
        <v>1.2792079568537016</v>
      </c>
      <c r="X9" s="232">
        <f>('08_A Spotreba PHM_E (cesty)'!X7*Parametre!$C$98*Parametre!$E$222/1000)+('08_A Spotreba PHM_E (cesty)'!X13*Parametre!$C$99*Parametre!$E$223/1000)</f>
        <v>1.2092840417307054</v>
      </c>
      <c r="Y9" s="232">
        <f>('08_A Spotreba PHM_E (cesty)'!Y7*Parametre!$C$98*Parametre!$E$222/1000)+('08_A Spotreba PHM_E (cesty)'!Y13*Parametre!$C$99*Parametre!$E$223/1000)</f>
        <v>1.1395311499161214</v>
      </c>
      <c r="Z9" s="232">
        <f>('08_A Spotreba PHM_E (cesty)'!Z7*Parametre!$C$98*Parametre!$E$222/1000)+('08_A Spotreba PHM_E (cesty)'!Z13*Parametre!$C$99*Parametre!$E$223/1000)</f>
        <v>1.0704221881848313</v>
      </c>
      <c r="AA9" s="232">
        <f>('08_A Spotreba PHM_E (cesty)'!AA7*Parametre!$C$98*Parametre!$E$222/1000)+('08_A Spotreba PHM_E (cesty)'!AA13*Parametre!$C$99*Parametre!$E$223/1000)</f>
        <v>1.0014820370436637</v>
      </c>
      <c r="AB9" s="232">
        <f>('08_A Spotreba PHM_E (cesty)'!AB7*Parametre!$C$98*Parametre!$E$222/1000)+('08_A Spotreba PHM_E (cesty)'!AB13*Parametre!$C$99*Parametre!$E$223/1000)</f>
        <v>0.93318077364736596</v>
      </c>
      <c r="AC9" s="232">
        <f>('08_A Spotreba PHM_E (cesty)'!AC7*Parametre!$C$98*Parametre!$E$222/1000)+('08_A Spotreba PHM_E (cesty)'!AC13*Parametre!$C$99*Parametre!$E$223/1000)</f>
        <v>0.86528030449311255</v>
      </c>
      <c r="AD9" s="232">
        <f>('08_A Spotreba PHM_E (cesty)'!AD7*Parametre!$C$98*Parametre!$E$222/1000)+('08_A Spotreba PHM_E (cesty)'!AD13*Parametre!$C$99*Parametre!$E$223/1000)</f>
        <v>0.79754536605900617</v>
      </c>
      <c r="AE9" s="232">
        <f>('08_A Spotreba PHM_E (cesty)'!AE7*Parametre!$C$98*Parametre!$E$222/1000)+('08_A Spotreba PHM_E (cesty)'!AE13*Parametre!$C$99*Parametre!$E$223/1000)</f>
        <v>0.73044182278017611</v>
      </c>
      <c r="AF9" s="232">
        <f>('08_A Spotreba PHM_E (cesty)'!AF7*Parametre!$C$98*Parametre!$E$222/1000)+('08_A Spotreba PHM_E (cesty)'!AF13*Parametre!$C$99*Parametre!$E$223/1000)</f>
        <v>0.66350164812445445</v>
      </c>
      <c r="AG9" s="232">
        <f>('08_A Spotreba PHM_E (cesty)'!AG7*Parametre!$C$98*Parametre!$E$222/1000)+('08_A Spotreba PHM_E (cesty)'!AG13*Parametre!$C$99*Parametre!$E$223/1000)</f>
        <v>0.59718791904434743</v>
      </c>
      <c r="AH9" s="232">
        <f>('08_A Spotreba PHM_E (cesty)'!AH7*Parametre!$C$98*Parametre!$E$222/1000)+('08_A Spotreba PHM_E (cesty)'!AH13*Parametre!$C$99*Parametre!$E$223/1000)</f>
        <v>0.53103541645531482</v>
      </c>
      <c r="AI9" s="232">
        <f>('08_A Spotreba PHM_E (cesty)'!AI7*Parametre!$C$98*Parametre!$E$222/1000)+('08_A Spotreba PHM_E (cesty)'!AI13*Parametre!$C$99*Parametre!$E$223/1000)</f>
        <v>0.46550444650601241</v>
      </c>
      <c r="AJ9" s="232">
        <f>('08_A Spotreba PHM_E (cesty)'!AJ7*Parametre!$C$98*Parametre!$E$222/1000)+('08_A Spotreba PHM_E (cesty)'!AJ13*Parametre!$C$99*Parametre!$E$223/1000)</f>
        <v>0.40013258071913671</v>
      </c>
      <c r="AK9" s="232">
        <f>('08_A Spotreba PHM_E (cesty)'!AK7*Parametre!$C$98*Parametre!$E$222/1000)+('08_A Spotreba PHM_E (cesty)'!AK13*Parametre!$C$99*Parametre!$E$223/1000)</f>
        <v>0.33537737101846926</v>
      </c>
      <c r="AL9" s="232">
        <f>('08_A Spotreba PHM_E (cesty)'!AL7*Parametre!$C$98*Parametre!$E$222/1000)+('08_A Spotreba PHM_E (cesty)'!AL13*Parametre!$C$99*Parametre!$E$223/1000)</f>
        <v>0.27077916279456815</v>
      </c>
      <c r="AM9" s="232">
        <f>('08_A Spotreba PHM_E (cesty)'!AM7*Parametre!$C$98*Parametre!$E$222/1000)+('08_A Spotreba PHM_E (cesty)'!AM13*Parametre!$C$99*Parametre!$E$223/1000)</f>
        <v>0.20679277022611767</v>
      </c>
      <c r="AN9" s="232">
        <f>('08_A Spotreba PHM_E (cesty)'!AN7*Parametre!$C$98*Parametre!$E$222/1000)+('08_A Spotreba PHM_E (cesty)'!AN13*Parametre!$C$99*Parametre!$E$223/1000)</f>
        <v>0.14296129593257401</v>
      </c>
      <c r="AO9" s="232">
        <f>('08_A Spotreba PHM_E (cesty)'!AO7*Parametre!$C$98*Parametre!$E$222/1000)+('08_A Spotreba PHM_E (cesty)'!AO13*Parametre!$C$99*Parametre!$E$223/1000)</f>
        <v>7.9736832728694113E-2</v>
      </c>
    </row>
    <row r="10" spans="2:41" x14ac:dyDescent="0.2">
      <c r="B10" s="142" t="s">
        <v>132</v>
      </c>
      <c r="C10" s="336">
        <f>SUM(D10:AO10)</f>
        <v>12449.490466414991</v>
      </c>
      <c r="D10" s="232">
        <f>('08_A Spotreba PHM_E (cesty)'!D7*Parametre!$C$98*Parametre!$F$222/1000)+('08_A Spotreba PHM_E (cesty)'!D13*Parametre!$C$99*Parametre!$F$223/1000)</f>
        <v>0</v>
      </c>
      <c r="E10" s="232">
        <f>('08_A Spotreba PHM_E (cesty)'!E7*Parametre!$C$98*Parametre!$F$222/1000)+('08_A Spotreba PHM_E (cesty)'!E13*Parametre!$C$99*Parametre!$F$223/1000)</f>
        <v>0</v>
      </c>
      <c r="F10" s="232">
        <f>('08_A Spotreba PHM_E (cesty)'!F7*Parametre!$C$98*Parametre!$F$222/1000)+('08_A Spotreba PHM_E (cesty)'!F13*Parametre!$C$99*Parametre!$F$223/1000)</f>
        <v>605.78080742557279</v>
      </c>
      <c r="G10" s="232">
        <f>('08_A Spotreba PHM_E (cesty)'!G7*Parametre!$C$98*Parametre!$F$222/1000)+('08_A Spotreba PHM_E (cesty)'!G13*Parametre!$C$99*Parametre!$F$223/1000)</f>
        <v>603.63160854337809</v>
      </c>
      <c r="H10" s="232">
        <f>('08_A Spotreba PHM_E (cesty)'!H7*Parametre!$C$98*Parametre!$F$222/1000)+('08_A Spotreba PHM_E (cesty)'!H13*Parametre!$C$99*Parametre!$F$223/1000)</f>
        <v>601.61566938284625</v>
      </c>
      <c r="I10" s="232">
        <f>('08_A Spotreba PHM_E (cesty)'!I7*Parametre!$C$98*Parametre!$F$222/1000)+('08_A Spotreba PHM_E (cesty)'!I13*Parametre!$C$99*Parametre!$F$223/1000)</f>
        <v>596.10782967170474</v>
      </c>
      <c r="J10" s="232">
        <f>('08_A Spotreba PHM_E (cesty)'!J7*Parametre!$C$98*Parametre!$F$222/1000)+('08_A Spotreba PHM_E (cesty)'!J13*Parametre!$C$99*Parametre!$F$223/1000)</f>
        <v>587.62249389364501</v>
      </c>
      <c r="K10" s="232">
        <f>('08_A Spotreba PHM_E (cesty)'!K7*Parametre!$C$98*Parametre!$F$222/1000)+('08_A Spotreba PHM_E (cesty)'!K13*Parametre!$C$99*Parametre!$F$223/1000)</f>
        <v>576.09815063787437</v>
      </c>
      <c r="L10" s="232">
        <f>('08_A Spotreba PHM_E (cesty)'!L7*Parametre!$C$98*Parametre!$F$222/1000)+('08_A Spotreba PHM_E (cesty)'!L13*Parametre!$C$99*Parametre!$F$223/1000)</f>
        <v>562.3325718005467</v>
      </c>
      <c r="M10" s="232">
        <f>('08_A Spotreba PHM_E (cesty)'!M7*Parametre!$C$98*Parametre!$F$222/1000)+('08_A Spotreba PHM_E (cesty)'!M13*Parametre!$C$99*Parametre!$F$223/1000)</f>
        <v>543.01582932058784</v>
      </c>
      <c r="N10" s="232">
        <f>('08_A Spotreba PHM_E (cesty)'!N7*Parametre!$C$98*Parametre!$F$222/1000)+('08_A Spotreba PHM_E (cesty)'!N13*Parametre!$C$99*Parametre!$F$223/1000)</f>
        <v>528.16477946877899</v>
      </c>
      <c r="O10" s="232">
        <f>('08_A Spotreba PHM_E (cesty)'!O7*Parametre!$C$98*Parametre!$F$222/1000)+('08_A Spotreba PHM_E (cesty)'!O13*Parametre!$C$99*Parametre!$F$223/1000)</f>
        <v>513.01164338160368</v>
      </c>
      <c r="P10" s="232">
        <f>('08_A Spotreba PHM_E (cesty)'!P7*Parametre!$C$98*Parametre!$F$222/1000)+('08_A Spotreba PHM_E (cesty)'!P13*Parametre!$C$99*Parametre!$F$223/1000)</f>
        <v>497.68852002315106</v>
      </c>
      <c r="Q10" s="232">
        <f>('08_A Spotreba PHM_E (cesty)'!Q7*Parametre!$C$98*Parametre!$F$222/1000)+('08_A Spotreba PHM_E (cesty)'!Q13*Parametre!$C$99*Parametre!$F$223/1000)</f>
        <v>482.05722240206006</v>
      </c>
      <c r="R10" s="232">
        <f>('08_A Spotreba PHM_E (cesty)'!R7*Parametre!$C$98*Parametre!$F$222/1000)+('08_A Spotreba PHM_E (cesty)'!R13*Parametre!$C$99*Parametre!$F$223/1000)</f>
        <v>466.25169243264259</v>
      </c>
      <c r="S10" s="232">
        <f>('08_A Spotreba PHM_E (cesty)'!S7*Parametre!$C$98*Parametre!$F$222/1000)+('08_A Spotreba PHM_E (cesty)'!S13*Parametre!$C$99*Parametre!$F$223/1000)</f>
        <v>445.6617610425094</v>
      </c>
      <c r="T10" s="232">
        <f>('08_A Spotreba PHM_E (cesty)'!T7*Parametre!$C$98*Parametre!$F$222/1000)+('08_A Spotreba PHM_E (cesty)'!T13*Parametre!$C$99*Parametre!$F$223/1000)</f>
        <v>425.25975219693282</v>
      </c>
      <c r="U10" s="232">
        <f>('08_A Spotreba PHM_E (cesty)'!U7*Parametre!$C$98*Parametre!$F$222/1000)+('08_A Spotreba PHM_E (cesty)'!U13*Parametre!$C$99*Parametre!$F$223/1000)</f>
        <v>404.90777096479684</v>
      </c>
      <c r="V10" s="232">
        <f>('08_A Spotreba PHM_E (cesty)'!V7*Parametre!$C$98*Parametre!$F$222/1000)+('08_A Spotreba PHM_E (cesty)'!V13*Parametre!$C$99*Parametre!$F$223/1000)</f>
        <v>384.74224264561587</v>
      </c>
      <c r="W10" s="232">
        <f>('08_A Spotreba PHM_E (cesty)'!W7*Parametre!$C$98*Parametre!$F$222/1000)+('08_A Spotreba PHM_E (cesty)'!W13*Parametre!$C$99*Parametre!$F$223/1000)</f>
        <v>364.6260994681694</v>
      </c>
      <c r="X10" s="232">
        <f>('08_A Spotreba PHM_E (cesty)'!X7*Parametre!$C$98*Parametre!$F$222/1000)+('08_A Spotreba PHM_E (cesty)'!X13*Parametre!$C$99*Parametre!$F$223/1000)</f>
        <v>344.69495043627097</v>
      </c>
      <c r="Y10" s="232">
        <f>('08_A Spotreba PHM_E (cesty)'!Y7*Parametre!$C$98*Parametre!$F$222/1000)+('08_A Spotreba PHM_E (cesty)'!Y13*Parametre!$C$99*Parametre!$F$223/1000)</f>
        <v>324.81254997690166</v>
      </c>
      <c r="Z10" s="232">
        <f>('08_A Spotreba PHM_E (cesty)'!Z7*Parametre!$C$98*Parametre!$F$222/1000)+('08_A Spotreba PHM_E (cesty)'!Z13*Parametre!$C$99*Parametre!$F$223/1000)</f>
        <v>305.11369568244129</v>
      </c>
      <c r="AA10" s="232">
        <f>('08_A Spotreba PHM_E (cesty)'!AA7*Parametre!$C$98*Parametre!$F$222/1000)+('08_A Spotreba PHM_E (cesty)'!AA13*Parametre!$C$99*Parametre!$F$223/1000)</f>
        <v>285.46295924614128</v>
      </c>
      <c r="AB10" s="232">
        <f>('08_A Spotreba PHM_E (cesty)'!AB7*Parametre!$C$98*Parametre!$F$222/1000)+('08_A Spotreba PHM_E (cesty)'!AB13*Parametre!$C$99*Parametre!$F$223/1000)</f>
        <v>265.99433170399067</v>
      </c>
      <c r="AC10" s="232">
        <f>('08_A Spotreba PHM_E (cesty)'!AC7*Parametre!$C$98*Parametre!$F$222/1000)+('08_A Spotreba PHM_E (cesty)'!AC13*Parametre!$C$99*Parametre!$F$223/1000)</f>
        <v>246.63994676045982</v>
      </c>
      <c r="AD10" s="232">
        <f>('08_A Spotreba PHM_E (cesty)'!AD7*Parametre!$C$98*Parametre!$F$222/1000)+('08_A Spotreba PHM_E (cesty)'!AD13*Parametre!$C$99*Parametre!$F$223/1000)</f>
        <v>227.33274477925025</v>
      </c>
      <c r="AE10" s="232">
        <f>('08_A Spotreba PHM_E (cesty)'!AE7*Parametre!$C$98*Parametre!$F$222/1000)+('08_A Spotreba PHM_E (cesty)'!AE13*Parametre!$C$99*Parametre!$F$223/1000)</f>
        <v>208.20551600056655</v>
      </c>
      <c r="AF10" s="232">
        <f>('08_A Spotreba PHM_E (cesty)'!AF7*Parametre!$C$98*Parametre!$F$222/1000)+('08_A Spotreba PHM_E (cesty)'!AF13*Parametre!$C$99*Parametre!$F$223/1000)</f>
        <v>189.12485389894294</v>
      </c>
      <c r="AG10" s="232">
        <f>('08_A Spotreba PHM_E (cesty)'!AG7*Parametre!$C$98*Parametre!$F$222/1000)+('08_A Spotreba PHM_E (cesty)'!AG13*Parametre!$C$99*Parametre!$F$223/1000)</f>
        <v>170.22275416909136</v>
      </c>
      <c r="AH10" s="232">
        <f>('08_A Spotreba PHM_E (cesty)'!AH7*Parametre!$C$98*Parametre!$F$222/1000)+('08_A Spotreba PHM_E (cesty)'!AH13*Parametre!$C$99*Parametre!$F$223/1000)</f>
        <v>151.36661052187395</v>
      </c>
      <c r="AI10" s="232">
        <f>('08_A Spotreba PHM_E (cesty)'!AI7*Parametre!$C$98*Parametre!$F$222/1000)+('08_A Spotreba PHM_E (cesty)'!AI13*Parametre!$C$99*Parametre!$F$223/1000)</f>
        <v>132.68762886063598</v>
      </c>
      <c r="AJ10" s="232">
        <f>('08_A Spotreba PHM_E (cesty)'!AJ7*Parametre!$C$98*Parametre!$F$222/1000)+('08_A Spotreba PHM_E (cesty)'!AJ13*Parametre!$C$99*Parametre!$F$223/1000)</f>
        <v>114.05399833237369</v>
      </c>
      <c r="AK10" s="232">
        <f>('08_A Spotreba PHM_E (cesty)'!AK7*Parametre!$C$98*Parametre!$F$222/1000)+('08_A Spotreba PHM_E (cesty)'!AK13*Parametre!$C$99*Parametre!$F$223/1000)</f>
        <v>95.596139774745851</v>
      </c>
      <c r="AL10" s="232">
        <f>('08_A Spotreba PHM_E (cesty)'!AL7*Parametre!$C$98*Parametre!$F$222/1000)+('08_A Spotreba PHM_E (cesty)'!AL13*Parametre!$C$99*Parametre!$F$223/1000)</f>
        <v>77.183032999482492</v>
      </c>
      <c r="AM10" s="232">
        <f>('08_A Spotreba PHM_E (cesty)'!AM7*Parametre!$C$98*Parametre!$F$222/1000)+('08_A Spotreba PHM_E (cesty)'!AM13*Parametre!$C$99*Parametre!$F$223/1000)</f>
        <v>58.944318475959989</v>
      </c>
      <c r="AN10" s="232">
        <f>('08_A Spotreba PHM_E (cesty)'!AN7*Parametre!$C$98*Parametre!$F$222/1000)+('08_A Spotreba PHM_E (cesty)'!AN13*Parametre!$C$99*Parametre!$F$223/1000)</f>
        <v>40.749761937863518</v>
      </c>
      <c r="AO10" s="232">
        <f>('08_A Spotreba PHM_E (cesty)'!AO7*Parametre!$C$98*Parametre!$F$222/1000)+('08_A Spotreba PHM_E (cesty)'!AO13*Parametre!$C$99*Parametre!$F$223/1000)</f>
        <v>22.728228155584169</v>
      </c>
    </row>
    <row r="11" spans="2:41" ht="11.4" x14ac:dyDescent="0.2">
      <c r="B11" s="142" t="s">
        <v>248</v>
      </c>
      <c r="C11" s="336">
        <f>SUM(D11:AO11)</f>
        <v>1357.8382541317783</v>
      </c>
      <c r="D11" s="232">
        <f>('08_A Spotreba PHM_E (cesty)'!D7*Parametre!$C$98*Parametre!$G$222/1000)+('08_A Spotreba PHM_E (cesty)'!D13*Parametre!$C$99*Parametre!$G$223/1000)</f>
        <v>0</v>
      </c>
      <c r="E11" s="232">
        <f>('08_A Spotreba PHM_E (cesty)'!E7*Parametre!$C$98*Parametre!$G$222/1000)+('08_A Spotreba PHM_E (cesty)'!E13*Parametre!$C$99*Parametre!$G$223/1000)</f>
        <v>0</v>
      </c>
      <c r="F11" s="232">
        <f>('08_A Spotreba PHM_E (cesty)'!F7*Parametre!$C$98*Parametre!$G$222/1000)+('08_A Spotreba PHM_E (cesty)'!F13*Parametre!$C$99*Parametre!$G$223/1000)</f>
        <v>66.071166218431117</v>
      </c>
      <c r="G11" s="232">
        <f>('08_A Spotreba PHM_E (cesty)'!G7*Parametre!$C$98*Parametre!$G$222/1000)+('08_A Spotreba PHM_E (cesty)'!G13*Parametre!$C$99*Parametre!$G$223/1000)</f>
        <v>65.83675787329814</v>
      </c>
      <c r="H11" s="232">
        <f>('08_A Spotreba PHM_E (cesty)'!H7*Parametre!$C$98*Parametre!$G$222/1000)+('08_A Spotreba PHM_E (cesty)'!H13*Parametre!$C$99*Parametre!$G$223/1000)</f>
        <v>65.616883869815268</v>
      </c>
      <c r="I11" s="232">
        <f>('08_A Spotreba PHM_E (cesty)'!I7*Parametre!$C$98*Parametre!$G$222/1000)+('08_A Spotreba PHM_E (cesty)'!I13*Parametre!$C$99*Parametre!$G$223/1000)</f>
        <v>65.016156034600698</v>
      </c>
      <c r="J11" s="232">
        <f>('08_A Spotreba PHM_E (cesty)'!J7*Parametre!$C$98*Parametre!$G$222/1000)+('08_A Spotreba PHM_E (cesty)'!J13*Parametre!$C$99*Parametre!$G$223/1000)</f>
        <v>64.090679321342051</v>
      </c>
      <c r="K11" s="232">
        <f>('08_A Spotreba PHM_E (cesty)'!K7*Parametre!$C$98*Parametre!$G$222/1000)+('08_A Spotreba PHM_E (cesty)'!K13*Parametre!$C$99*Parametre!$G$223/1000)</f>
        <v>62.833744817183423</v>
      </c>
      <c r="L11" s="232">
        <f>('08_A Spotreba PHM_E (cesty)'!L7*Parametre!$C$98*Parametre!$G$222/1000)+('08_A Spotreba PHM_E (cesty)'!L13*Parametre!$C$99*Parametre!$G$223/1000)</f>
        <v>61.332363729659043</v>
      </c>
      <c r="M11" s="232">
        <f>('08_A Spotreba PHM_E (cesty)'!M7*Parametre!$C$98*Parametre!$G$222/1000)+('08_A Spotreba PHM_E (cesty)'!M13*Parametre!$C$99*Parametre!$G$223/1000)</f>
        <v>59.225529562007083</v>
      </c>
      <c r="N11" s="232">
        <f>('08_A Spotreba PHM_E (cesty)'!N7*Parametre!$C$98*Parametre!$G$222/1000)+('08_A Spotreba PHM_E (cesty)'!N13*Parametre!$C$99*Parametre!$G$223/1000)</f>
        <v>57.605758563571115</v>
      </c>
      <c r="O11" s="232">
        <f>('08_A Spotreba PHM_E (cesty)'!O7*Parametre!$C$98*Parametre!$G$222/1000)+('08_A Spotreba PHM_E (cesty)'!O13*Parametre!$C$99*Parametre!$G$223/1000)</f>
        <v>55.953039690880061</v>
      </c>
      <c r="P11" s="232">
        <f>('08_A Spotreba PHM_E (cesty)'!P7*Parametre!$C$98*Parametre!$G$222/1000)+('08_A Spotreba PHM_E (cesty)'!P13*Parametre!$C$99*Parametre!$G$223/1000)</f>
        <v>54.281780684335459</v>
      </c>
      <c r="Q11" s="232">
        <f>('08_A Spotreba PHM_E (cesty)'!Q7*Parametre!$C$98*Parametre!$G$222/1000)+('08_A Spotreba PHM_E (cesty)'!Q13*Parametre!$C$99*Parametre!$G$223/1000)</f>
        <v>52.576909795932892</v>
      </c>
      <c r="R11" s="232">
        <f>('08_A Spotreba PHM_E (cesty)'!R7*Parametre!$C$98*Parametre!$G$222/1000)+('08_A Spotreba PHM_E (cesty)'!R13*Parametre!$C$99*Parametre!$G$223/1000)</f>
        <v>50.853035772558378</v>
      </c>
      <c r="S11" s="232">
        <f>('08_A Spotreba PHM_E (cesty)'!S7*Parametre!$C$98*Parametre!$G$222/1000)+('08_A Spotreba PHM_E (cesty)'!S13*Parametre!$C$99*Parametre!$G$223/1000)</f>
        <v>48.607337720345448</v>
      </c>
      <c r="T11" s="232">
        <f>('08_A Spotreba PHM_E (cesty)'!T7*Parametre!$C$98*Parametre!$G$222/1000)+('08_A Spotreba PHM_E (cesty)'!T13*Parametre!$C$99*Parametre!$G$223/1000)</f>
        <v>46.382135962378548</v>
      </c>
      <c r="U11" s="232">
        <f>('08_A Spotreba PHM_E (cesty)'!U7*Parametre!$C$98*Parametre!$G$222/1000)+('08_A Spotreba PHM_E (cesty)'!U13*Parametre!$C$99*Parametre!$G$223/1000)</f>
        <v>44.16239060501502</v>
      </c>
      <c r="V11" s="232">
        <f>('08_A Spotreba PHM_E (cesty)'!V7*Parametre!$C$98*Parametre!$G$222/1000)+('08_A Spotreba PHM_E (cesty)'!V13*Parametre!$C$99*Parametre!$G$223/1000)</f>
        <v>41.962981252445225</v>
      </c>
      <c r="W11" s="232">
        <f>('08_A Spotreba PHM_E (cesty)'!W7*Parametre!$C$98*Parametre!$G$222/1000)+('08_A Spotreba PHM_E (cesty)'!W13*Parametre!$C$99*Parametre!$G$223/1000)</f>
        <v>39.768958227517814</v>
      </c>
      <c r="X11" s="232">
        <f>('08_A Spotreba PHM_E (cesty)'!X7*Parametre!$C$98*Parametre!$G$222/1000)+('08_A Spotreba PHM_E (cesty)'!X13*Parametre!$C$99*Parametre!$G$223/1000)</f>
        <v>37.595112102865414</v>
      </c>
      <c r="Y11" s="232">
        <f>('08_A Spotreba PHM_E (cesty)'!Y7*Parametre!$C$98*Parametre!$G$222/1000)+('08_A Spotreba PHM_E (cesty)'!Y13*Parametre!$C$99*Parametre!$G$223/1000)</f>
        <v>35.426582876667041</v>
      </c>
      <c r="Z11" s="232">
        <f>('08_A Spotreba PHM_E (cesty)'!Z7*Parametre!$C$98*Parametre!$G$222/1000)+('08_A Spotreba PHM_E (cesty)'!Z13*Parametre!$C$99*Parametre!$G$223/1000)</f>
        <v>33.278072622713758</v>
      </c>
      <c r="AA11" s="232">
        <f>('08_A Spotreba PHM_E (cesty)'!AA7*Parametre!$C$98*Parametre!$G$222/1000)+('08_A Spotreba PHM_E (cesty)'!AA13*Parametre!$C$99*Parametre!$G$223/1000)</f>
        <v>31.134810476600158</v>
      </c>
      <c r="AB11" s="232">
        <f>('08_A Spotreba PHM_E (cesty)'!AB7*Parametre!$C$98*Parametre!$G$222/1000)+('08_A Spotreba PHM_E (cesty)'!AB13*Parametre!$C$99*Parametre!$G$223/1000)</f>
        <v>29.011410542804477</v>
      </c>
      <c r="AC11" s="232">
        <f>('08_A Spotreba PHM_E (cesty)'!AC7*Parametre!$C$98*Parametre!$G$222/1000)+('08_A Spotreba PHM_E (cesty)'!AC13*Parametre!$C$99*Parametre!$G$223/1000)</f>
        <v>26.900470795317279</v>
      </c>
      <c r="AD11" s="232">
        <f>('08_A Spotreba PHM_E (cesty)'!AD7*Parametre!$C$98*Parametre!$G$222/1000)+('08_A Spotreba PHM_E (cesty)'!AD13*Parametre!$C$99*Parametre!$G$223/1000)</f>
        <v>24.794677188658575</v>
      </c>
      <c r="AE11" s="232">
        <f>('08_A Spotreba PHM_E (cesty)'!AE7*Parametre!$C$98*Parametre!$G$222/1000)+('08_A Spotreba PHM_E (cesty)'!AE13*Parametre!$C$99*Parametre!$G$223/1000)</f>
        <v>22.708512859179322</v>
      </c>
      <c r="AF11" s="232">
        <f>('08_A Spotreba PHM_E (cesty)'!AF7*Parametre!$C$98*Parametre!$G$222/1000)+('08_A Spotreba PHM_E (cesty)'!AF13*Parametre!$C$99*Parametre!$G$223/1000)</f>
        <v>20.627427453664918</v>
      </c>
      <c r="AG11" s="232">
        <f>('08_A Spotreba PHM_E (cesty)'!AG7*Parametre!$C$98*Parametre!$G$222/1000)+('08_A Spotreba PHM_E (cesty)'!AG13*Parametre!$C$99*Parametre!$G$223/1000)</f>
        <v>18.565817449155446</v>
      </c>
      <c r="AH11" s="232">
        <f>('08_A Spotreba PHM_E (cesty)'!AH7*Parametre!$C$98*Parametre!$G$222/1000)+('08_A Spotreba PHM_E (cesty)'!AH13*Parametre!$C$99*Parametre!$G$223/1000)</f>
        <v>16.50921977243393</v>
      </c>
      <c r="AI11" s="232">
        <f>('08_A Spotreba PHM_E (cesty)'!AI7*Parametre!$C$98*Parametre!$G$222/1000)+('08_A Spotreba PHM_E (cesty)'!AI13*Parametre!$C$99*Parametre!$G$223/1000)</f>
        <v>14.471944759751548</v>
      </c>
      <c r="AJ11" s="232">
        <f>('08_A Spotreba PHM_E (cesty)'!AJ7*Parametre!$C$98*Parametre!$G$222/1000)+('08_A Spotreba PHM_E (cesty)'!AJ13*Parametre!$C$99*Parametre!$G$223/1000)</f>
        <v>12.439616094342465</v>
      </c>
      <c r="AK11" s="232">
        <f>('08_A Spotreba PHM_E (cesty)'!AK7*Parametre!$C$98*Parametre!$G$222/1000)+('08_A Spotreba PHM_E (cesty)'!AK13*Parametre!$C$99*Parametre!$G$223/1000)</f>
        <v>10.426458487088368</v>
      </c>
      <c r="AL11" s="232">
        <f>('08_A Spotreba PHM_E (cesty)'!AL7*Parametre!$C$98*Parametre!$G$222/1000)+('08_A Spotreba PHM_E (cesty)'!AL13*Parametre!$C$99*Parametre!$G$223/1000)</f>
        <v>8.4181818572685714</v>
      </c>
      <c r="AM11" s="232">
        <f>('08_A Spotreba PHM_E (cesty)'!AM7*Parametre!$C$98*Parametre!$G$222/1000)+('08_A Spotreba PHM_E (cesty)'!AM13*Parametre!$C$99*Parametre!$G$223/1000)</f>
        <v>6.428925802730685</v>
      </c>
      <c r="AN11" s="232">
        <f>('08_A Spotreba PHM_E (cesty)'!AN7*Parametre!$C$98*Parametre!$G$222/1000)+('08_A Spotreba PHM_E (cesty)'!AN13*Parametre!$C$99*Parametre!$G$223/1000)</f>
        <v>4.4444859615148324</v>
      </c>
      <c r="AO11" s="232">
        <f>('08_A Spotreba PHM_E (cesty)'!AO7*Parametre!$C$98*Parametre!$G$222/1000)+('08_A Spotreba PHM_E (cesty)'!AO13*Parametre!$C$99*Parametre!$G$223/1000)</f>
        <v>2.4789173277044223</v>
      </c>
    </row>
    <row r="12" spans="2:41" x14ac:dyDescent="0.2">
      <c r="B12" s="297"/>
      <c r="C12" s="297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</row>
    <row r="13" spans="2:41" x14ac:dyDescent="0.2">
      <c r="B13" s="297"/>
      <c r="C13" s="298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</row>
  </sheetData>
  <mergeCells count="2">
    <mergeCell ref="B5:B6"/>
    <mergeCell ref="B2:G2"/>
  </mergeCells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2:AO76"/>
  <sheetViews>
    <sheetView topLeftCell="A35" zoomScale="90" zoomScaleNormal="90" workbookViewId="0">
      <selection activeCell="B55" activeCellId="2" sqref="B33:B37 B44:B48 B55:B59"/>
    </sheetView>
  </sheetViews>
  <sheetFormatPr defaultColWidth="9.21875" defaultRowHeight="10.199999999999999" x14ac:dyDescent="0.2"/>
  <cols>
    <col min="1" max="1" width="3.77734375" style="29" customWidth="1"/>
    <col min="2" max="2" width="35.77734375" style="29" customWidth="1"/>
    <col min="3" max="3" width="10.21875" style="29" bestFit="1" customWidth="1"/>
    <col min="4" max="4" width="9.77734375" style="29" bestFit="1" customWidth="1"/>
    <col min="5" max="41" width="8.5546875" style="29" bestFit="1" customWidth="1"/>
    <col min="42" max="16384" width="9.21875" style="29"/>
  </cols>
  <sheetData>
    <row r="2" spans="2:41" x14ac:dyDescent="0.2">
      <c r="B2" s="604" t="s">
        <v>449</v>
      </c>
      <c r="C2" s="30"/>
      <c r="D2" s="30" t="s">
        <v>10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2:41" x14ac:dyDescent="0.2">
      <c r="B3" s="611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  <c r="AI3" s="32">
        <v>32</v>
      </c>
      <c r="AJ3" s="32">
        <v>33</v>
      </c>
      <c r="AK3" s="32">
        <v>34</v>
      </c>
      <c r="AL3" s="32">
        <v>35</v>
      </c>
      <c r="AM3" s="32">
        <v>36</v>
      </c>
      <c r="AN3" s="32">
        <v>37</v>
      </c>
      <c r="AO3" s="32">
        <v>38</v>
      </c>
    </row>
    <row r="4" spans="2:41" x14ac:dyDescent="0.2">
      <c r="B4" s="33" t="s">
        <v>33</v>
      </c>
      <c r="C4" s="33" t="s">
        <v>9</v>
      </c>
      <c r="D4" s="34">
        <f>Parametre!C13</f>
        <v>2026</v>
      </c>
      <c r="E4" s="34">
        <f>$D$4+D3</f>
        <v>2027</v>
      </c>
      <c r="F4" s="34">
        <f>$D$4+E3</f>
        <v>2028</v>
      </c>
      <c r="G4" s="34">
        <f t="shared" ref="G4:AG4" si="0">$D$4+F3</f>
        <v>2029</v>
      </c>
      <c r="H4" s="34">
        <f t="shared" si="0"/>
        <v>2030</v>
      </c>
      <c r="I4" s="34">
        <f t="shared" si="0"/>
        <v>2031</v>
      </c>
      <c r="J4" s="34">
        <f t="shared" si="0"/>
        <v>2032</v>
      </c>
      <c r="K4" s="34">
        <f t="shared" si="0"/>
        <v>2033</v>
      </c>
      <c r="L4" s="34">
        <f t="shared" si="0"/>
        <v>2034</v>
      </c>
      <c r="M4" s="34">
        <f t="shared" si="0"/>
        <v>2035</v>
      </c>
      <c r="N4" s="34">
        <f t="shared" si="0"/>
        <v>2036</v>
      </c>
      <c r="O4" s="34">
        <f t="shared" si="0"/>
        <v>2037</v>
      </c>
      <c r="P4" s="34">
        <f t="shared" si="0"/>
        <v>2038</v>
      </c>
      <c r="Q4" s="34">
        <f t="shared" si="0"/>
        <v>2039</v>
      </c>
      <c r="R4" s="34">
        <f t="shared" si="0"/>
        <v>2040</v>
      </c>
      <c r="S4" s="34">
        <f t="shared" si="0"/>
        <v>2041</v>
      </c>
      <c r="T4" s="34">
        <f t="shared" si="0"/>
        <v>2042</v>
      </c>
      <c r="U4" s="34">
        <f t="shared" si="0"/>
        <v>2043</v>
      </c>
      <c r="V4" s="34">
        <f t="shared" si="0"/>
        <v>2044</v>
      </c>
      <c r="W4" s="34">
        <f t="shared" si="0"/>
        <v>2045</v>
      </c>
      <c r="X4" s="34">
        <f t="shared" si="0"/>
        <v>2046</v>
      </c>
      <c r="Y4" s="34">
        <f t="shared" si="0"/>
        <v>2047</v>
      </c>
      <c r="Z4" s="34">
        <f t="shared" si="0"/>
        <v>2048</v>
      </c>
      <c r="AA4" s="34">
        <f t="shared" si="0"/>
        <v>2049</v>
      </c>
      <c r="AB4" s="34">
        <f t="shared" si="0"/>
        <v>2050</v>
      </c>
      <c r="AC4" s="34">
        <f t="shared" si="0"/>
        <v>2051</v>
      </c>
      <c r="AD4" s="34">
        <f t="shared" si="0"/>
        <v>2052</v>
      </c>
      <c r="AE4" s="34">
        <f t="shared" si="0"/>
        <v>2053</v>
      </c>
      <c r="AF4" s="34">
        <f t="shared" si="0"/>
        <v>2054</v>
      </c>
      <c r="AG4" s="34">
        <f t="shared" si="0"/>
        <v>2055</v>
      </c>
      <c r="AH4" s="34">
        <f t="shared" ref="AH4" si="1">$D$4+AG3</f>
        <v>2056</v>
      </c>
      <c r="AI4" s="34">
        <f t="shared" ref="AI4" si="2">$D$4+AH3</f>
        <v>2057</v>
      </c>
      <c r="AJ4" s="34">
        <f t="shared" ref="AJ4" si="3">$D$4+AI3</f>
        <v>2058</v>
      </c>
      <c r="AK4" s="34">
        <f t="shared" ref="AK4" si="4">$D$4+AJ3</f>
        <v>2059</v>
      </c>
      <c r="AL4" s="34">
        <f t="shared" ref="AL4" si="5">$D$4+AK3</f>
        <v>2060</v>
      </c>
      <c r="AM4" s="34">
        <f t="shared" ref="AM4" si="6">$D$4+AL3</f>
        <v>2061</v>
      </c>
      <c r="AN4" s="34">
        <f t="shared" ref="AN4" si="7">$D$4+AM3</f>
        <v>2062</v>
      </c>
      <c r="AO4" s="34">
        <f t="shared" ref="AO4" si="8">$D$4+AN3</f>
        <v>2063</v>
      </c>
    </row>
    <row r="5" spans="2:41" ht="12.6" x14ac:dyDescent="0.3">
      <c r="B5" s="30" t="s">
        <v>149</v>
      </c>
      <c r="C5" s="36">
        <f>SUM(D5:AO5)</f>
        <v>0</v>
      </c>
      <c r="D5" s="119">
        <f>'11a Znečisťujúce látky (voz.)'!D6*Parametre!$C$107/1000</f>
        <v>0</v>
      </c>
      <c r="E5" s="119">
        <f>'11a Znečisťujúce látky (voz.)'!E6*Parametre!$C$107/1000</f>
        <v>0</v>
      </c>
      <c r="F5" s="119">
        <f>'11a Znečisťujúce látky (voz.)'!F6*Parametre!$C$107/1000</f>
        <v>0</v>
      </c>
      <c r="G5" s="119">
        <f>'11a Znečisťujúce látky (voz.)'!G6*Parametre!$C$107/1000</f>
        <v>0</v>
      </c>
      <c r="H5" s="119">
        <f>'11a Znečisťujúce látky (voz.)'!H6*Parametre!$C$107/1000</f>
        <v>0</v>
      </c>
      <c r="I5" s="119">
        <f>'11a Znečisťujúce látky (voz.)'!I6*Parametre!$C$107/1000</f>
        <v>0</v>
      </c>
      <c r="J5" s="119">
        <f>'11a Znečisťujúce látky (voz.)'!J6*Parametre!$C$107/1000</f>
        <v>0</v>
      </c>
      <c r="K5" s="119">
        <f>'11a Znečisťujúce látky (voz.)'!K6*Parametre!$C$107/1000</f>
        <v>0</v>
      </c>
      <c r="L5" s="119">
        <f>'11a Znečisťujúce látky (voz.)'!L6*Parametre!$C$107/1000</f>
        <v>0</v>
      </c>
      <c r="M5" s="119">
        <f>'11a Znečisťujúce látky (voz.)'!M6*Parametre!$C$107/1000</f>
        <v>0</v>
      </c>
      <c r="N5" s="119">
        <f>'11a Znečisťujúce látky (voz.)'!N6*Parametre!$C$107/1000</f>
        <v>0</v>
      </c>
      <c r="O5" s="119">
        <f>'11a Znečisťujúce látky (voz.)'!O6*Parametre!$C$107/1000</f>
        <v>0</v>
      </c>
      <c r="P5" s="119">
        <f>'11a Znečisťujúce látky (voz.)'!P6*Parametre!$C$107/1000</f>
        <v>0</v>
      </c>
      <c r="Q5" s="119">
        <f>'11a Znečisťujúce látky (voz.)'!Q6*Parametre!$C$107/1000</f>
        <v>0</v>
      </c>
      <c r="R5" s="119">
        <f>'11a Znečisťujúce látky (voz.)'!R6*Parametre!$C$107/1000</f>
        <v>0</v>
      </c>
      <c r="S5" s="119">
        <f>'11a Znečisťujúce látky (voz.)'!S6*Parametre!$C$107/1000</f>
        <v>0</v>
      </c>
      <c r="T5" s="119">
        <f>'11a Znečisťujúce látky (voz.)'!T6*Parametre!$C$107/1000</f>
        <v>0</v>
      </c>
      <c r="U5" s="119">
        <f>'11a Znečisťujúce látky (voz.)'!U6*Parametre!$C$107/1000</f>
        <v>0</v>
      </c>
      <c r="V5" s="119">
        <f>'11a Znečisťujúce látky (voz.)'!V6*Parametre!$C$107/1000</f>
        <v>0</v>
      </c>
      <c r="W5" s="119">
        <f>'11a Znečisťujúce látky (voz.)'!W6*Parametre!$C$107/1000</f>
        <v>0</v>
      </c>
      <c r="X5" s="119">
        <f>'11a Znečisťujúce látky (voz.)'!X6*Parametre!$C$107/1000</f>
        <v>0</v>
      </c>
      <c r="Y5" s="119">
        <f>'11a Znečisťujúce látky (voz.)'!Y6*Parametre!$C$107/1000</f>
        <v>0</v>
      </c>
      <c r="Z5" s="119">
        <f>'11a Znečisťujúce látky (voz.)'!Z6*Parametre!$C$107/1000</f>
        <v>0</v>
      </c>
      <c r="AA5" s="119">
        <f>'11a Znečisťujúce látky (voz.)'!AA6*Parametre!$C$107/1000</f>
        <v>0</v>
      </c>
      <c r="AB5" s="119">
        <f>'11a Znečisťujúce látky (voz.)'!AB6*Parametre!$C$107/1000</f>
        <v>0</v>
      </c>
      <c r="AC5" s="119">
        <f>'11a Znečisťujúce látky (voz.)'!AC6*Parametre!$C$107/1000</f>
        <v>0</v>
      </c>
      <c r="AD5" s="119">
        <f>'11a Znečisťujúce látky (voz.)'!AD6*Parametre!$C$107/1000</f>
        <v>0</v>
      </c>
      <c r="AE5" s="119">
        <f>'11a Znečisťujúce látky (voz.)'!AE6*Parametre!$C$107/1000</f>
        <v>0</v>
      </c>
      <c r="AF5" s="119">
        <f>'11a Znečisťujúce látky (voz.)'!AF6*Parametre!$C$107/1000</f>
        <v>0</v>
      </c>
      <c r="AG5" s="119">
        <f>'11a Znečisťujúce látky (voz.)'!AG6*Parametre!$C$107/1000</f>
        <v>0</v>
      </c>
      <c r="AH5" s="119">
        <f>'11a Znečisťujúce látky (voz.)'!AH6*Parametre!$C$107/1000</f>
        <v>0</v>
      </c>
      <c r="AI5" s="119">
        <f>'11a Znečisťujúce látky (voz.)'!AI6*Parametre!$C$107/1000</f>
        <v>0</v>
      </c>
      <c r="AJ5" s="119">
        <f>'11a Znečisťujúce látky (voz.)'!AJ6*Parametre!$C$107/1000</f>
        <v>0</v>
      </c>
      <c r="AK5" s="119">
        <f>'11a Znečisťujúce látky (voz.)'!AK6*Parametre!$C$107/1000</f>
        <v>0</v>
      </c>
      <c r="AL5" s="119">
        <f>'11a Znečisťujúce látky (voz.)'!AL6*Parametre!$C$107/1000</f>
        <v>0</v>
      </c>
      <c r="AM5" s="119">
        <f>'11a Znečisťujúce látky (voz.)'!AM6*Parametre!$C$107/1000</f>
        <v>0</v>
      </c>
      <c r="AN5" s="119">
        <f>'11a Znečisťujúce látky (voz.)'!AN6*Parametre!$C$107/1000</f>
        <v>0</v>
      </c>
      <c r="AO5" s="119">
        <f>'11a Znečisťujúce látky (voz.)'!AO6*Parametre!$C$107/1000</f>
        <v>0</v>
      </c>
    </row>
    <row r="6" spans="2:41" ht="12.6" x14ac:dyDescent="0.3">
      <c r="B6" s="30" t="s">
        <v>150</v>
      </c>
      <c r="C6" s="36">
        <f>SUM(D6:AO6)</f>
        <v>0</v>
      </c>
      <c r="D6" s="119">
        <f>'11a Znečisťujúce látky (voz.)'!D7*Parametre!$C$107/1000</f>
        <v>0</v>
      </c>
      <c r="E6" s="119">
        <f>'11a Znečisťujúce látky (voz.)'!E7*Parametre!$C$107/1000</f>
        <v>0</v>
      </c>
      <c r="F6" s="119">
        <f>'11a Znečisťujúce látky (voz.)'!F7*Parametre!$C$107/1000</f>
        <v>0</v>
      </c>
      <c r="G6" s="119">
        <f>'11a Znečisťujúce látky (voz.)'!G7*Parametre!$C$107/1000</f>
        <v>0</v>
      </c>
      <c r="H6" s="119">
        <f>'11a Znečisťujúce látky (voz.)'!H7*Parametre!$C$107/1000</f>
        <v>0</v>
      </c>
      <c r="I6" s="119">
        <f>'11a Znečisťujúce látky (voz.)'!I7*Parametre!$C$107/1000</f>
        <v>0</v>
      </c>
      <c r="J6" s="119">
        <f>'11a Znečisťujúce látky (voz.)'!J7*Parametre!$C$107/1000</f>
        <v>0</v>
      </c>
      <c r="K6" s="119">
        <f>'11a Znečisťujúce látky (voz.)'!K7*Parametre!$C$107/1000</f>
        <v>0</v>
      </c>
      <c r="L6" s="119">
        <f>'11a Znečisťujúce látky (voz.)'!L7*Parametre!$C$107/1000</f>
        <v>0</v>
      </c>
      <c r="M6" s="119">
        <f>'11a Znečisťujúce látky (voz.)'!M7*Parametre!$C$107/1000</f>
        <v>0</v>
      </c>
      <c r="N6" s="119">
        <f>'11a Znečisťujúce látky (voz.)'!N7*Parametre!$C$107/1000</f>
        <v>0</v>
      </c>
      <c r="O6" s="119">
        <f>'11a Znečisťujúce látky (voz.)'!O7*Parametre!$C$107/1000</f>
        <v>0</v>
      </c>
      <c r="P6" s="119">
        <f>'11a Znečisťujúce látky (voz.)'!P7*Parametre!$C$107/1000</f>
        <v>0</v>
      </c>
      <c r="Q6" s="119">
        <f>'11a Znečisťujúce látky (voz.)'!Q7*Parametre!$C$107/1000</f>
        <v>0</v>
      </c>
      <c r="R6" s="119">
        <f>'11a Znečisťujúce látky (voz.)'!R7*Parametre!$C$107/1000</f>
        <v>0</v>
      </c>
      <c r="S6" s="119">
        <f>'11a Znečisťujúce látky (voz.)'!S7*Parametre!$C$107/1000</f>
        <v>0</v>
      </c>
      <c r="T6" s="119">
        <f>'11a Znečisťujúce látky (voz.)'!T7*Parametre!$C$107/1000</f>
        <v>0</v>
      </c>
      <c r="U6" s="119">
        <f>'11a Znečisťujúce látky (voz.)'!U7*Parametre!$C$107/1000</f>
        <v>0</v>
      </c>
      <c r="V6" s="119">
        <f>'11a Znečisťujúce látky (voz.)'!V7*Parametre!$C$107/1000</f>
        <v>0</v>
      </c>
      <c r="W6" s="119">
        <f>'11a Znečisťujúce látky (voz.)'!W7*Parametre!$C$107/1000</f>
        <v>0</v>
      </c>
      <c r="X6" s="119">
        <f>'11a Znečisťujúce látky (voz.)'!X7*Parametre!$C$107/1000</f>
        <v>0</v>
      </c>
      <c r="Y6" s="119">
        <f>'11a Znečisťujúce látky (voz.)'!Y7*Parametre!$C$107/1000</f>
        <v>0</v>
      </c>
      <c r="Z6" s="119">
        <f>'11a Znečisťujúce látky (voz.)'!Z7*Parametre!$C$107/1000</f>
        <v>0</v>
      </c>
      <c r="AA6" s="119">
        <f>'11a Znečisťujúce látky (voz.)'!AA7*Parametre!$C$107/1000</f>
        <v>0</v>
      </c>
      <c r="AB6" s="119">
        <f>'11a Znečisťujúce látky (voz.)'!AB7*Parametre!$C$107/1000</f>
        <v>0</v>
      </c>
      <c r="AC6" s="119">
        <f>'11a Znečisťujúce látky (voz.)'!AC7*Parametre!$C$107/1000</f>
        <v>0</v>
      </c>
      <c r="AD6" s="119">
        <f>'11a Znečisťujúce látky (voz.)'!AD7*Parametre!$C$107/1000</f>
        <v>0</v>
      </c>
      <c r="AE6" s="119">
        <f>'11a Znečisťujúce látky (voz.)'!AE7*Parametre!$C$107/1000</f>
        <v>0</v>
      </c>
      <c r="AF6" s="119">
        <f>'11a Znečisťujúce látky (voz.)'!AF7*Parametre!$C$107/1000</f>
        <v>0</v>
      </c>
      <c r="AG6" s="119">
        <f>'11a Znečisťujúce látky (voz.)'!AG7*Parametre!$C$107/1000</f>
        <v>0</v>
      </c>
      <c r="AH6" s="119">
        <f>'11a Znečisťujúce látky (voz.)'!AH7*Parametre!$C$107/1000</f>
        <v>0</v>
      </c>
      <c r="AI6" s="119">
        <f>'11a Znečisťujúce látky (voz.)'!AI7*Parametre!$C$107/1000</f>
        <v>0</v>
      </c>
      <c r="AJ6" s="119">
        <f>'11a Znečisťujúce látky (voz.)'!AJ7*Parametre!$C$107/1000</f>
        <v>0</v>
      </c>
      <c r="AK6" s="119">
        <f>'11a Znečisťujúce látky (voz.)'!AK7*Parametre!$C$107/1000</f>
        <v>0</v>
      </c>
      <c r="AL6" s="119">
        <f>'11a Znečisťujúce látky (voz.)'!AL7*Parametre!$C$107/1000</f>
        <v>0</v>
      </c>
      <c r="AM6" s="119">
        <f>'11a Znečisťujúce látky (voz.)'!AM7*Parametre!$C$107/1000</f>
        <v>0</v>
      </c>
      <c r="AN6" s="119">
        <f>'11a Znečisťujúce látky (voz.)'!AN7*Parametre!$C$107/1000</f>
        <v>0</v>
      </c>
      <c r="AO6" s="119">
        <f>'11a Znečisťujúce látky (voz.)'!AO7*Parametre!$C$107/1000</f>
        <v>0</v>
      </c>
    </row>
    <row r="7" spans="2:41" ht="12.6" x14ac:dyDescent="0.3">
      <c r="B7" s="30" t="s">
        <v>151</v>
      </c>
      <c r="C7" s="36">
        <f>SUM(D7:AO7)</f>
        <v>0</v>
      </c>
      <c r="D7" s="119">
        <f>'11a Znečisťujúce látky (voz.)'!D8*Parametre!$C$107/1000</f>
        <v>0</v>
      </c>
      <c r="E7" s="119">
        <f>'11a Znečisťujúce látky (voz.)'!E8*Parametre!$C$107/1000</f>
        <v>0</v>
      </c>
      <c r="F7" s="119">
        <f>'11a Znečisťujúce látky (voz.)'!F8*Parametre!$C$107/1000</f>
        <v>0</v>
      </c>
      <c r="G7" s="119">
        <f>'11a Znečisťujúce látky (voz.)'!G8*Parametre!$C$107/1000</f>
        <v>0</v>
      </c>
      <c r="H7" s="119">
        <f>'11a Znečisťujúce látky (voz.)'!H8*Parametre!$C$107/1000</f>
        <v>0</v>
      </c>
      <c r="I7" s="119">
        <f>'11a Znečisťujúce látky (voz.)'!I8*Parametre!$C$107/1000</f>
        <v>0</v>
      </c>
      <c r="J7" s="119">
        <f>'11a Znečisťujúce látky (voz.)'!J8*Parametre!$C$107/1000</f>
        <v>0</v>
      </c>
      <c r="K7" s="119">
        <f>'11a Znečisťujúce látky (voz.)'!K8*Parametre!$C$107/1000</f>
        <v>0</v>
      </c>
      <c r="L7" s="119">
        <f>'11a Znečisťujúce látky (voz.)'!L8*Parametre!$C$107/1000</f>
        <v>0</v>
      </c>
      <c r="M7" s="119">
        <f>'11a Znečisťujúce látky (voz.)'!M8*Parametre!$C$107/1000</f>
        <v>0</v>
      </c>
      <c r="N7" s="119">
        <f>'11a Znečisťujúce látky (voz.)'!N8*Parametre!$C$107/1000</f>
        <v>0</v>
      </c>
      <c r="O7" s="119">
        <f>'11a Znečisťujúce látky (voz.)'!O8*Parametre!$C$107/1000</f>
        <v>0</v>
      </c>
      <c r="P7" s="119">
        <f>'11a Znečisťujúce látky (voz.)'!P8*Parametre!$C$107/1000</f>
        <v>0</v>
      </c>
      <c r="Q7" s="119">
        <f>'11a Znečisťujúce látky (voz.)'!Q8*Parametre!$C$107/1000</f>
        <v>0</v>
      </c>
      <c r="R7" s="119">
        <f>'11a Znečisťujúce látky (voz.)'!R8*Parametre!$C$107/1000</f>
        <v>0</v>
      </c>
      <c r="S7" s="119">
        <f>'11a Znečisťujúce látky (voz.)'!S8*Parametre!$C$107/1000</f>
        <v>0</v>
      </c>
      <c r="T7" s="119">
        <f>'11a Znečisťujúce látky (voz.)'!T8*Parametre!$C$107/1000</f>
        <v>0</v>
      </c>
      <c r="U7" s="119">
        <f>'11a Znečisťujúce látky (voz.)'!U8*Parametre!$C$107/1000</f>
        <v>0</v>
      </c>
      <c r="V7" s="119">
        <f>'11a Znečisťujúce látky (voz.)'!V8*Parametre!$C$107/1000</f>
        <v>0</v>
      </c>
      <c r="W7" s="119">
        <f>'11a Znečisťujúce látky (voz.)'!W8*Parametre!$C$107/1000</f>
        <v>0</v>
      </c>
      <c r="X7" s="119">
        <f>'11a Znečisťujúce látky (voz.)'!X8*Parametre!$C$107/1000</f>
        <v>0</v>
      </c>
      <c r="Y7" s="119">
        <f>'11a Znečisťujúce látky (voz.)'!Y8*Parametre!$C$107/1000</f>
        <v>0</v>
      </c>
      <c r="Z7" s="119">
        <f>'11a Znečisťujúce látky (voz.)'!Z8*Parametre!$C$107/1000</f>
        <v>0</v>
      </c>
      <c r="AA7" s="119">
        <f>'11a Znečisťujúce látky (voz.)'!AA8*Parametre!$C$107/1000</f>
        <v>0</v>
      </c>
      <c r="AB7" s="119">
        <f>'11a Znečisťujúce látky (voz.)'!AB8*Parametre!$C$107/1000</f>
        <v>0</v>
      </c>
      <c r="AC7" s="119">
        <f>'11a Znečisťujúce látky (voz.)'!AC8*Parametre!$C$107/1000</f>
        <v>0</v>
      </c>
      <c r="AD7" s="119">
        <f>'11a Znečisťujúce látky (voz.)'!AD8*Parametre!$C$107/1000</f>
        <v>0</v>
      </c>
      <c r="AE7" s="119">
        <f>'11a Znečisťujúce látky (voz.)'!AE8*Parametre!$C$107/1000</f>
        <v>0</v>
      </c>
      <c r="AF7" s="119">
        <f>'11a Znečisťujúce látky (voz.)'!AF8*Parametre!$C$107/1000</f>
        <v>0</v>
      </c>
      <c r="AG7" s="119">
        <f>'11a Znečisťujúce látky (voz.)'!AG8*Parametre!$C$107/1000</f>
        <v>0</v>
      </c>
      <c r="AH7" s="119">
        <f>'11a Znečisťujúce látky (voz.)'!AH8*Parametre!$C$107/1000</f>
        <v>0</v>
      </c>
      <c r="AI7" s="119">
        <f>'11a Znečisťujúce látky (voz.)'!AI8*Parametre!$C$107/1000</f>
        <v>0</v>
      </c>
      <c r="AJ7" s="119">
        <f>'11a Znečisťujúce látky (voz.)'!AJ8*Parametre!$C$107/1000</f>
        <v>0</v>
      </c>
      <c r="AK7" s="119">
        <f>'11a Znečisťujúce látky (voz.)'!AK8*Parametre!$C$107/1000</f>
        <v>0</v>
      </c>
      <c r="AL7" s="119">
        <f>'11a Znečisťujúce látky (voz.)'!AL8*Parametre!$C$107/1000</f>
        <v>0</v>
      </c>
      <c r="AM7" s="119">
        <f>'11a Znečisťujúce látky (voz.)'!AM8*Parametre!$C$107/1000</f>
        <v>0</v>
      </c>
      <c r="AN7" s="119">
        <f>'11a Znečisťujúce látky (voz.)'!AN8*Parametre!$C$107/1000</f>
        <v>0</v>
      </c>
      <c r="AO7" s="119">
        <f>'11a Znečisťujúce látky (voz.)'!AO8*Parametre!$C$107/1000</f>
        <v>0</v>
      </c>
    </row>
    <row r="8" spans="2:41" x14ac:dyDescent="0.2">
      <c r="B8" s="31" t="s">
        <v>9</v>
      </c>
      <c r="C8" s="120">
        <f>SUM(D8:AO8)</f>
        <v>0</v>
      </c>
      <c r="D8" s="120">
        <f>'12a_A Skleníkové plyny (voz.) '!D21</f>
        <v>0</v>
      </c>
      <c r="E8" s="120">
        <f t="shared" ref="E8:AG8" si="9">SUM(E5:E7)</f>
        <v>0</v>
      </c>
      <c r="F8" s="120">
        <f t="shared" si="9"/>
        <v>0</v>
      </c>
      <c r="G8" s="120">
        <f t="shared" si="9"/>
        <v>0</v>
      </c>
      <c r="H8" s="120">
        <f t="shared" si="9"/>
        <v>0</v>
      </c>
      <c r="I8" s="120">
        <f t="shared" si="9"/>
        <v>0</v>
      </c>
      <c r="J8" s="120">
        <f t="shared" si="9"/>
        <v>0</v>
      </c>
      <c r="K8" s="120">
        <f t="shared" si="9"/>
        <v>0</v>
      </c>
      <c r="L8" s="120">
        <f t="shared" si="9"/>
        <v>0</v>
      </c>
      <c r="M8" s="120">
        <f t="shared" si="9"/>
        <v>0</v>
      </c>
      <c r="N8" s="120">
        <f t="shared" si="9"/>
        <v>0</v>
      </c>
      <c r="O8" s="120">
        <f t="shared" si="9"/>
        <v>0</v>
      </c>
      <c r="P8" s="120">
        <f t="shared" si="9"/>
        <v>0</v>
      </c>
      <c r="Q8" s="120">
        <f t="shared" si="9"/>
        <v>0</v>
      </c>
      <c r="R8" s="120">
        <f t="shared" si="9"/>
        <v>0</v>
      </c>
      <c r="S8" s="120">
        <f t="shared" si="9"/>
        <v>0</v>
      </c>
      <c r="T8" s="120">
        <f t="shared" si="9"/>
        <v>0</v>
      </c>
      <c r="U8" s="120">
        <f t="shared" si="9"/>
        <v>0</v>
      </c>
      <c r="V8" s="120">
        <f t="shared" si="9"/>
        <v>0</v>
      </c>
      <c r="W8" s="120">
        <f t="shared" si="9"/>
        <v>0</v>
      </c>
      <c r="X8" s="120">
        <f t="shared" si="9"/>
        <v>0</v>
      </c>
      <c r="Y8" s="120">
        <f t="shared" si="9"/>
        <v>0</v>
      </c>
      <c r="Z8" s="120">
        <f t="shared" si="9"/>
        <v>0</v>
      </c>
      <c r="AA8" s="120">
        <f t="shared" si="9"/>
        <v>0</v>
      </c>
      <c r="AB8" s="120">
        <f t="shared" si="9"/>
        <v>0</v>
      </c>
      <c r="AC8" s="120">
        <f t="shared" si="9"/>
        <v>0</v>
      </c>
      <c r="AD8" s="120">
        <f t="shared" si="9"/>
        <v>0</v>
      </c>
      <c r="AE8" s="120">
        <f t="shared" si="9"/>
        <v>0</v>
      </c>
      <c r="AF8" s="120">
        <f t="shared" si="9"/>
        <v>0</v>
      </c>
      <c r="AG8" s="120">
        <f t="shared" si="9"/>
        <v>0</v>
      </c>
      <c r="AH8" s="120">
        <f t="shared" ref="AH8:AN8" si="10">SUM(AH5:AH7)</f>
        <v>0</v>
      </c>
      <c r="AI8" s="120">
        <f t="shared" si="10"/>
        <v>0</v>
      </c>
      <c r="AJ8" s="120">
        <f t="shared" si="10"/>
        <v>0</v>
      </c>
      <c r="AK8" s="120">
        <f t="shared" si="10"/>
        <v>0</v>
      </c>
      <c r="AL8" s="120">
        <f t="shared" si="10"/>
        <v>0</v>
      </c>
      <c r="AM8" s="120">
        <f t="shared" si="10"/>
        <v>0</v>
      </c>
      <c r="AN8" s="120">
        <f t="shared" si="10"/>
        <v>0</v>
      </c>
      <c r="AO8" s="120">
        <f t="shared" ref="AO8" si="11">SUM(AO5:AO7)</f>
        <v>0</v>
      </c>
    </row>
    <row r="11" spans="2:41" x14ac:dyDescent="0.2">
      <c r="B11" s="604" t="s">
        <v>450</v>
      </c>
      <c r="C11" s="30"/>
      <c r="D11" s="30" t="s">
        <v>10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</row>
    <row r="12" spans="2:41" x14ac:dyDescent="0.2">
      <c r="B12" s="611"/>
      <c r="C12" s="31"/>
      <c r="D12" s="32">
        <v>1</v>
      </c>
      <c r="E12" s="32">
        <v>2</v>
      </c>
      <c r="F12" s="32">
        <v>3</v>
      </c>
      <c r="G12" s="32">
        <v>4</v>
      </c>
      <c r="H12" s="32">
        <v>5</v>
      </c>
      <c r="I12" s="32">
        <v>6</v>
      </c>
      <c r="J12" s="32">
        <v>7</v>
      </c>
      <c r="K12" s="32">
        <v>8</v>
      </c>
      <c r="L12" s="32">
        <v>9</v>
      </c>
      <c r="M12" s="32">
        <v>10</v>
      </c>
      <c r="N12" s="32">
        <v>11</v>
      </c>
      <c r="O12" s="32">
        <v>12</v>
      </c>
      <c r="P12" s="32">
        <v>13</v>
      </c>
      <c r="Q12" s="32">
        <v>14</v>
      </c>
      <c r="R12" s="32">
        <v>15</v>
      </c>
      <c r="S12" s="32">
        <v>16</v>
      </c>
      <c r="T12" s="32">
        <v>17</v>
      </c>
      <c r="U12" s="32">
        <v>18</v>
      </c>
      <c r="V12" s="32">
        <v>19</v>
      </c>
      <c r="W12" s="32">
        <v>20</v>
      </c>
      <c r="X12" s="32">
        <v>21</v>
      </c>
      <c r="Y12" s="32">
        <v>22</v>
      </c>
      <c r="Z12" s="32">
        <v>23</v>
      </c>
      <c r="AA12" s="32">
        <v>24</v>
      </c>
      <c r="AB12" s="32">
        <v>25</v>
      </c>
      <c r="AC12" s="32">
        <v>26</v>
      </c>
      <c r="AD12" s="32">
        <v>27</v>
      </c>
      <c r="AE12" s="32">
        <v>28</v>
      </c>
      <c r="AF12" s="32">
        <v>29</v>
      </c>
      <c r="AG12" s="32">
        <v>30</v>
      </c>
      <c r="AH12" s="32">
        <v>31</v>
      </c>
      <c r="AI12" s="32">
        <v>32</v>
      </c>
      <c r="AJ12" s="32">
        <v>33</v>
      </c>
      <c r="AK12" s="32">
        <v>34</v>
      </c>
      <c r="AL12" s="32">
        <v>35</v>
      </c>
      <c r="AM12" s="32">
        <v>36</v>
      </c>
      <c r="AN12" s="32">
        <v>37</v>
      </c>
      <c r="AO12" s="32">
        <v>38</v>
      </c>
    </row>
    <row r="13" spans="2:41" x14ac:dyDescent="0.2">
      <c r="B13" s="33" t="s">
        <v>34</v>
      </c>
      <c r="C13" s="33" t="s">
        <v>9</v>
      </c>
      <c r="D13" s="34">
        <f>D4</f>
        <v>2026</v>
      </c>
      <c r="E13" s="34">
        <f t="shared" ref="E13:AG13" si="12">E4</f>
        <v>2027</v>
      </c>
      <c r="F13" s="34">
        <f t="shared" si="12"/>
        <v>2028</v>
      </c>
      <c r="G13" s="34">
        <f t="shared" si="12"/>
        <v>2029</v>
      </c>
      <c r="H13" s="34">
        <f t="shared" si="12"/>
        <v>2030</v>
      </c>
      <c r="I13" s="34">
        <f t="shared" si="12"/>
        <v>2031</v>
      </c>
      <c r="J13" s="34">
        <f t="shared" si="12"/>
        <v>2032</v>
      </c>
      <c r="K13" s="34">
        <f t="shared" si="12"/>
        <v>2033</v>
      </c>
      <c r="L13" s="34">
        <f t="shared" si="12"/>
        <v>2034</v>
      </c>
      <c r="M13" s="34">
        <f t="shared" si="12"/>
        <v>2035</v>
      </c>
      <c r="N13" s="34">
        <f t="shared" si="12"/>
        <v>2036</v>
      </c>
      <c r="O13" s="34">
        <f t="shared" si="12"/>
        <v>2037</v>
      </c>
      <c r="P13" s="34">
        <f t="shared" si="12"/>
        <v>2038</v>
      </c>
      <c r="Q13" s="34">
        <f t="shared" si="12"/>
        <v>2039</v>
      </c>
      <c r="R13" s="34">
        <f t="shared" si="12"/>
        <v>2040</v>
      </c>
      <c r="S13" s="34">
        <f t="shared" si="12"/>
        <v>2041</v>
      </c>
      <c r="T13" s="34">
        <f t="shared" si="12"/>
        <v>2042</v>
      </c>
      <c r="U13" s="34">
        <f t="shared" si="12"/>
        <v>2043</v>
      </c>
      <c r="V13" s="34">
        <f t="shared" si="12"/>
        <v>2044</v>
      </c>
      <c r="W13" s="34">
        <f t="shared" si="12"/>
        <v>2045</v>
      </c>
      <c r="X13" s="34">
        <f t="shared" si="12"/>
        <v>2046</v>
      </c>
      <c r="Y13" s="34">
        <f t="shared" si="12"/>
        <v>2047</v>
      </c>
      <c r="Z13" s="34">
        <f t="shared" si="12"/>
        <v>2048</v>
      </c>
      <c r="AA13" s="34">
        <f t="shared" si="12"/>
        <v>2049</v>
      </c>
      <c r="AB13" s="34">
        <f t="shared" si="12"/>
        <v>2050</v>
      </c>
      <c r="AC13" s="34">
        <f t="shared" si="12"/>
        <v>2051</v>
      </c>
      <c r="AD13" s="34">
        <f t="shared" si="12"/>
        <v>2052</v>
      </c>
      <c r="AE13" s="34">
        <f t="shared" si="12"/>
        <v>2053</v>
      </c>
      <c r="AF13" s="34">
        <f t="shared" si="12"/>
        <v>2054</v>
      </c>
      <c r="AG13" s="34">
        <f t="shared" si="12"/>
        <v>2055</v>
      </c>
      <c r="AH13" s="34">
        <f t="shared" ref="AH13:AN13" si="13">AH4</f>
        <v>2056</v>
      </c>
      <c r="AI13" s="34">
        <f t="shared" si="13"/>
        <v>2057</v>
      </c>
      <c r="AJ13" s="34">
        <f t="shared" si="13"/>
        <v>2058</v>
      </c>
      <c r="AK13" s="34">
        <f t="shared" si="13"/>
        <v>2059</v>
      </c>
      <c r="AL13" s="34">
        <f t="shared" si="13"/>
        <v>2060</v>
      </c>
      <c r="AM13" s="34">
        <f t="shared" si="13"/>
        <v>2061</v>
      </c>
      <c r="AN13" s="34">
        <f t="shared" si="13"/>
        <v>2062</v>
      </c>
      <c r="AO13" s="34">
        <f t="shared" ref="AO13" si="14">AO4</f>
        <v>2063</v>
      </c>
    </row>
    <row r="14" spans="2:41" ht="12.6" x14ac:dyDescent="0.3">
      <c r="B14" s="30" t="s">
        <v>149</v>
      </c>
      <c r="C14" s="36">
        <f>SUM(D14:AO14)</f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</row>
    <row r="15" spans="2:41" ht="12.6" x14ac:dyDescent="0.3">
      <c r="B15" s="30" t="s">
        <v>150</v>
      </c>
      <c r="C15" s="36">
        <f>SUM(D15:AO15)</f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</row>
    <row r="16" spans="2:41" ht="12.6" x14ac:dyDescent="0.3">
      <c r="B16" s="30" t="s">
        <v>151</v>
      </c>
      <c r="C16" s="36">
        <f>SUM(D16:AO16)</f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0</v>
      </c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</row>
    <row r="17" spans="2:41" x14ac:dyDescent="0.2">
      <c r="B17" s="31" t="s">
        <v>35</v>
      </c>
      <c r="C17" s="120">
        <f>SUM(D17:AO17)</f>
        <v>0</v>
      </c>
      <c r="D17" s="120">
        <f t="shared" ref="D17:AG17" si="15">SUM(D14:D16)</f>
        <v>0</v>
      </c>
      <c r="E17" s="120">
        <f t="shared" si="15"/>
        <v>0</v>
      </c>
      <c r="F17" s="120">
        <f t="shared" si="15"/>
        <v>0</v>
      </c>
      <c r="G17" s="120">
        <f t="shared" si="15"/>
        <v>0</v>
      </c>
      <c r="H17" s="120">
        <f t="shared" si="15"/>
        <v>0</v>
      </c>
      <c r="I17" s="120">
        <f t="shared" si="15"/>
        <v>0</v>
      </c>
      <c r="J17" s="120">
        <f t="shared" si="15"/>
        <v>0</v>
      </c>
      <c r="K17" s="120">
        <f t="shared" si="15"/>
        <v>0</v>
      </c>
      <c r="L17" s="120">
        <f t="shared" si="15"/>
        <v>0</v>
      </c>
      <c r="M17" s="120">
        <f t="shared" si="15"/>
        <v>0</v>
      </c>
      <c r="N17" s="120">
        <f t="shared" si="15"/>
        <v>0</v>
      </c>
      <c r="O17" s="120">
        <f t="shared" si="15"/>
        <v>0</v>
      </c>
      <c r="P17" s="120">
        <f t="shared" si="15"/>
        <v>0</v>
      </c>
      <c r="Q17" s="120">
        <f t="shared" si="15"/>
        <v>0</v>
      </c>
      <c r="R17" s="120">
        <f t="shared" si="15"/>
        <v>0</v>
      </c>
      <c r="S17" s="120">
        <f t="shared" si="15"/>
        <v>0</v>
      </c>
      <c r="T17" s="120">
        <f t="shared" si="15"/>
        <v>0</v>
      </c>
      <c r="U17" s="120">
        <f t="shared" si="15"/>
        <v>0</v>
      </c>
      <c r="V17" s="120">
        <f t="shared" si="15"/>
        <v>0</v>
      </c>
      <c r="W17" s="120">
        <f t="shared" si="15"/>
        <v>0</v>
      </c>
      <c r="X17" s="120">
        <f t="shared" si="15"/>
        <v>0</v>
      </c>
      <c r="Y17" s="120">
        <f t="shared" si="15"/>
        <v>0</v>
      </c>
      <c r="Z17" s="120">
        <f t="shared" si="15"/>
        <v>0</v>
      </c>
      <c r="AA17" s="120">
        <f t="shared" si="15"/>
        <v>0</v>
      </c>
      <c r="AB17" s="120">
        <f t="shared" si="15"/>
        <v>0</v>
      </c>
      <c r="AC17" s="120">
        <f t="shared" si="15"/>
        <v>0</v>
      </c>
      <c r="AD17" s="120">
        <f t="shared" si="15"/>
        <v>0</v>
      </c>
      <c r="AE17" s="120">
        <f t="shared" si="15"/>
        <v>0</v>
      </c>
      <c r="AF17" s="120">
        <f t="shared" si="15"/>
        <v>0</v>
      </c>
      <c r="AG17" s="120">
        <f t="shared" si="15"/>
        <v>0</v>
      </c>
      <c r="AH17" s="120">
        <f t="shared" ref="AH17:AN17" si="16">SUM(AH14:AH16)</f>
        <v>0</v>
      </c>
      <c r="AI17" s="120">
        <f t="shared" si="16"/>
        <v>0</v>
      </c>
      <c r="AJ17" s="120">
        <f t="shared" si="16"/>
        <v>0</v>
      </c>
      <c r="AK17" s="120">
        <f t="shared" si="16"/>
        <v>0</v>
      </c>
      <c r="AL17" s="120">
        <f t="shared" si="16"/>
        <v>0</v>
      </c>
      <c r="AM17" s="120">
        <f t="shared" si="16"/>
        <v>0</v>
      </c>
      <c r="AN17" s="120">
        <f t="shared" si="16"/>
        <v>0</v>
      </c>
      <c r="AO17" s="120">
        <f t="shared" ref="AO17" si="17">SUM(AO14:AO16)</f>
        <v>0</v>
      </c>
    </row>
    <row r="20" spans="2:41" x14ac:dyDescent="0.2">
      <c r="B20" s="604" t="s">
        <v>451</v>
      </c>
      <c r="C20" s="30"/>
      <c r="D20" s="30" t="s">
        <v>10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</row>
    <row r="21" spans="2:41" x14ac:dyDescent="0.2">
      <c r="B21" s="611"/>
      <c r="C21" s="31"/>
      <c r="D21" s="32">
        <v>1</v>
      </c>
      <c r="E21" s="32">
        <v>2</v>
      </c>
      <c r="F21" s="32">
        <v>3</v>
      </c>
      <c r="G21" s="32">
        <v>4</v>
      </c>
      <c r="H21" s="32">
        <v>5</v>
      </c>
      <c r="I21" s="32">
        <v>6</v>
      </c>
      <c r="J21" s="32">
        <v>7</v>
      </c>
      <c r="K21" s="32">
        <v>8</v>
      </c>
      <c r="L21" s="32">
        <v>9</v>
      </c>
      <c r="M21" s="32">
        <v>10</v>
      </c>
      <c r="N21" s="32">
        <v>11</v>
      </c>
      <c r="O21" s="32">
        <v>12</v>
      </c>
      <c r="P21" s="32">
        <v>13</v>
      </c>
      <c r="Q21" s="32">
        <v>14</v>
      </c>
      <c r="R21" s="32">
        <v>15</v>
      </c>
      <c r="S21" s="32">
        <v>16</v>
      </c>
      <c r="T21" s="32">
        <v>17</v>
      </c>
      <c r="U21" s="32">
        <v>18</v>
      </c>
      <c r="V21" s="32">
        <v>19</v>
      </c>
      <c r="W21" s="32">
        <v>20</v>
      </c>
      <c r="X21" s="32">
        <v>21</v>
      </c>
      <c r="Y21" s="32">
        <v>22</v>
      </c>
      <c r="Z21" s="32">
        <v>23</v>
      </c>
      <c r="AA21" s="32">
        <v>24</v>
      </c>
      <c r="AB21" s="32">
        <v>25</v>
      </c>
      <c r="AC21" s="32">
        <v>26</v>
      </c>
      <c r="AD21" s="32">
        <v>27</v>
      </c>
      <c r="AE21" s="32">
        <v>28</v>
      </c>
      <c r="AF21" s="32">
        <v>29</v>
      </c>
      <c r="AG21" s="32">
        <v>30</v>
      </c>
      <c r="AH21" s="32">
        <v>31</v>
      </c>
      <c r="AI21" s="32">
        <v>32</v>
      </c>
      <c r="AJ21" s="32">
        <v>33</v>
      </c>
      <c r="AK21" s="32">
        <v>34</v>
      </c>
      <c r="AL21" s="32">
        <v>35</v>
      </c>
      <c r="AM21" s="32">
        <v>36</v>
      </c>
      <c r="AN21" s="32">
        <v>37</v>
      </c>
      <c r="AO21" s="32">
        <v>38</v>
      </c>
    </row>
    <row r="22" spans="2:41" x14ac:dyDescent="0.2">
      <c r="B22" s="33" t="s">
        <v>62</v>
      </c>
      <c r="C22" s="33" t="s">
        <v>9</v>
      </c>
      <c r="D22" s="34">
        <f>D4</f>
        <v>2026</v>
      </c>
      <c r="E22" s="34">
        <f t="shared" ref="E22:AG22" si="18">E4</f>
        <v>2027</v>
      </c>
      <c r="F22" s="34">
        <f t="shared" si="18"/>
        <v>2028</v>
      </c>
      <c r="G22" s="34">
        <f t="shared" si="18"/>
        <v>2029</v>
      </c>
      <c r="H22" s="34">
        <f t="shared" si="18"/>
        <v>2030</v>
      </c>
      <c r="I22" s="34">
        <f t="shared" si="18"/>
        <v>2031</v>
      </c>
      <c r="J22" s="34">
        <f t="shared" si="18"/>
        <v>2032</v>
      </c>
      <c r="K22" s="34">
        <f t="shared" si="18"/>
        <v>2033</v>
      </c>
      <c r="L22" s="34">
        <f t="shared" si="18"/>
        <v>2034</v>
      </c>
      <c r="M22" s="34">
        <f t="shared" si="18"/>
        <v>2035</v>
      </c>
      <c r="N22" s="34">
        <f t="shared" si="18"/>
        <v>2036</v>
      </c>
      <c r="O22" s="34">
        <f t="shared" si="18"/>
        <v>2037</v>
      </c>
      <c r="P22" s="34">
        <f t="shared" si="18"/>
        <v>2038</v>
      </c>
      <c r="Q22" s="34">
        <f t="shared" si="18"/>
        <v>2039</v>
      </c>
      <c r="R22" s="34">
        <f t="shared" si="18"/>
        <v>2040</v>
      </c>
      <c r="S22" s="34">
        <f t="shared" si="18"/>
        <v>2041</v>
      </c>
      <c r="T22" s="34">
        <f t="shared" si="18"/>
        <v>2042</v>
      </c>
      <c r="U22" s="34">
        <f t="shared" si="18"/>
        <v>2043</v>
      </c>
      <c r="V22" s="34">
        <f t="shared" si="18"/>
        <v>2044</v>
      </c>
      <c r="W22" s="34">
        <f t="shared" si="18"/>
        <v>2045</v>
      </c>
      <c r="X22" s="34">
        <f t="shared" si="18"/>
        <v>2046</v>
      </c>
      <c r="Y22" s="34">
        <f t="shared" si="18"/>
        <v>2047</v>
      </c>
      <c r="Z22" s="34">
        <f t="shared" si="18"/>
        <v>2048</v>
      </c>
      <c r="AA22" s="34">
        <f t="shared" si="18"/>
        <v>2049</v>
      </c>
      <c r="AB22" s="34">
        <f t="shared" si="18"/>
        <v>2050</v>
      </c>
      <c r="AC22" s="34">
        <f t="shared" si="18"/>
        <v>2051</v>
      </c>
      <c r="AD22" s="34">
        <f t="shared" si="18"/>
        <v>2052</v>
      </c>
      <c r="AE22" s="34">
        <f t="shared" si="18"/>
        <v>2053</v>
      </c>
      <c r="AF22" s="34">
        <f t="shared" si="18"/>
        <v>2054</v>
      </c>
      <c r="AG22" s="34">
        <f t="shared" si="18"/>
        <v>2055</v>
      </c>
      <c r="AH22" s="34">
        <f t="shared" ref="AH22:AN22" si="19">AH4</f>
        <v>2056</v>
      </c>
      <c r="AI22" s="34">
        <f t="shared" si="19"/>
        <v>2057</v>
      </c>
      <c r="AJ22" s="34">
        <f t="shared" si="19"/>
        <v>2058</v>
      </c>
      <c r="AK22" s="34">
        <f t="shared" si="19"/>
        <v>2059</v>
      </c>
      <c r="AL22" s="34">
        <f t="shared" si="19"/>
        <v>2060</v>
      </c>
      <c r="AM22" s="34">
        <f t="shared" si="19"/>
        <v>2061</v>
      </c>
      <c r="AN22" s="34">
        <f t="shared" si="19"/>
        <v>2062</v>
      </c>
      <c r="AO22" s="34">
        <f t="shared" ref="AO22" si="20">AO4</f>
        <v>2063</v>
      </c>
    </row>
    <row r="23" spans="2:41" ht="12.6" x14ac:dyDescent="0.3">
      <c r="B23" s="30" t="s">
        <v>149</v>
      </c>
      <c r="C23" s="36">
        <f>SUM(D23:AO23)</f>
        <v>0</v>
      </c>
      <c r="D23" s="36">
        <f t="shared" ref="D23:AG23" si="21">D5-D14</f>
        <v>0</v>
      </c>
      <c r="E23" s="36">
        <f t="shared" si="21"/>
        <v>0</v>
      </c>
      <c r="F23" s="36">
        <f t="shared" si="21"/>
        <v>0</v>
      </c>
      <c r="G23" s="36">
        <f t="shared" si="21"/>
        <v>0</v>
      </c>
      <c r="H23" s="36">
        <f t="shared" si="21"/>
        <v>0</v>
      </c>
      <c r="I23" s="36">
        <f t="shared" si="21"/>
        <v>0</v>
      </c>
      <c r="J23" s="36">
        <f t="shared" si="21"/>
        <v>0</v>
      </c>
      <c r="K23" s="36">
        <f t="shared" si="21"/>
        <v>0</v>
      </c>
      <c r="L23" s="36">
        <f t="shared" si="21"/>
        <v>0</v>
      </c>
      <c r="M23" s="36">
        <f t="shared" si="21"/>
        <v>0</v>
      </c>
      <c r="N23" s="36">
        <f t="shared" si="21"/>
        <v>0</v>
      </c>
      <c r="O23" s="36">
        <f t="shared" si="21"/>
        <v>0</v>
      </c>
      <c r="P23" s="36">
        <f t="shared" si="21"/>
        <v>0</v>
      </c>
      <c r="Q23" s="36">
        <f t="shared" si="21"/>
        <v>0</v>
      </c>
      <c r="R23" s="36">
        <f t="shared" si="21"/>
        <v>0</v>
      </c>
      <c r="S23" s="36">
        <f t="shared" si="21"/>
        <v>0</v>
      </c>
      <c r="T23" s="36">
        <f t="shared" si="21"/>
        <v>0</v>
      </c>
      <c r="U23" s="36">
        <f t="shared" si="21"/>
        <v>0</v>
      </c>
      <c r="V23" s="36">
        <f t="shared" si="21"/>
        <v>0</v>
      </c>
      <c r="W23" s="36">
        <f t="shared" si="21"/>
        <v>0</v>
      </c>
      <c r="X23" s="36">
        <f t="shared" si="21"/>
        <v>0</v>
      </c>
      <c r="Y23" s="36">
        <f t="shared" si="21"/>
        <v>0</v>
      </c>
      <c r="Z23" s="36">
        <f t="shared" si="21"/>
        <v>0</v>
      </c>
      <c r="AA23" s="36">
        <f t="shared" si="21"/>
        <v>0</v>
      </c>
      <c r="AB23" s="36">
        <f t="shared" si="21"/>
        <v>0</v>
      </c>
      <c r="AC23" s="36">
        <f t="shared" si="21"/>
        <v>0</v>
      </c>
      <c r="AD23" s="36">
        <f t="shared" si="21"/>
        <v>0</v>
      </c>
      <c r="AE23" s="36">
        <f t="shared" si="21"/>
        <v>0</v>
      </c>
      <c r="AF23" s="36">
        <f t="shared" si="21"/>
        <v>0</v>
      </c>
      <c r="AG23" s="36">
        <f t="shared" si="21"/>
        <v>0</v>
      </c>
      <c r="AH23" s="36">
        <f t="shared" ref="AH23:AN23" si="22">AH5-AH14</f>
        <v>0</v>
      </c>
      <c r="AI23" s="36">
        <f t="shared" si="22"/>
        <v>0</v>
      </c>
      <c r="AJ23" s="36">
        <f t="shared" si="22"/>
        <v>0</v>
      </c>
      <c r="AK23" s="36">
        <f t="shared" si="22"/>
        <v>0</v>
      </c>
      <c r="AL23" s="36">
        <f t="shared" si="22"/>
        <v>0</v>
      </c>
      <c r="AM23" s="36">
        <f t="shared" si="22"/>
        <v>0</v>
      </c>
      <c r="AN23" s="36">
        <f t="shared" si="22"/>
        <v>0</v>
      </c>
      <c r="AO23" s="36">
        <f t="shared" ref="AO23" si="23">AO5-AO14</f>
        <v>0</v>
      </c>
    </row>
    <row r="24" spans="2:41" ht="12.6" x14ac:dyDescent="0.3">
      <c r="B24" s="30" t="s">
        <v>150</v>
      </c>
      <c r="C24" s="36">
        <f>SUM(D24:AO24)</f>
        <v>0</v>
      </c>
      <c r="D24" s="36">
        <f t="shared" ref="D24:AG24" si="24">D6-D15</f>
        <v>0</v>
      </c>
      <c r="E24" s="36">
        <f t="shared" si="24"/>
        <v>0</v>
      </c>
      <c r="F24" s="36">
        <f t="shared" si="24"/>
        <v>0</v>
      </c>
      <c r="G24" s="36">
        <f t="shared" si="24"/>
        <v>0</v>
      </c>
      <c r="H24" s="36">
        <f t="shared" si="24"/>
        <v>0</v>
      </c>
      <c r="I24" s="36">
        <f t="shared" si="24"/>
        <v>0</v>
      </c>
      <c r="J24" s="36">
        <f t="shared" si="24"/>
        <v>0</v>
      </c>
      <c r="K24" s="36">
        <f t="shared" si="24"/>
        <v>0</v>
      </c>
      <c r="L24" s="36">
        <f t="shared" si="24"/>
        <v>0</v>
      </c>
      <c r="M24" s="36">
        <f t="shared" si="24"/>
        <v>0</v>
      </c>
      <c r="N24" s="36">
        <f t="shared" si="24"/>
        <v>0</v>
      </c>
      <c r="O24" s="36">
        <f t="shared" si="24"/>
        <v>0</v>
      </c>
      <c r="P24" s="36">
        <f t="shared" si="24"/>
        <v>0</v>
      </c>
      <c r="Q24" s="36">
        <f t="shared" si="24"/>
        <v>0</v>
      </c>
      <c r="R24" s="36">
        <f t="shared" si="24"/>
        <v>0</v>
      </c>
      <c r="S24" s="36">
        <f t="shared" si="24"/>
        <v>0</v>
      </c>
      <c r="T24" s="36">
        <f t="shared" si="24"/>
        <v>0</v>
      </c>
      <c r="U24" s="36">
        <f t="shared" si="24"/>
        <v>0</v>
      </c>
      <c r="V24" s="36">
        <f t="shared" si="24"/>
        <v>0</v>
      </c>
      <c r="W24" s="36">
        <f t="shared" si="24"/>
        <v>0</v>
      </c>
      <c r="X24" s="36">
        <f t="shared" si="24"/>
        <v>0</v>
      </c>
      <c r="Y24" s="36">
        <f t="shared" si="24"/>
        <v>0</v>
      </c>
      <c r="Z24" s="36">
        <f t="shared" si="24"/>
        <v>0</v>
      </c>
      <c r="AA24" s="36">
        <f t="shared" si="24"/>
        <v>0</v>
      </c>
      <c r="AB24" s="36">
        <f t="shared" si="24"/>
        <v>0</v>
      </c>
      <c r="AC24" s="36">
        <f t="shared" si="24"/>
        <v>0</v>
      </c>
      <c r="AD24" s="36">
        <f t="shared" si="24"/>
        <v>0</v>
      </c>
      <c r="AE24" s="36">
        <f t="shared" si="24"/>
        <v>0</v>
      </c>
      <c r="AF24" s="36">
        <f t="shared" si="24"/>
        <v>0</v>
      </c>
      <c r="AG24" s="36">
        <f t="shared" si="24"/>
        <v>0</v>
      </c>
      <c r="AH24" s="36">
        <f t="shared" ref="AH24:AN24" si="25">AH6-AH15</f>
        <v>0</v>
      </c>
      <c r="AI24" s="36">
        <f t="shared" si="25"/>
        <v>0</v>
      </c>
      <c r="AJ24" s="36">
        <f t="shared" si="25"/>
        <v>0</v>
      </c>
      <c r="AK24" s="36">
        <f t="shared" si="25"/>
        <v>0</v>
      </c>
      <c r="AL24" s="36">
        <f t="shared" si="25"/>
        <v>0</v>
      </c>
      <c r="AM24" s="36">
        <f t="shared" si="25"/>
        <v>0</v>
      </c>
      <c r="AN24" s="36">
        <f t="shared" si="25"/>
        <v>0</v>
      </c>
      <c r="AO24" s="36">
        <f t="shared" ref="AO24" si="26">AO6-AO15</f>
        <v>0</v>
      </c>
    </row>
    <row r="25" spans="2:41" ht="12.6" x14ac:dyDescent="0.3">
      <c r="B25" s="30" t="s">
        <v>151</v>
      </c>
      <c r="C25" s="36">
        <f>SUM(D25:AO25)</f>
        <v>0</v>
      </c>
      <c r="D25" s="36">
        <f t="shared" ref="D25:AG25" si="27">D7-D16</f>
        <v>0</v>
      </c>
      <c r="E25" s="36">
        <f t="shared" si="27"/>
        <v>0</v>
      </c>
      <c r="F25" s="36">
        <f t="shared" si="27"/>
        <v>0</v>
      </c>
      <c r="G25" s="36">
        <f t="shared" si="27"/>
        <v>0</v>
      </c>
      <c r="H25" s="36">
        <f t="shared" si="27"/>
        <v>0</v>
      </c>
      <c r="I25" s="36">
        <f t="shared" si="27"/>
        <v>0</v>
      </c>
      <c r="J25" s="36">
        <f t="shared" si="27"/>
        <v>0</v>
      </c>
      <c r="K25" s="36">
        <f t="shared" si="27"/>
        <v>0</v>
      </c>
      <c r="L25" s="36">
        <f t="shared" si="27"/>
        <v>0</v>
      </c>
      <c r="M25" s="36">
        <f t="shared" si="27"/>
        <v>0</v>
      </c>
      <c r="N25" s="36">
        <f t="shared" si="27"/>
        <v>0</v>
      </c>
      <c r="O25" s="36">
        <f t="shared" si="27"/>
        <v>0</v>
      </c>
      <c r="P25" s="36">
        <f t="shared" si="27"/>
        <v>0</v>
      </c>
      <c r="Q25" s="36">
        <f t="shared" si="27"/>
        <v>0</v>
      </c>
      <c r="R25" s="36">
        <f t="shared" si="27"/>
        <v>0</v>
      </c>
      <c r="S25" s="36">
        <f t="shared" si="27"/>
        <v>0</v>
      </c>
      <c r="T25" s="36">
        <f t="shared" si="27"/>
        <v>0</v>
      </c>
      <c r="U25" s="36">
        <f t="shared" si="27"/>
        <v>0</v>
      </c>
      <c r="V25" s="36">
        <f t="shared" si="27"/>
        <v>0</v>
      </c>
      <c r="W25" s="36">
        <f t="shared" si="27"/>
        <v>0</v>
      </c>
      <c r="X25" s="36">
        <f t="shared" si="27"/>
        <v>0</v>
      </c>
      <c r="Y25" s="36">
        <f t="shared" si="27"/>
        <v>0</v>
      </c>
      <c r="Z25" s="36">
        <f t="shared" si="27"/>
        <v>0</v>
      </c>
      <c r="AA25" s="36">
        <f t="shared" si="27"/>
        <v>0</v>
      </c>
      <c r="AB25" s="36">
        <f t="shared" si="27"/>
        <v>0</v>
      </c>
      <c r="AC25" s="36">
        <f t="shared" si="27"/>
        <v>0</v>
      </c>
      <c r="AD25" s="36">
        <f t="shared" si="27"/>
        <v>0</v>
      </c>
      <c r="AE25" s="36">
        <f t="shared" si="27"/>
        <v>0</v>
      </c>
      <c r="AF25" s="36">
        <f t="shared" si="27"/>
        <v>0</v>
      </c>
      <c r="AG25" s="36">
        <f t="shared" si="27"/>
        <v>0</v>
      </c>
      <c r="AH25" s="36">
        <f t="shared" ref="AH25:AN25" si="28">AH7-AH16</f>
        <v>0</v>
      </c>
      <c r="AI25" s="36">
        <f t="shared" si="28"/>
        <v>0</v>
      </c>
      <c r="AJ25" s="36">
        <f t="shared" si="28"/>
        <v>0</v>
      </c>
      <c r="AK25" s="36">
        <f t="shared" si="28"/>
        <v>0</v>
      </c>
      <c r="AL25" s="36">
        <f t="shared" si="28"/>
        <v>0</v>
      </c>
      <c r="AM25" s="36">
        <f t="shared" si="28"/>
        <v>0</v>
      </c>
      <c r="AN25" s="36">
        <f t="shared" si="28"/>
        <v>0</v>
      </c>
      <c r="AO25" s="36">
        <f t="shared" ref="AO25" si="29">AO7-AO16</f>
        <v>0</v>
      </c>
    </row>
    <row r="26" spans="2:41" x14ac:dyDescent="0.2">
      <c r="B26" s="159" t="s">
        <v>58</v>
      </c>
      <c r="C26" s="161">
        <f>SUM(D26:AO26)</f>
        <v>0</v>
      </c>
      <c r="D26" s="161">
        <f t="shared" ref="D26:AG26" si="30">SUM(D23:D25)</f>
        <v>0</v>
      </c>
      <c r="E26" s="160">
        <f t="shared" si="30"/>
        <v>0</v>
      </c>
      <c r="F26" s="160">
        <f t="shared" si="30"/>
        <v>0</v>
      </c>
      <c r="G26" s="160">
        <f t="shared" si="30"/>
        <v>0</v>
      </c>
      <c r="H26" s="160">
        <f t="shared" si="30"/>
        <v>0</v>
      </c>
      <c r="I26" s="160">
        <f t="shared" si="30"/>
        <v>0</v>
      </c>
      <c r="J26" s="160">
        <f t="shared" si="30"/>
        <v>0</v>
      </c>
      <c r="K26" s="160">
        <f t="shared" si="30"/>
        <v>0</v>
      </c>
      <c r="L26" s="160">
        <f t="shared" si="30"/>
        <v>0</v>
      </c>
      <c r="M26" s="160">
        <f t="shared" si="30"/>
        <v>0</v>
      </c>
      <c r="N26" s="160">
        <f t="shared" si="30"/>
        <v>0</v>
      </c>
      <c r="O26" s="160">
        <f t="shared" si="30"/>
        <v>0</v>
      </c>
      <c r="P26" s="160">
        <f t="shared" si="30"/>
        <v>0</v>
      </c>
      <c r="Q26" s="160">
        <f t="shared" si="30"/>
        <v>0</v>
      </c>
      <c r="R26" s="160">
        <f t="shared" si="30"/>
        <v>0</v>
      </c>
      <c r="S26" s="160">
        <f t="shared" si="30"/>
        <v>0</v>
      </c>
      <c r="T26" s="160">
        <f t="shared" si="30"/>
        <v>0</v>
      </c>
      <c r="U26" s="160">
        <f t="shared" si="30"/>
        <v>0</v>
      </c>
      <c r="V26" s="160">
        <f t="shared" si="30"/>
        <v>0</v>
      </c>
      <c r="W26" s="160">
        <f t="shared" si="30"/>
        <v>0</v>
      </c>
      <c r="X26" s="160">
        <f t="shared" si="30"/>
        <v>0</v>
      </c>
      <c r="Y26" s="160">
        <f t="shared" si="30"/>
        <v>0</v>
      </c>
      <c r="Z26" s="160">
        <f t="shared" si="30"/>
        <v>0</v>
      </c>
      <c r="AA26" s="160">
        <f t="shared" si="30"/>
        <v>0</v>
      </c>
      <c r="AB26" s="160">
        <f t="shared" si="30"/>
        <v>0</v>
      </c>
      <c r="AC26" s="160">
        <f t="shared" si="30"/>
        <v>0</v>
      </c>
      <c r="AD26" s="160">
        <f t="shared" si="30"/>
        <v>0</v>
      </c>
      <c r="AE26" s="160">
        <f t="shared" si="30"/>
        <v>0</v>
      </c>
      <c r="AF26" s="160">
        <f t="shared" si="30"/>
        <v>0</v>
      </c>
      <c r="AG26" s="160">
        <f t="shared" si="30"/>
        <v>0</v>
      </c>
      <c r="AH26" s="160">
        <f t="shared" ref="AH26:AN26" si="31">SUM(AH23:AH25)</f>
        <v>0</v>
      </c>
      <c r="AI26" s="160">
        <f t="shared" si="31"/>
        <v>0</v>
      </c>
      <c r="AJ26" s="160">
        <f t="shared" si="31"/>
        <v>0</v>
      </c>
      <c r="AK26" s="160">
        <f t="shared" si="31"/>
        <v>0</v>
      </c>
      <c r="AL26" s="160">
        <f t="shared" si="31"/>
        <v>0</v>
      </c>
      <c r="AM26" s="160">
        <f t="shared" si="31"/>
        <v>0</v>
      </c>
      <c r="AN26" s="160">
        <f t="shared" si="31"/>
        <v>0</v>
      </c>
      <c r="AO26" s="160">
        <f t="shared" ref="AO26" si="32">SUM(AO23:AO25)</f>
        <v>0</v>
      </c>
    </row>
    <row r="27" spans="2:41" ht="12.6" x14ac:dyDescent="0.3">
      <c r="B27" s="166" t="s">
        <v>405</v>
      </c>
      <c r="C27" s="164">
        <f>SUM(D27:AO27)</f>
        <v>0</v>
      </c>
      <c r="D27" s="164">
        <f>(D23*Parametre!$C$117)+(D24*Parametre!$D$117)+(D25*Parametre!$E$117)</f>
        <v>0</v>
      </c>
      <c r="E27" s="164">
        <f>(E23*Parametre!$C$117)+(E24*Parametre!$D$117)+(E25*Parametre!$E$117)</f>
        <v>0</v>
      </c>
      <c r="F27" s="164">
        <f>(F23*Parametre!$C$117)+(F24*Parametre!$D$117)+(F25*Parametre!$E$117)</f>
        <v>0</v>
      </c>
      <c r="G27" s="164">
        <f>(G23*Parametre!$C$117)+(G24*Parametre!$D$117)+(G25*Parametre!$E$117)</f>
        <v>0</v>
      </c>
      <c r="H27" s="164">
        <f>(H23*Parametre!$C$117)+(H24*Parametre!$D$117)+(H25*Parametre!$E$117)</f>
        <v>0</v>
      </c>
      <c r="I27" s="164">
        <f>(I23*Parametre!$C$117)+(I24*Parametre!$D$117)+(I25*Parametre!$E$117)</f>
        <v>0</v>
      </c>
      <c r="J27" s="164">
        <f>(J23*Parametre!$C$117)+(J24*Parametre!$D$117)+(J25*Parametre!$E$117)</f>
        <v>0</v>
      </c>
      <c r="K27" s="164">
        <f>(K23*Parametre!$C$117)+(K24*Parametre!$D$117)+(K25*Parametre!$E$117)</f>
        <v>0</v>
      </c>
      <c r="L27" s="164">
        <f>(L23*Parametre!$C$117)+(L24*Parametre!$D$117)+(L25*Parametre!$E$117)</f>
        <v>0</v>
      </c>
      <c r="M27" s="164">
        <f>(M23*Parametre!$C$117)+(M24*Parametre!$D$117)+(M25*Parametre!$E$117)</f>
        <v>0</v>
      </c>
      <c r="N27" s="164">
        <f>(N23*Parametre!$C$117)+(N24*Parametre!$D$117)+(N25*Parametre!$E$117)</f>
        <v>0</v>
      </c>
      <c r="O27" s="164">
        <f>(O23*Parametre!$C$117)+(O24*Parametre!$D$117)+(O25*Parametre!$E$117)</f>
        <v>0</v>
      </c>
      <c r="P27" s="164">
        <f>(P23*Parametre!$C$117)+(P24*Parametre!$D$117)+(P25*Parametre!$E$117)</f>
        <v>0</v>
      </c>
      <c r="Q27" s="164">
        <f>(Q23*Parametre!$C$117)+(Q24*Parametre!$D$117)+(Q25*Parametre!$E$117)</f>
        <v>0</v>
      </c>
      <c r="R27" s="164">
        <f>(R23*Parametre!$C$117)+(R24*Parametre!$D$117)+(R25*Parametre!$E$117)</f>
        <v>0</v>
      </c>
      <c r="S27" s="164">
        <f>(S23*Parametre!$C$117)+(S24*Parametre!$D$117)+(S25*Parametre!$E$117)</f>
        <v>0</v>
      </c>
      <c r="T27" s="164">
        <f>(T23*Parametre!$C$117)+(T24*Parametre!$D$117)+(T25*Parametre!$E$117)</f>
        <v>0</v>
      </c>
      <c r="U27" s="164">
        <f>(U23*Parametre!$C$117)+(U24*Parametre!$D$117)+(U25*Parametre!$E$117)</f>
        <v>0</v>
      </c>
      <c r="V27" s="164">
        <f>(V23*Parametre!$C$117)+(V24*Parametre!$D$117)+(V25*Parametre!$E$117)</f>
        <v>0</v>
      </c>
      <c r="W27" s="164">
        <f>(W23*Parametre!$C$117)+(W24*Parametre!$D$117)+(W25*Parametre!$E$117)</f>
        <v>0</v>
      </c>
      <c r="X27" s="164">
        <f>(X23*Parametre!$C$117)+(X24*Parametre!$D$117)+(X25*Parametre!$E$117)</f>
        <v>0</v>
      </c>
      <c r="Y27" s="164">
        <f>(Y23*Parametre!$C$117)+(Y24*Parametre!$D$117)+(Y25*Parametre!$E$117)</f>
        <v>0</v>
      </c>
      <c r="Z27" s="164">
        <f>(Z23*Parametre!$C$117)+(Z24*Parametre!$D$117)+(Z25*Parametre!$E$117)</f>
        <v>0</v>
      </c>
      <c r="AA27" s="164">
        <f>(AA23*Parametre!$C$117)+(AA24*Parametre!$D$117)+(AA25*Parametre!$E$117)</f>
        <v>0</v>
      </c>
      <c r="AB27" s="164">
        <f>(AB23*Parametre!$C$117)+(AB24*Parametre!$D$117)+(AB25*Parametre!$E$117)</f>
        <v>0</v>
      </c>
      <c r="AC27" s="164">
        <f>(AC23*Parametre!$C$117)+(AC24*Parametre!$D$117)+(AC25*Parametre!$E$117)</f>
        <v>0</v>
      </c>
      <c r="AD27" s="164">
        <f>(AD23*Parametre!$C$117)+(AD24*Parametre!$D$117)+(AD25*Parametre!$E$117)</f>
        <v>0</v>
      </c>
      <c r="AE27" s="164">
        <f>(AE23*Parametre!$C$117)+(AE24*Parametre!$D$117)+(AE25*Parametre!$E$117)</f>
        <v>0</v>
      </c>
      <c r="AF27" s="164">
        <f>(AF23*Parametre!$C$117)+(AF24*Parametre!$D$117)+(AF25*Parametre!$E$117)</f>
        <v>0</v>
      </c>
      <c r="AG27" s="164">
        <f>(AG23*Parametre!$C$117)+(AG24*Parametre!$D$117)+(AG25*Parametre!$E$117)</f>
        <v>0</v>
      </c>
      <c r="AH27" s="164">
        <f>(AH23*Parametre!$C$117)+(AH24*Parametre!$D$117)+(AH25*Parametre!$E$117)</f>
        <v>0</v>
      </c>
      <c r="AI27" s="164">
        <f>(AI23*Parametre!$C$117)+(AI24*Parametre!$D$117)+(AI25*Parametre!$E$117)</f>
        <v>0</v>
      </c>
      <c r="AJ27" s="164">
        <f>(AJ23*Parametre!$C$117)+(AJ24*Parametre!$D$117)+(AJ25*Parametre!$E$117)</f>
        <v>0</v>
      </c>
      <c r="AK27" s="164">
        <f>(AK23*Parametre!$C$117)+(AK24*Parametre!$D$117)+(AK25*Parametre!$E$117)</f>
        <v>0</v>
      </c>
      <c r="AL27" s="164">
        <f>(AL23*Parametre!$C$117)+(AL24*Parametre!$D$117)+(AL25*Parametre!$E$117)</f>
        <v>0</v>
      </c>
      <c r="AM27" s="164">
        <f>(AM23*Parametre!$C$117)+(AM24*Parametre!$D$117)+(AM25*Parametre!$E$117)</f>
        <v>0</v>
      </c>
      <c r="AN27" s="164">
        <f>(AN23*Parametre!$C$117)+(AN24*Parametre!$D$117)+(AN25*Parametre!$E$117)</f>
        <v>0</v>
      </c>
      <c r="AO27" s="164">
        <f>(AO23*Parametre!$C$117)+(AO24*Parametre!$D$117)+(AO25*Parametre!$E$117)</f>
        <v>0</v>
      </c>
    </row>
    <row r="30" spans="2:41" x14ac:dyDescent="0.2">
      <c r="B30" s="604" t="s">
        <v>452</v>
      </c>
      <c r="C30" s="30"/>
      <c r="D30" s="30" t="s">
        <v>10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</row>
    <row r="31" spans="2:41" x14ac:dyDescent="0.2">
      <c r="B31" s="611"/>
      <c r="C31" s="31"/>
      <c r="D31" s="32">
        <v>1</v>
      </c>
      <c r="E31" s="32">
        <v>2</v>
      </c>
      <c r="F31" s="32">
        <v>3</v>
      </c>
      <c r="G31" s="32">
        <v>4</v>
      </c>
      <c r="H31" s="32">
        <v>5</v>
      </c>
      <c r="I31" s="32">
        <v>6</v>
      </c>
      <c r="J31" s="32">
        <v>7</v>
      </c>
      <c r="K31" s="32">
        <v>8</v>
      </c>
      <c r="L31" s="32">
        <v>9</v>
      </c>
      <c r="M31" s="32">
        <v>10</v>
      </c>
      <c r="N31" s="32">
        <v>11</v>
      </c>
      <c r="O31" s="32">
        <v>12</v>
      </c>
      <c r="P31" s="32">
        <v>13</v>
      </c>
      <c r="Q31" s="32">
        <v>14</v>
      </c>
      <c r="R31" s="32">
        <v>15</v>
      </c>
      <c r="S31" s="32">
        <v>16</v>
      </c>
      <c r="T31" s="32">
        <v>17</v>
      </c>
      <c r="U31" s="32">
        <v>18</v>
      </c>
      <c r="V31" s="32">
        <v>19</v>
      </c>
      <c r="W31" s="32">
        <v>20</v>
      </c>
      <c r="X31" s="32">
        <v>21</v>
      </c>
      <c r="Y31" s="32">
        <v>22</v>
      </c>
      <c r="Z31" s="32">
        <v>23</v>
      </c>
      <c r="AA31" s="32">
        <v>24</v>
      </c>
      <c r="AB31" s="32">
        <v>25</v>
      </c>
      <c r="AC31" s="32">
        <v>26</v>
      </c>
      <c r="AD31" s="32">
        <v>27</v>
      </c>
      <c r="AE31" s="32">
        <v>28</v>
      </c>
      <c r="AF31" s="32">
        <v>29</v>
      </c>
      <c r="AG31" s="32">
        <v>30</v>
      </c>
      <c r="AH31" s="32">
        <v>31</v>
      </c>
      <c r="AI31" s="32">
        <v>32</v>
      </c>
      <c r="AJ31" s="32">
        <v>33</v>
      </c>
      <c r="AK31" s="32">
        <v>34</v>
      </c>
      <c r="AL31" s="32">
        <v>35</v>
      </c>
      <c r="AM31" s="32">
        <v>36</v>
      </c>
      <c r="AN31" s="32">
        <v>37</v>
      </c>
      <c r="AO31" s="32">
        <v>38</v>
      </c>
    </row>
    <row r="32" spans="2:41" x14ac:dyDescent="0.2">
      <c r="B32" s="33" t="s">
        <v>33</v>
      </c>
      <c r="C32" s="33" t="s">
        <v>9</v>
      </c>
      <c r="D32" s="34">
        <f>D4</f>
        <v>2026</v>
      </c>
      <c r="E32" s="34">
        <f t="shared" ref="E32:AG32" si="33">E4</f>
        <v>2027</v>
      </c>
      <c r="F32" s="34">
        <f t="shared" si="33"/>
        <v>2028</v>
      </c>
      <c r="G32" s="34">
        <f t="shared" si="33"/>
        <v>2029</v>
      </c>
      <c r="H32" s="34">
        <f t="shared" si="33"/>
        <v>2030</v>
      </c>
      <c r="I32" s="34">
        <f t="shared" si="33"/>
        <v>2031</v>
      </c>
      <c r="J32" s="34">
        <f t="shared" si="33"/>
        <v>2032</v>
      </c>
      <c r="K32" s="34">
        <f t="shared" si="33"/>
        <v>2033</v>
      </c>
      <c r="L32" s="34">
        <f t="shared" si="33"/>
        <v>2034</v>
      </c>
      <c r="M32" s="34">
        <f t="shared" si="33"/>
        <v>2035</v>
      </c>
      <c r="N32" s="34">
        <f t="shared" si="33"/>
        <v>2036</v>
      </c>
      <c r="O32" s="34">
        <f t="shared" si="33"/>
        <v>2037</v>
      </c>
      <c r="P32" s="34">
        <f t="shared" si="33"/>
        <v>2038</v>
      </c>
      <c r="Q32" s="34">
        <f t="shared" si="33"/>
        <v>2039</v>
      </c>
      <c r="R32" s="34">
        <f t="shared" si="33"/>
        <v>2040</v>
      </c>
      <c r="S32" s="34">
        <f t="shared" si="33"/>
        <v>2041</v>
      </c>
      <c r="T32" s="34">
        <f t="shared" si="33"/>
        <v>2042</v>
      </c>
      <c r="U32" s="34">
        <f t="shared" si="33"/>
        <v>2043</v>
      </c>
      <c r="V32" s="34">
        <f t="shared" si="33"/>
        <v>2044</v>
      </c>
      <c r="W32" s="34">
        <f t="shared" si="33"/>
        <v>2045</v>
      </c>
      <c r="X32" s="34">
        <f t="shared" si="33"/>
        <v>2046</v>
      </c>
      <c r="Y32" s="34">
        <f t="shared" si="33"/>
        <v>2047</v>
      </c>
      <c r="Z32" s="34">
        <f t="shared" si="33"/>
        <v>2048</v>
      </c>
      <c r="AA32" s="34">
        <f t="shared" si="33"/>
        <v>2049</v>
      </c>
      <c r="AB32" s="34">
        <f t="shared" si="33"/>
        <v>2050</v>
      </c>
      <c r="AC32" s="34">
        <f t="shared" si="33"/>
        <v>2051</v>
      </c>
      <c r="AD32" s="34">
        <f t="shared" si="33"/>
        <v>2052</v>
      </c>
      <c r="AE32" s="34">
        <f t="shared" si="33"/>
        <v>2053</v>
      </c>
      <c r="AF32" s="34">
        <f t="shared" si="33"/>
        <v>2054</v>
      </c>
      <c r="AG32" s="34">
        <f t="shared" si="33"/>
        <v>2055</v>
      </c>
      <c r="AH32" s="34">
        <f t="shared" ref="AH32:AN32" si="34">AH4</f>
        <v>2056</v>
      </c>
      <c r="AI32" s="34">
        <f t="shared" si="34"/>
        <v>2057</v>
      </c>
      <c r="AJ32" s="34">
        <f t="shared" si="34"/>
        <v>2058</v>
      </c>
      <c r="AK32" s="34">
        <f t="shared" si="34"/>
        <v>2059</v>
      </c>
      <c r="AL32" s="34">
        <f t="shared" si="34"/>
        <v>2060</v>
      </c>
      <c r="AM32" s="34">
        <f t="shared" si="34"/>
        <v>2061</v>
      </c>
      <c r="AN32" s="34">
        <f t="shared" si="34"/>
        <v>2062</v>
      </c>
      <c r="AO32" s="34">
        <f t="shared" ref="AO32" si="35">AO4</f>
        <v>2063</v>
      </c>
    </row>
    <row r="33" spans="2:41" x14ac:dyDescent="0.2">
      <c r="B33" s="630" t="s">
        <v>229</v>
      </c>
      <c r="C33" s="36">
        <f t="shared" ref="C33:C38" si="36">SUM(D33:AO33)</f>
        <v>0</v>
      </c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</row>
    <row r="34" spans="2:41" x14ac:dyDescent="0.2">
      <c r="B34" s="630" t="s">
        <v>286</v>
      </c>
      <c r="C34" s="36">
        <f t="shared" si="36"/>
        <v>0</v>
      </c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</row>
    <row r="35" spans="2:41" x14ac:dyDescent="0.2">
      <c r="B35" s="630" t="s">
        <v>238</v>
      </c>
      <c r="C35" s="36">
        <f t="shared" si="36"/>
        <v>0</v>
      </c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</row>
    <row r="36" spans="2:41" x14ac:dyDescent="0.2">
      <c r="B36" s="630" t="s">
        <v>239</v>
      </c>
      <c r="C36" s="36">
        <f t="shared" si="36"/>
        <v>0</v>
      </c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</row>
    <row r="37" spans="2:41" x14ac:dyDescent="0.2">
      <c r="B37" s="630" t="s">
        <v>571</v>
      </c>
      <c r="C37" s="36">
        <f t="shared" si="36"/>
        <v>0</v>
      </c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</row>
    <row r="38" spans="2:41" x14ac:dyDescent="0.2">
      <c r="B38" s="31" t="s">
        <v>35</v>
      </c>
      <c r="C38" s="120">
        <f t="shared" si="36"/>
        <v>0</v>
      </c>
      <c r="D38" s="120">
        <f t="shared" ref="D38:AG38" si="37">SUM(D33:D37)</f>
        <v>0</v>
      </c>
      <c r="E38" s="120">
        <f t="shared" si="37"/>
        <v>0</v>
      </c>
      <c r="F38" s="120">
        <f t="shared" si="37"/>
        <v>0</v>
      </c>
      <c r="G38" s="120">
        <f t="shared" si="37"/>
        <v>0</v>
      </c>
      <c r="H38" s="120">
        <f t="shared" si="37"/>
        <v>0</v>
      </c>
      <c r="I38" s="120">
        <f t="shared" si="37"/>
        <v>0</v>
      </c>
      <c r="J38" s="120">
        <f t="shared" si="37"/>
        <v>0</v>
      </c>
      <c r="K38" s="120">
        <f t="shared" si="37"/>
        <v>0</v>
      </c>
      <c r="L38" s="120">
        <f t="shared" si="37"/>
        <v>0</v>
      </c>
      <c r="M38" s="120">
        <f t="shared" si="37"/>
        <v>0</v>
      </c>
      <c r="N38" s="120">
        <f t="shared" si="37"/>
        <v>0</v>
      </c>
      <c r="O38" s="120">
        <f t="shared" si="37"/>
        <v>0</v>
      </c>
      <c r="P38" s="120">
        <f t="shared" si="37"/>
        <v>0</v>
      </c>
      <c r="Q38" s="120">
        <f t="shared" si="37"/>
        <v>0</v>
      </c>
      <c r="R38" s="120">
        <f t="shared" si="37"/>
        <v>0</v>
      </c>
      <c r="S38" s="120">
        <f t="shared" si="37"/>
        <v>0</v>
      </c>
      <c r="T38" s="120">
        <f t="shared" si="37"/>
        <v>0</v>
      </c>
      <c r="U38" s="120">
        <f t="shared" si="37"/>
        <v>0</v>
      </c>
      <c r="V38" s="120">
        <f t="shared" si="37"/>
        <v>0</v>
      </c>
      <c r="W38" s="120">
        <f t="shared" si="37"/>
        <v>0</v>
      </c>
      <c r="X38" s="120">
        <f t="shared" si="37"/>
        <v>0</v>
      </c>
      <c r="Y38" s="120">
        <f t="shared" si="37"/>
        <v>0</v>
      </c>
      <c r="Z38" s="120">
        <f t="shared" si="37"/>
        <v>0</v>
      </c>
      <c r="AA38" s="120">
        <f t="shared" si="37"/>
        <v>0</v>
      </c>
      <c r="AB38" s="120">
        <f t="shared" si="37"/>
        <v>0</v>
      </c>
      <c r="AC38" s="120">
        <f t="shared" si="37"/>
        <v>0</v>
      </c>
      <c r="AD38" s="120">
        <f t="shared" si="37"/>
        <v>0</v>
      </c>
      <c r="AE38" s="120">
        <f t="shared" si="37"/>
        <v>0</v>
      </c>
      <c r="AF38" s="120">
        <f t="shared" si="37"/>
        <v>0</v>
      </c>
      <c r="AG38" s="120">
        <f t="shared" si="37"/>
        <v>0</v>
      </c>
      <c r="AH38" s="120">
        <f t="shared" ref="AH38:AN38" si="38">SUM(AH33:AH37)</f>
        <v>0</v>
      </c>
      <c r="AI38" s="120">
        <f t="shared" si="38"/>
        <v>0</v>
      </c>
      <c r="AJ38" s="120">
        <f t="shared" si="38"/>
        <v>0</v>
      </c>
      <c r="AK38" s="120">
        <f t="shared" si="38"/>
        <v>0</v>
      </c>
      <c r="AL38" s="120">
        <f t="shared" si="38"/>
        <v>0</v>
      </c>
      <c r="AM38" s="120">
        <f t="shared" si="38"/>
        <v>0</v>
      </c>
      <c r="AN38" s="120">
        <f t="shared" si="38"/>
        <v>0</v>
      </c>
      <c r="AO38" s="120">
        <f t="shared" ref="AO38" si="39">SUM(AO33:AO37)</f>
        <v>0</v>
      </c>
    </row>
    <row r="41" spans="2:41" x14ac:dyDescent="0.2">
      <c r="B41" s="604" t="s">
        <v>453</v>
      </c>
      <c r="C41" s="30"/>
      <c r="D41" s="30" t="s">
        <v>10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</row>
    <row r="42" spans="2:41" x14ac:dyDescent="0.2">
      <c r="B42" s="611"/>
      <c r="C42" s="31"/>
      <c r="D42" s="32">
        <v>1</v>
      </c>
      <c r="E42" s="32">
        <v>2</v>
      </c>
      <c r="F42" s="32">
        <v>3</v>
      </c>
      <c r="G42" s="32">
        <v>4</v>
      </c>
      <c r="H42" s="32">
        <v>5</v>
      </c>
      <c r="I42" s="32">
        <v>6</v>
      </c>
      <c r="J42" s="32">
        <v>7</v>
      </c>
      <c r="K42" s="32">
        <v>8</v>
      </c>
      <c r="L42" s="32">
        <v>9</v>
      </c>
      <c r="M42" s="32">
        <v>10</v>
      </c>
      <c r="N42" s="32">
        <v>11</v>
      </c>
      <c r="O42" s="32">
        <v>12</v>
      </c>
      <c r="P42" s="32">
        <v>13</v>
      </c>
      <c r="Q42" s="32">
        <v>14</v>
      </c>
      <c r="R42" s="32">
        <v>15</v>
      </c>
      <c r="S42" s="32">
        <v>16</v>
      </c>
      <c r="T42" s="32">
        <v>17</v>
      </c>
      <c r="U42" s="32">
        <v>18</v>
      </c>
      <c r="V42" s="32">
        <v>19</v>
      </c>
      <c r="W42" s="32">
        <v>20</v>
      </c>
      <c r="X42" s="32">
        <v>21</v>
      </c>
      <c r="Y42" s="32">
        <v>22</v>
      </c>
      <c r="Z42" s="32">
        <v>23</v>
      </c>
      <c r="AA42" s="32">
        <v>24</v>
      </c>
      <c r="AB42" s="32">
        <v>25</v>
      </c>
      <c r="AC42" s="32">
        <v>26</v>
      </c>
      <c r="AD42" s="32">
        <v>27</v>
      </c>
      <c r="AE42" s="32">
        <v>28</v>
      </c>
      <c r="AF42" s="32">
        <v>29</v>
      </c>
      <c r="AG42" s="32">
        <v>30</v>
      </c>
      <c r="AH42" s="32">
        <v>31</v>
      </c>
      <c r="AI42" s="32">
        <v>32</v>
      </c>
      <c r="AJ42" s="32">
        <v>33</v>
      </c>
      <c r="AK42" s="32">
        <v>34</v>
      </c>
      <c r="AL42" s="32">
        <v>35</v>
      </c>
      <c r="AM42" s="32">
        <v>36</v>
      </c>
      <c r="AN42" s="32">
        <v>37</v>
      </c>
      <c r="AO42" s="32">
        <v>38</v>
      </c>
    </row>
    <row r="43" spans="2:41" x14ac:dyDescent="0.2">
      <c r="B43" s="33" t="s">
        <v>34</v>
      </c>
      <c r="C43" s="33" t="s">
        <v>9</v>
      </c>
      <c r="D43" s="34">
        <f t="shared" ref="D43:AG43" si="40">D4</f>
        <v>2026</v>
      </c>
      <c r="E43" s="34">
        <f t="shared" si="40"/>
        <v>2027</v>
      </c>
      <c r="F43" s="34">
        <f t="shared" si="40"/>
        <v>2028</v>
      </c>
      <c r="G43" s="34">
        <f t="shared" si="40"/>
        <v>2029</v>
      </c>
      <c r="H43" s="34">
        <f t="shared" si="40"/>
        <v>2030</v>
      </c>
      <c r="I43" s="34">
        <f t="shared" si="40"/>
        <v>2031</v>
      </c>
      <c r="J43" s="34">
        <f t="shared" si="40"/>
        <v>2032</v>
      </c>
      <c r="K43" s="34">
        <f t="shared" si="40"/>
        <v>2033</v>
      </c>
      <c r="L43" s="34">
        <f t="shared" si="40"/>
        <v>2034</v>
      </c>
      <c r="M43" s="34">
        <f t="shared" si="40"/>
        <v>2035</v>
      </c>
      <c r="N43" s="34">
        <f t="shared" si="40"/>
        <v>2036</v>
      </c>
      <c r="O43" s="34">
        <f t="shared" si="40"/>
        <v>2037</v>
      </c>
      <c r="P43" s="34">
        <f t="shared" si="40"/>
        <v>2038</v>
      </c>
      <c r="Q43" s="34">
        <f t="shared" si="40"/>
        <v>2039</v>
      </c>
      <c r="R43" s="34">
        <f t="shared" si="40"/>
        <v>2040</v>
      </c>
      <c r="S43" s="34">
        <f t="shared" si="40"/>
        <v>2041</v>
      </c>
      <c r="T43" s="34">
        <f t="shared" si="40"/>
        <v>2042</v>
      </c>
      <c r="U43" s="34">
        <f t="shared" si="40"/>
        <v>2043</v>
      </c>
      <c r="V43" s="34">
        <f t="shared" si="40"/>
        <v>2044</v>
      </c>
      <c r="W43" s="34">
        <f t="shared" si="40"/>
        <v>2045</v>
      </c>
      <c r="X43" s="34">
        <f t="shared" si="40"/>
        <v>2046</v>
      </c>
      <c r="Y43" s="34">
        <f t="shared" si="40"/>
        <v>2047</v>
      </c>
      <c r="Z43" s="34">
        <f t="shared" si="40"/>
        <v>2048</v>
      </c>
      <c r="AA43" s="34">
        <f t="shared" si="40"/>
        <v>2049</v>
      </c>
      <c r="AB43" s="34">
        <f t="shared" si="40"/>
        <v>2050</v>
      </c>
      <c r="AC43" s="34">
        <f t="shared" si="40"/>
        <v>2051</v>
      </c>
      <c r="AD43" s="34">
        <f t="shared" si="40"/>
        <v>2052</v>
      </c>
      <c r="AE43" s="34">
        <f t="shared" si="40"/>
        <v>2053</v>
      </c>
      <c r="AF43" s="34">
        <f t="shared" si="40"/>
        <v>2054</v>
      </c>
      <c r="AG43" s="34">
        <f t="shared" si="40"/>
        <v>2055</v>
      </c>
      <c r="AH43" s="34">
        <f t="shared" ref="AH43:AN43" si="41">AH4</f>
        <v>2056</v>
      </c>
      <c r="AI43" s="34">
        <f t="shared" si="41"/>
        <v>2057</v>
      </c>
      <c r="AJ43" s="34">
        <f t="shared" si="41"/>
        <v>2058</v>
      </c>
      <c r="AK43" s="34">
        <f t="shared" si="41"/>
        <v>2059</v>
      </c>
      <c r="AL43" s="34">
        <f t="shared" si="41"/>
        <v>2060</v>
      </c>
      <c r="AM43" s="34">
        <f t="shared" si="41"/>
        <v>2061</v>
      </c>
      <c r="AN43" s="34">
        <f t="shared" si="41"/>
        <v>2062</v>
      </c>
      <c r="AO43" s="34">
        <f t="shared" ref="AO43" si="42">AO4</f>
        <v>2063</v>
      </c>
    </row>
    <row r="44" spans="2:41" x14ac:dyDescent="0.2">
      <c r="B44" s="630" t="s">
        <v>229</v>
      </c>
      <c r="C44" s="36">
        <f t="shared" ref="C44:C49" si="43">SUM(D44:AO44)</f>
        <v>0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</row>
    <row r="45" spans="2:41" x14ac:dyDescent="0.2">
      <c r="B45" s="630" t="s">
        <v>286</v>
      </c>
      <c r="C45" s="36">
        <f t="shared" si="43"/>
        <v>0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</row>
    <row r="46" spans="2:41" x14ac:dyDescent="0.2">
      <c r="B46" s="630" t="s">
        <v>238</v>
      </c>
      <c r="C46" s="36">
        <f t="shared" si="43"/>
        <v>0</v>
      </c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</row>
    <row r="47" spans="2:41" x14ac:dyDescent="0.2">
      <c r="B47" s="630" t="s">
        <v>239</v>
      </c>
      <c r="C47" s="36">
        <f t="shared" si="43"/>
        <v>0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</row>
    <row r="48" spans="2:41" x14ac:dyDescent="0.2">
      <c r="B48" s="630" t="s">
        <v>495</v>
      </c>
      <c r="C48" s="36">
        <f t="shared" si="43"/>
        <v>0</v>
      </c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</row>
    <row r="49" spans="2:41" x14ac:dyDescent="0.2">
      <c r="B49" s="31" t="s">
        <v>35</v>
      </c>
      <c r="C49" s="120">
        <f t="shared" si="43"/>
        <v>0</v>
      </c>
      <c r="D49" s="120">
        <f t="shared" ref="D49:AG49" si="44">SUM(D44:D48)</f>
        <v>0</v>
      </c>
      <c r="E49" s="120">
        <f t="shared" si="44"/>
        <v>0</v>
      </c>
      <c r="F49" s="120">
        <f t="shared" si="44"/>
        <v>0</v>
      </c>
      <c r="G49" s="120">
        <f t="shared" si="44"/>
        <v>0</v>
      </c>
      <c r="H49" s="120">
        <f t="shared" si="44"/>
        <v>0</v>
      </c>
      <c r="I49" s="120">
        <f t="shared" si="44"/>
        <v>0</v>
      </c>
      <c r="J49" s="120">
        <f t="shared" si="44"/>
        <v>0</v>
      </c>
      <c r="K49" s="120">
        <f t="shared" si="44"/>
        <v>0</v>
      </c>
      <c r="L49" s="120">
        <f t="shared" si="44"/>
        <v>0</v>
      </c>
      <c r="M49" s="120">
        <f t="shared" si="44"/>
        <v>0</v>
      </c>
      <c r="N49" s="120">
        <f t="shared" si="44"/>
        <v>0</v>
      </c>
      <c r="O49" s="120">
        <f t="shared" si="44"/>
        <v>0</v>
      </c>
      <c r="P49" s="120">
        <f t="shared" si="44"/>
        <v>0</v>
      </c>
      <c r="Q49" s="120">
        <f t="shared" si="44"/>
        <v>0</v>
      </c>
      <c r="R49" s="120">
        <f t="shared" si="44"/>
        <v>0</v>
      </c>
      <c r="S49" s="120">
        <f t="shared" si="44"/>
        <v>0</v>
      </c>
      <c r="T49" s="120">
        <f t="shared" si="44"/>
        <v>0</v>
      </c>
      <c r="U49" s="120">
        <f t="shared" si="44"/>
        <v>0</v>
      </c>
      <c r="V49" s="120">
        <f t="shared" si="44"/>
        <v>0</v>
      </c>
      <c r="W49" s="120">
        <f t="shared" si="44"/>
        <v>0</v>
      </c>
      <c r="X49" s="120">
        <f t="shared" si="44"/>
        <v>0</v>
      </c>
      <c r="Y49" s="120">
        <f t="shared" si="44"/>
        <v>0</v>
      </c>
      <c r="Z49" s="120">
        <f t="shared" si="44"/>
        <v>0</v>
      </c>
      <c r="AA49" s="120">
        <f t="shared" si="44"/>
        <v>0</v>
      </c>
      <c r="AB49" s="120">
        <f t="shared" si="44"/>
        <v>0</v>
      </c>
      <c r="AC49" s="120">
        <f t="shared" si="44"/>
        <v>0</v>
      </c>
      <c r="AD49" s="120">
        <f t="shared" si="44"/>
        <v>0</v>
      </c>
      <c r="AE49" s="120">
        <f t="shared" si="44"/>
        <v>0</v>
      </c>
      <c r="AF49" s="120">
        <f t="shared" si="44"/>
        <v>0</v>
      </c>
      <c r="AG49" s="120">
        <f t="shared" si="44"/>
        <v>0</v>
      </c>
      <c r="AH49" s="120">
        <f t="shared" ref="AH49:AN49" si="45">SUM(AH44:AH48)</f>
        <v>0</v>
      </c>
      <c r="AI49" s="120">
        <f t="shared" si="45"/>
        <v>0</v>
      </c>
      <c r="AJ49" s="120">
        <f t="shared" si="45"/>
        <v>0</v>
      </c>
      <c r="AK49" s="120">
        <f t="shared" si="45"/>
        <v>0</v>
      </c>
      <c r="AL49" s="120">
        <f t="shared" si="45"/>
        <v>0</v>
      </c>
      <c r="AM49" s="120">
        <f t="shared" si="45"/>
        <v>0</v>
      </c>
      <c r="AN49" s="120">
        <f t="shared" si="45"/>
        <v>0</v>
      </c>
      <c r="AO49" s="120">
        <f t="shared" ref="AO49" si="46">SUM(AO44:AO48)</f>
        <v>0</v>
      </c>
    </row>
    <row r="52" spans="2:41" x14ac:dyDescent="0.2">
      <c r="B52" s="604" t="s">
        <v>454</v>
      </c>
      <c r="C52" s="30"/>
      <c r="D52" s="30" t="s">
        <v>10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</row>
    <row r="53" spans="2:41" x14ac:dyDescent="0.2">
      <c r="B53" s="611"/>
      <c r="C53" s="31"/>
      <c r="D53" s="32">
        <v>1</v>
      </c>
      <c r="E53" s="32">
        <v>2</v>
      </c>
      <c r="F53" s="32">
        <v>3</v>
      </c>
      <c r="G53" s="32">
        <v>4</v>
      </c>
      <c r="H53" s="32">
        <v>5</v>
      </c>
      <c r="I53" s="32">
        <v>6</v>
      </c>
      <c r="J53" s="32">
        <v>7</v>
      </c>
      <c r="K53" s="32">
        <v>8</v>
      </c>
      <c r="L53" s="32">
        <v>9</v>
      </c>
      <c r="M53" s="32">
        <v>10</v>
      </c>
      <c r="N53" s="32">
        <v>11</v>
      </c>
      <c r="O53" s="32">
        <v>12</v>
      </c>
      <c r="P53" s="32">
        <v>13</v>
      </c>
      <c r="Q53" s="32">
        <v>14</v>
      </c>
      <c r="R53" s="32">
        <v>15</v>
      </c>
      <c r="S53" s="32">
        <v>16</v>
      </c>
      <c r="T53" s="32">
        <v>17</v>
      </c>
      <c r="U53" s="32">
        <v>18</v>
      </c>
      <c r="V53" s="32">
        <v>19</v>
      </c>
      <c r="W53" s="32">
        <v>20</v>
      </c>
      <c r="X53" s="32">
        <v>21</v>
      </c>
      <c r="Y53" s="32">
        <v>22</v>
      </c>
      <c r="Z53" s="32">
        <v>23</v>
      </c>
      <c r="AA53" s="32">
        <v>24</v>
      </c>
      <c r="AB53" s="32">
        <v>25</v>
      </c>
      <c r="AC53" s="32">
        <v>26</v>
      </c>
      <c r="AD53" s="32">
        <v>27</v>
      </c>
      <c r="AE53" s="32">
        <v>28</v>
      </c>
      <c r="AF53" s="32">
        <v>29</v>
      </c>
      <c r="AG53" s="32">
        <v>30</v>
      </c>
      <c r="AH53" s="32">
        <v>31</v>
      </c>
      <c r="AI53" s="32">
        <v>32</v>
      </c>
      <c r="AJ53" s="32">
        <v>33</v>
      </c>
      <c r="AK53" s="32">
        <v>34</v>
      </c>
      <c r="AL53" s="32">
        <v>35</v>
      </c>
      <c r="AM53" s="32">
        <v>36</v>
      </c>
      <c r="AN53" s="32">
        <v>37</v>
      </c>
      <c r="AO53" s="32">
        <v>38</v>
      </c>
    </row>
    <row r="54" spans="2:41" x14ac:dyDescent="0.2">
      <c r="B54" s="33" t="s">
        <v>62</v>
      </c>
      <c r="C54" s="33" t="s">
        <v>9</v>
      </c>
      <c r="D54" s="34">
        <f t="shared" ref="D54:AG54" si="47">D4</f>
        <v>2026</v>
      </c>
      <c r="E54" s="34">
        <f t="shared" si="47"/>
        <v>2027</v>
      </c>
      <c r="F54" s="34">
        <f t="shared" si="47"/>
        <v>2028</v>
      </c>
      <c r="G54" s="34">
        <f t="shared" si="47"/>
        <v>2029</v>
      </c>
      <c r="H54" s="34">
        <f t="shared" si="47"/>
        <v>2030</v>
      </c>
      <c r="I54" s="34">
        <f t="shared" si="47"/>
        <v>2031</v>
      </c>
      <c r="J54" s="34">
        <f t="shared" si="47"/>
        <v>2032</v>
      </c>
      <c r="K54" s="34">
        <f t="shared" si="47"/>
        <v>2033</v>
      </c>
      <c r="L54" s="34">
        <f t="shared" si="47"/>
        <v>2034</v>
      </c>
      <c r="M54" s="34">
        <f t="shared" si="47"/>
        <v>2035</v>
      </c>
      <c r="N54" s="34">
        <f t="shared" si="47"/>
        <v>2036</v>
      </c>
      <c r="O54" s="34">
        <f t="shared" si="47"/>
        <v>2037</v>
      </c>
      <c r="P54" s="34">
        <f t="shared" si="47"/>
        <v>2038</v>
      </c>
      <c r="Q54" s="34">
        <f t="shared" si="47"/>
        <v>2039</v>
      </c>
      <c r="R54" s="34">
        <f t="shared" si="47"/>
        <v>2040</v>
      </c>
      <c r="S54" s="34">
        <f t="shared" si="47"/>
        <v>2041</v>
      </c>
      <c r="T54" s="34">
        <f t="shared" si="47"/>
        <v>2042</v>
      </c>
      <c r="U54" s="34">
        <f t="shared" si="47"/>
        <v>2043</v>
      </c>
      <c r="V54" s="34">
        <f t="shared" si="47"/>
        <v>2044</v>
      </c>
      <c r="W54" s="34">
        <f t="shared" si="47"/>
        <v>2045</v>
      </c>
      <c r="X54" s="34">
        <f t="shared" si="47"/>
        <v>2046</v>
      </c>
      <c r="Y54" s="34">
        <f t="shared" si="47"/>
        <v>2047</v>
      </c>
      <c r="Z54" s="34">
        <f t="shared" si="47"/>
        <v>2048</v>
      </c>
      <c r="AA54" s="34">
        <f t="shared" si="47"/>
        <v>2049</v>
      </c>
      <c r="AB54" s="34">
        <f t="shared" si="47"/>
        <v>2050</v>
      </c>
      <c r="AC54" s="34">
        <f t="shared" si="47"/>
        <v>2051</v>
      </c>
      <c r="AD54" s="34">
        <f t="shared" si="47"/>
        <v>2052</v>
      </c>
      <c r="AE54" s="34">
        <f t="shared" si="47"/>
        <v>2053</v>
      </c>
      <c r="AF54" s="34">
        <f t="shared" si="47"/>
        <v>2054</v>
      </c>
      <c r="AG54" s="34">
        <f t="shared" si="47"/>
        <v>2055</v>
      </c>
      <c r="AH54" s="34">
        <f t="shared" ref="AH54:AN54" si="48">AH4</f>
        <v>2056</v>
      </c>
      <c r="AI54" s="34">
        <f t="shared" si="48"/>
        <v>2057</v>
      </c>
      <c r="AJ54" s="34">
        <f t="shared" si="48"/>
        <v>2058</v>
      </c>
      <c r="AK54" s="34">
        <f t="shared" si="48"/>
        <v>2059</v>
      </c>
      <c r="AL54" s="34">
        <f t="shared" si="48"/>
        <v>2060</v>
      </c>
      <c r="AM54" s="34">
        <f t="shared" si="48"/>
        <v>2061</v>
      </c>
      <c r="AN54" s="34">
        <f t="shared" si="48"/>
        <v>2062</v>
      </c>
      <c r="AO54" s="34">
        <f t="shared" ref="AO54" si="49">AO4</f>
        <v>2063</v>
      </c>
    </row>
    <row r="55" spans="2:41" x14ac:dyDescent="0.2">
      <c r="B55" s="630" t="s">
        <v>229</v>
      </c>
      <c r="C55" s="36">
        <f t="shared" ref="C55:C61" si="50">SUM(D55:AO55)</f>
        <v>0</v>
      </c>
      <c r="D55" s="36">
        <f t="shared" ref="D55:AG55" si="51">D33-D44</f>
        <v>0</v>
      </c>
      <c r="E55" s="36">
        <f t="shared" si="51"/>
        <v>0</v>
      </c>
      <c r="F55" s="36">
        <f t="shared" si="51"/>
        <v>0</v>
      </c>
      <c r="G55" s="36">
        <f t="shared" si="51"/>
        <v>0</v>
      </c>
      <c r="H55" s="36">
        <f t="shared" si="51"/>
        <v>0</v>
      </c>
      <c r="I55" s="36">
        <f t="shared" si="51"/>
        <v>0</v>
      </c>
      <c r="J55" s="36">
        <f t="shared" si="51"/>
        <v>0</v>
      </c>
      <c r="K55" s="36">
        <f t="shared" si="51"/>
        <v>0</v>
      </c>
      <c r="L55" s="36">
        <f t="shared" si="51"/>
        <v>0</v>
      </c>
      <c r="M55" s="36">
        <f t="shared" si="51"/>
        <v>0</v>
      </c>
      <c r="N55" s="36">
        <f t="shared" si="51"/>
        <v>0</v>
      </c>
      <c r="O55" s="36">
        <f t="shared" si="51"/>
        <v>0</v>
      </c>
      <c r="P55" s="36">
        <f t="shared" si="51"/>
        <v>0</v>
      </c>
      <c r="Q55" s="36">
        <f t="shared" si="51"/>
        <v>0</v>
      </c>
      <c r="R55" s="36">
        <f t="shared" si="51"/>
        <v>0</v>
      </c>
      <c r="S55" s="36">
        <f t="shared" si="51"/>
        <v>0</v>
      </c>
      <c r="T55" s="36">
        <f t="shared" si="51"/>
        <v>0</v>
      </c>
      <c r="U55" s="36">
        <f t="shared" si="51"/>
        <v>0</v>
      </c>
      <c r="V55" s="36">
        <f t="shared" si="51"/>
        <v>0</v>
      </c>
      <c r="W55" s="36">
        <f t="shared" si="51"/>
        <v>0</v>
      </c>
      <c r="X55" s="36">
        <f t="shared" si="51"/>
        <v>0</v>
      </c>
      <c r="Y55" s="36">
        <f t="shared" si="51"/>
        <v>0</v>
      </c>
      <c r="Z55" s="36">
        <f t="shared" si="51"/>
        <v>0</v>
      </c>
      <c r="AA55" s="36">
        <f t="shared" si="51"/>
        <v>0</v>
      </c>
      <c r="AB55" s="36">
        <f t="shared" si="51"/>
        <v>0</v>
      </c>
      <c r="AC55" s="36">
        <f t="shared" si="51"/>
        <v>0</v>
      </c>
      <c r="AD55" s="36">
        <f t="shared" si="51"/>
        <v>0</v>
      </c>
      <c r="AE55" s="36">
        <f t="shared" si="51"/>
        <v>0</v>
      </c>
      <c r="AF55" s="36">
        <f t="shared" si="51"/>
        <v>0</v>
      </c>
      <c r="AG55" s="36">
        <f t="shared" si="51"/>
        <v>0</v>
      </c>
      <c r="AH55" s="36">
        <f t="shared" ref="AH55:AN55" si="52">AH33-AH44</f>
        <v>0</v>
      </c>
      <c r="AI55" s="36">
        <f t="shared" si="52"/>
        <v>0</v>
      </c>
      <c r="AJ55" s="36">
        <f t="shared" si="52"/>
        <v>0</v>
      </c>
      <c r="AK55" s="36">
        <f t="shared" si="52"/>
        <v>0</v>
      </c>
      <c r="AL55" s="36">
        <f t="shared" si="52"/>
        <v>0</v>
      </c>
      <c r="AM55" s="36">
        <f t="shared" si="52"/>
        <v>0</v>
      </c>
      <c r="AN55" s="36">
        <f t="shared" si="52"/>
        <v>0</v>
      </c>
      <c r="AO55" s="36">
        <f t="shared" ref="AO55" si="53">AO33-AO44</f>
        <v>0</v>
      </c>
    </row>
    <row r="56" spans="2:41" x14ac:dyDescent="0.2">
      <c r="B56" s="630" t="s">
        <v>286</v>
      </c>
      <c r="C56" s="36">
        <f t="shared" si="50"/>
        <v>0</v>
      </c>
      <c r="D56" s="36">
        <f t="shared" ref="D56:AG56" si="54">D34-D45</f>
        <v>0</v>
      </c>
      <c r="E56" s="36">
        <f t="shared" si="54"/>
        <v>0</v>
      </c>
      <c r="F56" s="36">
        <f t="shared" si="54"/>
        <v>0</v>
      </c>
      <c r="G56" s="36">
        <f t="shared" si="54"/>
        <v>0</v>
      </c>
      <c r="H56" s="36">
        <f t="shared" si="54"/>
        <v>0</v>
      </c>
      <c r="I56" s="36">
        <f t="shared" si="54"/>
        <v>0</v>
      </c>
      <c r="J56" s="36">
        <f t="shared" si="54"/>
        <v>0</v>
      </c>
      <c r="K56" s="36">
        <f t="shared" si="54"/>
        <v>0</v>
      </c>
      <c r="L56" s="36">
        <f t="shared" si="54"/>
        <v>0</v>
      </c>
      <c r="M56" s="36">
        <f t="shared" si="54"/>
        <v>0</v>
      </c>
      <c r="N56" s="36">
        <f t="shared" si="54"/>
        <v>0</v>
      </c>
      <c r="O56" s="36">
        <f t="shared" si="54"/>
        <v>0</v>
      </c>
      <c r="P56" s="36">
        <f t="shared" si="54"/>
        <v>0</v>
      </c>
      <c r="Q56" s="36">
        <f t="shared" si="54"/>
        <v>0</v>
      </c>
      <c r="R56" s="36">
        <f t="shared" si="54"/>
        <v>0</v>
      </c>
      <c r="S56" s="36">
        <f t="shared" si="54"/>
        <v>0</v>
      </c>
      <c r="T56" s="36">
        <f t="shared" si="54"/>
        <v>0</v>
      </c>
      <c r="U56" s="36">
        <f t="shared" si="54"/>
        <v>0</v>
      </c>
      <c r="V56" s="36">
        <f t="shared" si="54"/>
        <v>0</v>
      </c>
      <c r="W56" s="36">
        <f t="shared" si="54"/>
        <v>0</v>
      </c>
      <c r="X56" s="36">
        <f t="shared" si="54"/>
        <v>0</v>
      </c>
      <c r="Y56" s="36">
        <f t="shared" si="54"/>
        <v>0</v>
      </c>
      <c r="Z56" s="36">
        <f t="shared" si="54"/>
        <v>0</v>
      </c>
      <c r="AA56" s="36">
        <f t="shared" si="54"/>
        <v>0</v>
      </c>
      <c r="AB56" s="36">
        <f t="shared" si="54"/>
        <v>0</v>
      </c>
      <c r="AC56" s="36">
        <f t="shared" si="54"/>
        <v>0</v>
      </c>
      <c r="AD56" s="36">
        <f t="shared" si="54"/>
        <v>0</v>
      </c>
      <c r="AE56" s="36">
        <f t="shared" si="54"/>
        <v>0</v>
      </c>
      <c r="AF56" s="36">
        <f t="shared" si="54"/>
        <v>0</v>
      </c>
      <c r="AG56" s="36">
        <f t="shared" si="54"/>
        <v>0</v>
      </c>
      <c r="AH56" s="36">
        <f t="shared" ref="AH56:AN56" si="55">AH34-AH45</f>
        <v>0</v>
      </c>
      <c r="AI56" s="36">
        <f t="shared" si="55"/>
        <v>0</v>
      </c>
      <c r="AJ56" s="36">
        <f t="shared" si="55"/>
        <v>0</v>
      </c>
      <c r="AK56" s="36">
        <f t="shared" si="55"/>
        <v>0</v>
      </c>
      <c r="AL56" s="36">
        <f t="shared" si="55"/>
        <v>0</v>
      </c>
      <c r="AM56" s="36">
        <f t="shared" si="55"/>
        <v>0</v>
      </c>
      <c r="AN56" s="36">
        <f t="shared" si="55"/>
        <v>0</v>
      </c>
      <c r="AO56" s="36">
        <f t="shared" ref="AO56" si="56">AO34-AO45</f>
        <v>0</v>
      </c>
    </row>
    <row r="57" spans="2:41" x14ac:dyDescent="0.2">
      <c r="B57" s="630" t="s">
        <v>238</v>
      </c>
      <c r="C57" s="36">
        <f t="shared" si="50"/>
        <v>0</v>
      </c>
      <c r="D57" s="36">
        <f t="shared" ref="D57:AG57" si="57">D35-D46</f>
        <v>0</v>
      </c>
      <c r="E57" s="36">
        <f t="shared" si="57"/>
        <v>0</v>
      </c>
      <c r="F57" s="36">
        <f t="shared" si="57"/>
        <v>0</v>
      </c>
      <c r="G57" s="36">
        <f t="shared" si="57"/>
        <v>0</v>
      </c>
      <c r="H57" s="36">
        <f t="shared" si="57"/>
        <v>0</v>
      </c>
      <c r="I57" s="36">
        <f t="shared" si="57"/>
        <v>0</v>
      </c>
      <c r="J57" s="36">
        <f t="shared" si="57"/>
        <v>0</v>
      </c>
      <c r="K57" s="36">
        <f t="shared" si="57"/>
        <v>0</v>
      </c>
      <c r="L57" s="36">
        <f t="shared" si="57"/>
        <v>0</v>
      </c>
      <c r="M57" s="36">
        <f t="shared" si="57"/>
        <v>0</v>
      </c>
      <c r="N57" s="36">
        <f t="shared" si="57"/>
        <v>0</v>
      </c>
      <c r="O57" s="36">
        <f t="shared" si="57"/>
        <v>0</v>
      </c>
      <c r="P57" s="36">
        <f t="shared" si="57"/>
        <v>0</v>
      </c>
      <c r="Q57" s="36">
        <f t="shared" si="57"/>
        <v>0</v>
      </c>
      <c r="R57" s="36">
        <f t="shared" si="57"/>
        <v>0</v>
      </c>
      <c r="S57" s="36">
        <f t="shared" si="57"/>
        <v>0</v>
      </c>
      <c r="T57" s="36">
        <f t="shared" si="57"/>
        <v>0</v>
      </c>
      <c r="U57" s="36">
        <f t="shared" si="57"/>
        <v>0</v>
      </c>
      <c r="V57" s="36">
        <f t="shared" si="57"/>
        <v>0</v>
      </c>
      <c r="W57" s="36">
        <f t="shared" si="57"/>
        <v>0</v>
      </c>
      <c r="X57" s="36">
        <f t="shared" si="57"/>
        <v>0</v>
      </c>
      <c r="Y57" s="36">
        <f t="shared" si="57"/>
        <v>0</v>
      </c>
      <c r="Z57" s="36">
        <f t="shared" si="57"/>
        <v>0</v>
      </c>
      <c r="AA57" s="36">
        <f t="shared" si="57"/>
        <v>0</v>
      </c>
      <c r="AB57" s="36">
        <f t="shared" si="57"/>
        <v>0</v>
      </c>
      <c r="AC57" s="36">
        <f t="shared" si="57"/>
        <v>0</v>
      </c>
      <c r="AD57" s="36">
        <f t="shared" si="57"/>
        <v>0</v>
      </c>
      <c r="AE57" s="36">
        <f t="shared" si="57"/>
        <v>0</v>
      </c>
      <c r="AF57" s="36">
        <f t="shared" si="57"/>
        <v>0</v>
      </c>
      <c r="AG57" s="36">
        <f t="shared" si="57"/>
        <v>0</v>
      </c>
      <c r="AH57" s="36">
        <f t="shared" ref="AH57:AN57" si="58">AH35-AH46</f>
        <v>0</v>
      </c>
      <c r="AI57" s="36">
        <f t="shared" si="58"/>
        <v>0</v>
      </c>
      <c r="AJ57" s="36">
        <f t="shared" si="58"/>
        <v>0</v>
      </c>
      <c r="AK57" s="36">
        <f t="shared" si="58"/>
        <v>0</v>
      </c>
      <c r="AL57" s="36">
        <f t="shared" si="58"/>
        <v>0</v>
      </c>
      <c r="AM57" s="36">
        <f t="shared" si="58"/>
        <v>0</v>
      </c>
      <c r="AN57" s="36">
        <f t="shared" si="58"/>
        <v>0</v>
      </c>
      <c r="AO57" s="36">
        <f t="shared" ref="AO57" si="59">AO35-AO46</f>
        <v>0</v>
      </c>
    </row>
    <row r="58" spans="2:41" x14ac:dyDescent="0.2">
      <c r="B58" s="630" t="s">
        <v>239</v>
      </c>
      <c r="C58" s="36">
        <f t="shared" si="50"/>
        <v>0</v>
      </c>
      <c r="D58" s="36">
        <f>D36-D47</f>
        <v>0</v>
      </c>
      <c r="E58" s="36">
        <f t="shared" ref="E58:AG58" si="60">E36-E47</f>
        <v>0</v>
      </c>
      <c r="F58" s="36">
        <f t="shared" si="60"/>
        <v>0</v>
      </c>
      <c r="G58" s="36">
        <f t="shared" si="60"/>
        <v>0</v>
      </c>
      <c r="H58" s="36">
        <f t="shared" si="60"/>
        <v>0</v>
      </c>
      <c r="I58" s="36">
        <f t="shared" si="60"/>
        <v>0</v>
      </c>
      <c r="J58" s="36">
        <f t="shared" si="60"/>
        <v>0</v>
      </c>
      <c r="K58" s="36">
        <f t="shared" si="60"/>
        <v>0</v>
      </c>
      <c r="L58" s="36">
        <f t="shared" si="60"/>
        <v>0</v>
      </c>
      <c r="M58" s="36">
        <f t="shared" si="60"/>
        <v>0</v>
      </c>
      <c r="N58" s="36">
        <f t="shared" si="60"/>
        <v>0</v>
      </c>
      <c r="O58" s="36">
        <f t="shared" si="60"/>
        <v>0</v>
      </c>
      <c r="P58" s="36">
        <f t="shared" si="60"/>
        <v>0</v>
      </c>
      <c r="Q58" s="36">
        <f t="shared" si="60"/>
        <v>0</v>
      </c>
      <c r="R58" s="36">
        <f t="shared" si="60"/>
        <v>0</v>
      </c>
      <c r="S58" s="36">
        <f t="shared" si="60"/>
        <v>0</v>
      </c>
      <c r="T58" s="36">
        <f t="shared" si="60"/>
        <v>0</v>
      </c>
      <c r="U58" s="36">
        <f t="shared" si="60"/>
        <v>0</v>
      </c>
      <c r="V58" s="36">
        <f t="shared" si="60"/>
        <v>0</v>
      </c>
      <c r="W58" s="36">
        <f t="shared" si="60"/>
        <v>0</v>
      </c>
      <c r="X58" s="36">
        <f t="shared" si="60"/>
        <v>0</v>
      </c>
      <c r="Y58" s="36">
        <f t="shared" si="60"/>
        <v>0</v>
      </c>
      <c r="Z58" s="36">
        <f t="shared" si="60"/>
        <v>0</v>
      </c>
      <c r="AA58" s="36">
        <f t="shared" si="60"/>
        <v>0</v>
      </c>
      <c r="AB58" s="36">
        <f t="shared" si="60"/>
        <v>0</v>
      </c>
      <c r="AC58" s="36">
        <f t="shared" si="60"/>
        <v>0</v>
      </c>
      <c r="AD58" s="36">
        <f t="shared" si="60"/>
        <v>0</v>
      </c>
      <c r="AE58" s="36">
        <f t="shared" si="60"/>
        <v>0</v>
      </c>
      <c r="AF58" s="36">
        <f t="shared" si="60"/>
        <v>0</v>
      </c>
      <c r="AG58" s="36">
        <f t="shared" si="60"/>
        <v>0</v>
      </c>
      <c r="AH58" s="36">
        <f t="shared" ref="AH58:AN58" si="61">AH36-AH47</f>
        <v>0</v>
      </c>
      <c r="AI58" s="36">
        <f t="shared" si="61"/>
        <v>0</v>
      </c>
      <c r="AJ58" s="36">
        <f t="shared" si="61"/>
        <v>0</v>
      </c>
      <c r="AK58" s="36">
        <f t="shared" si="61"/>
        <v>0</v>
      </c>
      <c r="AL58" s="36">
        <f t="shared" si="61"/>
        <v>0</v>
      </c>
      <c r="AM58" s="36">
        <f t="shared" si="61"/>
        <v>0</v>
      </c>
      <c r="AN58" s="36">
        <f t="shared" si="61"/>
        <v>0</v>
      </c>
      <c r="AO58" s="36">
        <f t="shared" ref="AO58" si="62">AO36-AO47</f>
        <v>0</v>
      </c>
    </row>
    <row r="59" spans="2:41" x14ac:dyDescent="0.2">
      <c r="B59" s="630" t="s">
        <v>610</v>
      </c>
      <c r="C59" s="36">
        <f t="shared" si="50"/>
        <v>0</v>
      </c>
      <c r="D59" s="36">
        <f>D37-D48</f>
        <v>0</v>
      </c>
      <c r="E59" s="36">
        <f t="shared" ref="E59:AG59" si="63">E37-E48</f>
        <v>0</v>
      </c>
      <c r="F59" s="36">
        <f t="shared" si="63"/>
        <v>0</v>
      </c>
      <c r="G59" s="36">
        <f t="shared" si="63"/>
        <v>0</v>
      </c>
      <c r="H59" s="36">
        <f t="shared" si="63"/>
        <v>0</v>
      </c>
      <c r="I59" s="36">
        <f t="shared" si="63"/>
        <v>0</v>
      </c>
      <c r="J59" s="36">
        <f t="shared" si="63"/>
        <v>0</v>
      </c>
      <c r="K59" s="36">
        <f t="shared" si="63"/>
        <v>0</v>
      </c>
      <c r="L59" s="36">
        <f t="shared" si="63"/>
        <v>0</v>
      </c>
      <c r="M59" s="36">
        <f t="shared" si="63"/>
        <v>0</v>
      </c>
      <c r="N59" s="36">
        <f t="shared" si="63"/>
        <v>0</v>
      </c>
      <c r="O59" s="36">
        <f t="shared" si="63"/>
        <v>0</v>
      </c>
      <c r="P59" s="36">
        <f t="shared" si="63"/>
        <v>0</v>
      </c>
      <c r="Q59" s="36">
        <f t="shared" si="63"/>
        <v>0</v>
      </c>
      <c r="R59" s="36">
        <f t="shared" si="63"/>
        <v>0</v>
      </c>
      <c r="S59" s="36">
        <f t="shared" si="63"/>
        <v>0</v>
      </c>
      <c r="T59" s="36">
        <f t="shared" si="63"/>
        <v>0</v>
      </c>
      <c r="U59" s="36">
        <f t="shared" si="63"/>
        <v>0</v>
      </c>
      <c r="V59" s="36">
        <f t="shared" si="63"/>
        <v>0</v>
      </c>
      <c r="W59" s="36">
        <f t="shared" si="63"/>
        <v>0</v>
      </c>
      <c r="X59" s="36">
        <f t="shared" si="63"/>
        <v>0</v>
      </c>
      <c r="Y59" s="36">
        <f t="shared" si="63"/>
        <v>0</v>
      </c>
      <c r="Z59" s="36">
        <f t="shared" si="63"/>
        <v>0</v>
      </c>
      <c r="AA59" s="36">
        <f t="shared" si="63"/>
        <v>0</v>
      </c>
      <c r="AB59" s="36">
        <f t="shared" si="63"/>
        <v>0</v>
      </c>
      <c r="AC59" s="36">
        <f t="shared" si="63"/>
        <v>0</v>
      </c>
      <c r="AD59" s="36">
        <f t="shared" si="63"/>
        <v>0</v>
      </c>
      <c r="AE59" s="36">
        <f t="shared" si="63"/>
        <v>0</v>
      </c>
      <c r="AF59" s="36">
        <f t="shared" si="63"/>
        <v>0</v>
      </c>
      <c r="AG59" s="36">
        <f t="shared" si="63"/>
        <v>0</v>
      </c>
      <c r="AH59" s="36">
        <f t="shared" ref="AH59:AN59" si="64">AH37-AH48</f>
        <v>0</v>
      </c>
      <c r="AI59" s="36">
        <f t="shared" si="64"/>
        <v>0</v>
      </c>
      <c r="AJ59" s="36">
        <f t="shared" si="64"/>
        <v>0</v>
      </c>
      <c r="AK59" s="36">
        <f t="shared" si="64"/>
        <v>0</v>
      </c>
      <c r="AL59" s="36">
        <f t="shared" si="64"/>
        <v>0</v>
      </c>
      <c r="AM59" s="36">
        <f t="shared" si="64"/>
        <v>0</v>
      </c>
      <c r="AN59" s="36">
        <f t="shared" si="64"/>
        <v>0</v>
      </c>
      <c r="AO59" s="36">
        <f t="shared" ref="AO59" si="65">AO37-AO48</f>
        <v>0</v>
      </c>
    </row>
    <row r="60" spans="2:41" x14ac:dyDescent="0.2">
      <c r="B60" s="163" t="s">
        <v>262</v>
      </c>
      <c r="C60" s="160">
        <f t="shared" si="50"/>
        <v>0</v>
      </c>
      <c r="D60" s="160">
        <f t="shared" ref="D60:AG60" si="66">SUM(D55:D59)</f>
        <v>0</v>
      </c>
      <c r="E60" s="160">
        <f t="shared" si="66"/>
        <v>0</v>
      </c>
      <c r="F60" s="160">
        <f t="shared" si="66"/>
        <v>0</v>
      </c>
      <c r="G60" s="160">
        <f t="shared" si="66"/>
        <v>0</v>
      </c>
      <c r="H60" s="160">
        <f t="shared" si="66"/>
        <v>0</v>
      </c>
      <c r="I60" s="160">
        <f t="shared" si="66"/>
        <v>0</v>
      </c>
      <c r="J60" s="160">
        <f t="shared" si="66"/>
        <v>0</v>
      </c>
      <c r="K60" s="160">
        <f t="shared" si="66"/>
        <v>0</v>
      </c>
      <c r="L60" s="160">
        <f t="shared" si="66"/>
        <v>0</v>
      </c>
      <c r="M60" s="160">
        <f t="shared" si="66"/>
        <v>0</v>
      </c>
      <c r="N60" s="160">
        <f t="shared" si="66"/>
        <v>0</v>
      </c>
      <c r="O60" s="160">
        <f t="shared" si="66"/>
        <v>0</v>
      </c>
      <c r="P60" s="160">
        <f t="shared" si="66"/>
        <v>0</v>
      </c>
      <c r="Q60" s="160">
        <f t="shared" si="66"/>
        <v>0</v>
      </c>
      <c r="R60" s="160">
        <f t="shared" si="66"/>
        <v>0</v>
      </c>
      <c r="S60" s="160">
        <f t="shared" si="66"/>
        <v>0</v>
      </c>
      <c r="T60" s="160">
        <f t="shared" si="66"/>
        <v>0</v>
      </c>
      <c r="U60" s="160">
        <f t="shared" si="66"/>
        <v>0</v>
      </c>
      <c r="V60" s="160">
        <f t="shared" si="66"/>
        <v>0</v>
      </c>
      <c r="W60" s="160">
        <f t="shared" si="66"/>
        <v>0</v>
      </c>
      <c r="X60" s="160">
        <f t="shared" si="66"/>
        <v>0</v>
      </c>
      <c r="Y60" s="160">
        <f t="shared" si="66"/>
        <v>0</v>
      </c>
      <c r="Z60" s="160">
        <f t="shared" si="66"/>
        <v>0</v>
      </c>
      <c r="AA60" s="160">
        <f t="shared" si="66"/>
        <v>0</v>
      </c>
      <c r="AB60" s="160">
        <f t="shared" si="66"/>
        <v>0</v>
      </c>
      <c r="AC60" s="160">
        <f t="shared" si="66"/>
        <v>0</v>
      </c>
      <c r="AD60" s="160">
        <f t="shared" si="66"/>
        <v>0</v>
      </c>
      <c r="AE60" s="160">
        <f t="shared" si="66"/>
        <v>0</v>
      </c>
      <c r="AF60" s="160">
        <f t="shared" si="66"/>
        <v>0</v>
      </c>
      <c r="AG60" s="160">
        <f t="shared" si="66"/>
        <v>0</v>
      </c>
      <c r="AH60" s="160">
        <f t="shared" ref="AH60:AN60" si="67">SUM(AH55:AH59)</f>
        <v>0</v>
      </c>
      <c r="AI60" s="160">
        <f t="shared" si="67"/>
        <v>0</v>
      </c>
      <c r="AJ60" s="160">
        <f t="shared" si="67"/>
        <v>0</v>
      </c>
      <c r="AK60" s="160">
        <f t="shared" si="67"/>
        <v>0</v>
      </c>
      <c r="AL60" s="160">
        <f t="shared" si="67"/>
        <v>0</v>
      </c>
      <c r="AM60" s="160">
        <f t="shared" si="67"/>
        <v>0</v>
      </c>
      <c r="AN60" s="160">
        <f t="shared" si="67"/>
        <v>0</v>
      </c>
      <c r="AO60" s="160">
        <f t="shared" ref="AO60" si="68">SUM(AO55:AO59)</f>
        <v>0</v>
      </c>
    </row>
    <row r="61" spans="2:41" ht="12.6" x14ac:dyDescent="0.3">
      <c r="B61" s="166" t="s">
        <v>406</v>
      </c>
      <c r="C61" s="164">
        <f t="shared" si="50"/>
        <v>0</v>
      </c>
      <c r="D61" s="164">
        <f>D60*Parametre!$C$112/1000</f>
        <v>0</v>
      </c>
      <c r="E61" s="164">
        <f>E60*Parametre!$C$112/1000</f>
        <v>0</v>
      </c>
      <c r="F61" s="164">
        <f>F60*Parametre!$C$112/1000</f>
        <v>0</v>
      </c>
      <c r="G61" s="164">
        <f>G60*Parametre!$C$112/1000</f>
        <v>0</v>
      </c>
      <c r="H61" s="164">
        <f>H60*Parametre!$C$112/1000</f>
        <v>0</v>
      </c>
      <c r="I61" s="164">
        <f>I60*Parametre!$C$112/1000</f>
        <v>0</v>
      </c>
      <c r="J61" s="164">
        <f>J60*Parametre!$C$112/1000</f>
        <v>0</v>
      </c>
      <c r="K61" s="164">
        <f>K60*Parametre!$C$112/1000</f>
        <v>0</v>
      </c>
      <c r="L61" s="164">
        <f>L60*Parametre!$C$112/1000</f>
        <v>0</v>
      </c>
      <c r="M61" s="164">
        <f>M60*Parametre!$C$112/1000</f>
        <v>0</v>
      </c>
      <c r="N61" s="164">
        <f>N60*Parametre!$C$112/1000</f>
        <v>0</v>
      </c>
      <c r="O61" s="164">
        <f>O60*Parametre!$C$112/1000</f>
        <v>0</v>
      </c>
      <c r="P61" s="164">
        <f>P60*Parametre!$C$112/1000</f>
        <v>0</v>
      </c>
      <c r="Q61" s="164">
        <f>Q60*Parametre!$C$112/1000</f>
        <v>0</v>
      </c>
      <c r="R61" s="164">
        <f>R60*Parametre!$C$112/1000</f>
        <v>0</v>
      </c>
      <c r="S61" s="164">
        <f>S60*Parametre!$C$112/1000</f>
        <v>0</v>
      </c>
      <c r="T61" s="164">
        <f>T60*Parametre!$C$112/1000</f>
        <v>0</v>
      </c>
      <c r="U61" s="164">
        <f>U60*Parametre!$C$112/1000</f>
        <v>0</v>
      </c>
      <c r="V61" s="164">
        <f>V60*Parametre!$C$112/1000</f>
        <v>0</v>
      </c>
      <c r="W61" s="164">
        <f>W60*Parametre!$C$112/1000</f>
        <v>0</v>
      </c>
      <c r="X61" s="164">
        <f>X60*Parametre!$C$112/1000</f>
        <v>0</v>
      </c>
      <c r="Y61" s="164">
        <f>Y60*Parametre!$C$112/1000</f>
        <v>0</v>
      </c>
      <c r="Z61" s="164">
        <f>Z60*Parametre!$C$112/1000</f>
        <v>0</v>
      </c>
      <c r="AA61" s="164">
        <f>AA60*Parametre!$C$112/1000</f>
        <v>0</v>
      </c>
      <c r="AB61" s="164">
        <f>AB60*Parametre!$C$112/1000</f>
        <v>0</v>
      </c>
      <c r="AC61" s="164">
        <f>AC60*Parametre!$C$112/1000</f>
        <v>0</v>
      </c>
      <c r="AD61" s="164">
        <f>AD60*Parametre!$C$112/1000</f>
        <v>0</v>
      </c>
      <c r="AE61" s="164">
        <f>AE60*Parametre!$C$112/1000</f>
        <v>0</v>
      </c>
      <c r="AF61" s="164">
        <f>AF60*Parametre!$C$112/1000</f>
        <v>0</v>
      </c>
      <c r="AG61" s="164">
        <f>AG60*Parametre!$C$112/1000</f>
        <v>0</v>
      </c>
      <c r="AH61" s="164">
        <f>AH60*Parametre!$C$112/1000</f>
        <v>0</v>
      </c>
      <c r="AI61" s="164">
        <f>AI60*Parametre!$C$112/1000</f>
        <v>0</v>
      </c>
      <c r="AJ61" s="164">
        <f>AJ60*Parametre!$C$112/1000</f>
        <v>0</v>
      </c>
      <c r="AK61" s="164">
        <f>AK60*Parametre!$C$112/1000</f>
        <v>0</v>
      </c>
      <c r="AL61" s="164">
        <f>AL60*Parametre!$C$112/1000</f>
        <v>0</v>
      </c>
      <c r="AM61" s="164">
        <f>AM60*Parametre!$C$112/1000</f>
        <v>0</v>
      </c>
      <c r="AN61" s="164">
        <f>AN60*Parametre!$C$112/1000</f>
        <v>0</v>
      </c>
      <c r="AO61" s="164">
        <f>AO60*Parametre!$C$112/1000</f>
        <v>0</v>
      </c>
    </row>
    <row r="62" spans="2:41" x14ac:dyDescent="0.2">
      <c r="B62" s="35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</row>
    <row r="63" spans="2:41" x14ac:dyDescent="0.2">
      <c r="B63" s="29" t="s">
        <v>2</v>
      </c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</row>
    <row r="64" spans="2:41" x14ac:dyDescent="0.2">
      <c r="B64" s="29" t="s">
        <v>263</v>
      </c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</row>
    <row r="65" spans="2:41" x14ac:dyDescent="0.2">
      <c r="B65" s="35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</row>
    <row r="66" spans="2:41" ht="11.4" x14ac:dyDescent="0.25">
      <c r="B66" s="163" t="s">
        <v>407</v>
      </c>
      <c r="C66" s="160">
        <f>SUM(D66:AP66)</f>
        <v>0</v>
      </c>
      <c r="D66" s="160">
        <f>D61+D27</f>
        <v>0</v>
      </c>
      <c r="E66" s="160">
        <f t="shared" ref="E66:AG66" si="69">E61+E27</f>
        <v>0</v>
      </c>
      <c r="F66" s="160">
        <f t="shared" si="69"/>
        <v>0</v>
      </c>
      <c r="G66" s="160">
        <f t="shared" si="69"/>
        <v>0</v>
      </c>
      <c r="H66" s="160">
        <f t="shared" si="69"/>
        <v>0</v>
      </c>
      <c r="I66" s="160">
        <f t="shared" si="69"/>
        <v>0</v>
      </c>
      <c r="J66" s="160">
        <f t="shared" si="69"/>
        <v>0</v>
      </c>
      <c r="K66" s="160">
        <f t="shared" si="69"/>
        <v>0</v>
      </c>
      <c r="L66" s="160">
        <f t="shared" si="69"/>
        <v>0</v>
      </c>
      <c r="M66" s="160">
        <f t="shared" si="69"/>
        <v>0</v>
      </c>
      <c r="N66" s="160">
        <f t="shared" si="69"/>
        <v>0</v>
      </c>
      <c r="O66" s="160">
        <f t="shared" si="69"/>
        <v>0</v>
      </c>
      <c r="P66" s="160">
        <f t="shared" si="69"/>
        <v>0</v>
      </c>
      <c r="Q66" s="160">
        <f t="shared" si="69"/>
        <v>0</v>
      </c>
      <c r="R66" s="160">
        <f t="shared" si="69"/>
        <v>0</v>
      </c>
      <c r="S66" s="160">
        <f t="shared" si="69"/>
        <v>0</v>
      </c>
      <c r="T66" s="160">
        <f t="shared" si="69"/>
        <v>0</v>
      </c>
      <c r="U66" s="160">
        <f t="shared" si="69"/>
        <v>0</v>
      </c>
      <c r="V66" s="160">
        <f t="shared" si="69"/>
        <v>0</v>
      </c>
      <c r="W66" s="160">
        <f t="shared" si="69"/>
        <v>0</v>
      </c>
      <c r="X66" s="160">
        <f t="shared" si="69"/>
        <v>0</v>
      </c>
      <c r="Y66" s="160">
        <f t="shared" si="69"/>
        <v>0</v>
      </c>
      <c r="Z66" s="160">
        <f t="shared" si="69"/>
        <v>0</v>
      </c>
      <c r="AA66" s="160">
        <f t="shared" si="69"/>
        <v>0</v>
      </c>
      <c r="AB66" s="160">
        <f t="shared" si="69"/>
        <v>0</v>
      </c>
      <c r="AC66" s="160">
        <f t="shared" si="69"/>
        <v>0</v>
      </c>
      <c r="AD66" s="160">
        <f t="shared" si="69"/>
        <v>0</v>
      </c>
      <c r="AE66" s="160">
        <f t="shared" si="69"/>
        <v>0</v>
      </c>
      <c r="AF66" s="160">
        <f t="shared" si="69"/>
        <v>0</v>
      </c>
      <c r="AG66" s="160">
        <f t="shared" si="69"/>
        <v>0</v>
      </c>
      <c r="AH66" s="160">
        <f t="shared" ref="AH66:AN66" si="70">AH61+AH27</f>
        <v>0</v>
      </c>
      <c r="AI66" s="160">
        <f t="shared" si="70"/>
        <v>0</v>
      </c>
      <c r="AJ66" s="160">
        <f t="shared" si="70"/>
        <v>0</v>
      </c>
      <c r="AK66" s="160">
        <f t="shared" si="70"/>
        <v>0</v>
      </c>
      <c r="AL66" s="160">
        <f t="shared" si="70"/>
        <v>0</v>
      </c>
      <c r="AM66" s="160">
        <f t="shared" si="70"/>
        <v>0</v>
      </c>
      <c r="AN66" s="160">
        <f t="shared" si="70"/>
        <v>0</v>
      </c>
      <c r="AO66" s="160">
        <f t="shared" ref="AO66" si="71">AO61+AO27</f>
        <v>0</v>
      </c>
    </row>
    <row r="67" spans="2:41" x14ac:dyDescent="0.2">
      <c r="B67" s="35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</row>
    <row r="69" spans="2:41" x14ac:dyDescent="0.2">
      <c r="B69" s="121"/>
      <c r="C69" s="30"/>
      <c r="D69" s="30" t="s">
        <v>10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</row>
    <row r="70" spans="2:41" x14ac:dyDescent="0.2">
      <c r="B70" s="604" t="s">
        <v>455</v>
      </c>
      <c r="C70" s="31"/>
      <c r="D70" s="32">
        <v>1</v>
      </c>
      <c r="E70" s="32">
        <v>2</v>
      </c>
      <c r="F70" s="32">
        <v>3</v>
      </c>
      <c r="G70" s="32">
        <v>4</v>
      </c>
      <c r="H70" s="32">
        <v>5</v>
      </c>
      <c r="I70" s="32">
        <v>6</v>
      </c>
      <c r="J70" s="32">
        <v>7</v>
      </c>
      <c r="K70" s="32">
        <v>8</v>
      </c>
      <c r="L70" s="32">
        <v>9</v>
      </c>
      <c r="M70" s="32">
        <v>10</v>
      </c>
      <c r="N70" s="32">
        <v>11</v>
      </c>
      <c r="O70" s="32">
        <v>12</v>
      </c>
      <c r="P70" s="32">
        <v>13</v>
      </c>
      <c r="Q70" s="32">
        <v>14</v>
      </c>
      <c r="R70" s="32">
        <v>15</v>
      </c>
      <c r="S70" s="32">
        <v>16</v>
      </c>
      <c r="T70" s="32">
        <v>17</v>
      </c>
      <c r="U70" s="32">
        <v>18</v>
      </c>
      <c r="V70" s="32">
        <v>19</v>
      </c>
      <c r="W70" s="32">
        <v>20</v>
      </c>
      <c r="X70" s="32">
        <v>21</v>
      </c>
      <c r="Y70" s="32">
        <v>22</v>
      </c>
      <c r="Z70" s="32">
        <v>23</v>
      </c>
      <c r="AA70" s="32">
        <v>24</v>
      </c>
      <c r="AB70" s="32">
        <v>25</v>
      </c>
      <c r="AC70" s="32">
        <v>26</v>
      </c>
      <c r="AD70" s="32">
        <v>27</v>
      </c>
      <c r="AE70" s="32">
        <v>28</v>
      </c>
      <c r="AF70" s="32">
        <v>29</v>
      </c>
      <c r="AG70" s="32">
        <v>30</v>
      </c>
      <c r="AH70" s="32">
        <v>31</v>
      </c>
      <c r="AI70" s="32">
        <v>32</v>
      </c>
      <c r="AJ70" s="32">
        <v>33</v>
      </c>
      <c r="AK70" s="32">
        <v>34</v>
      </c>
      <c r="AL70" s="32">
        <v>35</v>
      </c>
      <c r="AM70" s="32">
        <v>36</v>
      </c>
      <c r="AN70" s="32">
        <v>37</v>
      </c>
      <c r="AO70" s="32">
        <v>38</v>
      </c>
    </row>
    <row r="71" spans="2:41" x14ac:dyDescent="0.2">
      <c r="B71" s="605"/>
      <c r="C71" s="33" t="s">
        <v>9</v>
      </c>
      <c r="D71" s="34">
        <f>D4</f>
        <v>2026</v>
      </c>
      <c r="E71" s="34">
        <f t="shared" ref="E71:AG71" si="72">E4</f>
        <v>2027</v>
      </c>
      <c r="F71" s="34">
        <f t="shared" si="72"/>
        <v>2028</v>
      </c>
      <c r="G71" s="34">
        <f t="shared" si="72"/>
        <v>2029</v>
      </c>
      <c r="H71" s="34">
        <f t="shared" si="72"/>
        <v>2030</v>
      </c>
      <c r="I71" s="34">
        <f t="shared" si="72"/>
        <v>2031</v>
      </c>
      <c r="J71" s="34">
        <f t="shared" si="72"/>
        <v>2032</v>
      </c>
      <c r="K71" s="34">
        <f t="shared" si="72"/>
        <v>2033</v>
      </c>
      <c r="L71" s="34">
        <f t="shared" si="72"/>
        <v>2034</v>
      </c>
      <c r="M71" s="34">
        <f t="shared" si="72"/>
        <v>2035</v>
      </c>
      <c r="N71" s="34">
        <f t="shared" si="72"/>
        <v>2036</v>
      </c>
      <c r="O71" s="34">
        <f t="shared" si="72"/>
        <v>2037</v>
      </c>
      <c r="P71" s="34">
        <f t="shared" si="72"/>
        <v>2038</v>
      </c>
      <c r="Q71" s="34">
        <f t="shared" si="72"/>
        <v>2039</v>
      </c>
      <c r="R71" s="34">
        <f t="shared" si="72"/>
        <v>2040</v>
      </c>
      <c r="S71" s="34">
        <f t="shared" si="72"/>
        <v>2041</v>
      </c>
      <c r="T71" s="34">
        <f t="shared" si="72"/>
        <v>2042</v>
      </c>
      <c r="U71" s="34">
        <f t="shared" si="72"/>
        <v>2043</v>
      </c>
      <c r="V71" s="34">
        <f t="shared" si="72"/>
        <v>2044</v>
      </c>
      <c r="W71" s="34">
        <f t="shared" si="72"/>
        <v>2045</v>
      </c>
      <c r="X71" s="34">
        <f t="shared" si="72"/>
        <v>2046</v>
      </c>
      <c r="Y71" s="34">
        <f t="shared" si="72"/>
        <v>2047</v>
      </c>
      <c r="Z71" s="34">
        <f t="shared" si="72"/>
        <v>2048</v>
      </c>
      <c r="AA71" s="34">
        <f t="shared" si="72"/>
        <v>2049</v>
      </c>
      <c r="AB71" s="34">
        <f t="shared" si="72"/>
        <v>2050</v>
      </c>
      <c r="AC71" s="34">
        <f t="shared" si="72"/>
        <v>2051</v>
      </c>
      <c r="AD71" s="34">
        <f t="shared" si="72"/>
        <v>2052</v>
      </c>
      <c r="AE71" s="34">
        <f t="shared" si="72"/>
        <v>2053</v>
      </c>
      <c r="AF71" s="34">
        <f t="shared" si="72"/>
        <v>2054</v>
      </c>
      <c r="AG71" s="34">
        <f t="shared" si="72"/>
        <v>2055</v>
      </c>
      <c r="AH71" s="34">
        <f t="shared" ref="AH71:AN71" si="73">AH4</f>
        <v>2056</v>
      </c>
      <c r="AI71" s="34">
        <f t="shared" si="73"/>
        <v>2057</v>
      </c>
      <c r="AJ71" s="34">
        <f t="shared" si="73"/>
        <v>2058</v>
      </c>
      <c r="AK71" s="34">
        <f t="shared" si="73"/>
        <v>2059</v>
      </c>
      <c r="AL71" s="34">
        <f t="shared" si="73"/>
        <v>2060</v>
      </c>
      <c r="AM71" s="34">
        <f t="shared" si="73"/>
        <v>2061</v>
      </c>
      <c r="AN71" s="34">
        <f t="shared" si="73"/>
        <v>2062</v>
      </c>
      <c r="AO71" s="34">
        <f t="shared" ref="AO71" si="74">AO4</f>
        <v>2063</v>
      </c>
    </row>
    <row r="72" spans="2:41" x14ac:dyDescent="0.2">
      <c r="B72" s="156" t="s">
        <v>58</v>
      </c>
      <c r="C72" s="157">
        <f>SUM(D72:AO72)</f>
        <v>0</v>
      </c>
      <c r="D72" s="158">
        <f>D66*Parametre!C121/1000</f>
        <v>0</v>
      </c>
      <c r="E72" s="158">
        <f>E66*Parametre!D121/1000</f>
        <v>0</v>
      </c>
      <c r="F72" s="158">
        <f>F66*Parametre!E121/1000</f>
        <v>0</v>
      </c>
      <c r="G72" s="158">
        <f>G66*Parametre!F121/1000</f>
        <v>0</v>
      </c>
      <c r="H72" s="158">
        <f>H66*Parametre!G121/1000</f>
        <v>0</v>
      </c>
      <c r="I72" s="158">
        <f>I66*Parametre!H121/1000</f>
        <v>0</v>
      </c>
      <c r="J72" s="158">
        <f>J66*Parametre!I121/1000</f>
        <v>0</v>
      </c>
      <c r="K72" s="158">
        <f>K66*Parametre!J121/1000</f>
        <v>0</v>
      </c>
      <c r="L72" s="158">
        <f>L66*Parametre!K121/1000</f>
        <v>0</v>
      </c>
      <c r="M72" s="158">
        <f>M66*Parametre!L121/1000</f>
        <v>0</v>
      </c>
      <c r="N72" s="158">
        <f>N66*Parametre!M121/1000</f>
        <v>0</v>
      </c>
      <c r="O72" s="158">
        <f>O66*Parametre!N121/1000</f>
        <v>0</v>
      </c>
      <c r="P72" s="158">
        <f>P66*Parametre!O121/1000</f>
        <v>0</v>
      </c>
      <c r="Q72" s="158">
        <f>Q66*Parametre!P121/1000</f>
        <v>0</v>
      </c>
      <c r="R72" s="158">
        <f>R66*Parametre!Q121/1000</f>
        <v>0</v>
      </c>
      <c r="S72" s="158">
        <f>S66*Parametre!R121/1000</f>
        <v>0</v>
      </c>
      <c r="T72" s="158">
        <f>T66*Parametre!S121/1000</f>
        <v>0</v>
      </c>
      <c r="U72" s="158">
        <f>U66*Parametre!T121/1000</f>
        <v>0</v>
      </c>
      <c r="V72" s="158">
        <f>V66*Parametre!U121/1000</f>
        <v>0</v>
      </c>
      <c r="W72" s="158">
        <f>W66*Parametre!V121/1000</f>
        <v>0</v>
      </c>
      <c r="X72" s="158">
        <f>X66*Parametre!W121/1000</f>
        <v>0</v>
      </c>
      <c r="Y72" s="158">
        <f>Y66*Parametre!X121/1000</f>
        <v>0</v>
      </c>
      <c r="Z72" s="158">
        <f>Z66*Parametre!Y121/1000</f>
        <v>0</v>
      </c>
      <c r="AA72" s="158">
        <f>AA66*Parametre!Z121/1000</f>
        <v>0</v>
      </c>
      <c r="AB72" s="158">
        <f>AB66*Parametre!AA121/1000</f>
        <v>0</v>
      </c>
      <c r="AC72" s="158">
        <f>AC66*Parametre!AB121/1000</f>
        <v>0</v>
      </c>
      <c r="AD72" s="158">
        <f>AD66*Parametre!AC121/1000</f>
        <v>0</v>
      </c>
      <c r="AE72" s="158">
        <f>AE66*Parametre!AD121/1000</f>
        <v>0</v>
      </c>
      <c r="AF72" s="158">
        <f>AF66*Parametre!AE121/1000</f>
        <v>0</v>
      </c>
      <c r="AG72" s="158">
        <f>AG66*Parametre!AF121/1000</f>
        <v>0</v>
      </c>
      <c r="AH72" s="158">
        <f>AH66*Parametre!AG121/1000</f>
        <v>0</v>
      </c>
      <c r="AI72" s="158">
        <f>AI66*Parametre!AH121/1000</f>
        <v>0</v>
      </c>
      <c r="AJ72" s="158">
        <f>AJ66*Parametre!AI121/1000</f>
        <v>0</v>
      </c>
      <c r="AK72" s="158">
        <f>AK66*Parametre!AJ121/1000</f>
        <v>0</v>
      </c>
      <c r="AL72" s="158">
        <f>AL66*Parametre!AK121/1000</f>
        <v>0</v>
      </c>
      <c r="AM72" s="158">
        <f>AM66*Parametre!AL121/1000</f>
        <v>0</v>
      </c>
      <c r="AN72" s="158">
        <f>AN66*Parametre!AM121/1000</f>
        <v>0</v>
      </c>
      <c r="AO72" s="158">
        <f>AO66*Parametre!AN121/1000</f>
        <v>0</v>
      </c>
    </row>
    <row r="76" spans="2:41" x14ac:dyDescent="0.2">
      <c r="D76" s="301"/>
    </row>
  </sheetData>
  <mergeCells count="7">
    <mergeCell ref="B70:B71"/>
    <mergeCell ref="B2:B3"/>
    <mergeCell ref="B11:B12"/>
    <mergeCell ref="B20:B21"/>
    <mergeCell ref="B30:B31"/>
    <mergeCell ref="B41:B42"/>
    <mergeCell ref="B52:B53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4FE0-6306-4937-B885-48961B35E663}">
  <sheetPr>
    <tabColor theme="7" tint="0.59999389629810485"/>
  </sheetPr>
  <dimension ref="B3:AO30"/>
  <sheetViews>
    <sheetView showWhiteSpace="0" zoomScaleNormal="100" workbookViewId="0">
      <selection activeCell="B38" sqref="B38"/>
    </sheetView>
  </sheetViews>
  <sheetFormatPr defaultColWidth="9.21875" defaultRowHeight="10.199999999999999" x14ac:dyDescent="0.2"/>
  <cols>
    <col min="1" max="1" width="2.77734375" style="228" customWidth="1"/>
    <col min="2" max="2" width="68.21875" style="228" customWidth="1"/>
    <col min="3" max="3" width="15.21875" style="228" bestFit="1" customWidth="1"/>
    <col min="4" max="41" width="13.21875" style="228" bestFit="1" customWidth="1"/>
    <col min="42" max="16384" width="9.21875" style="228"/>
  </cols>
  <sheetData>
    <row r="3" spans="2:41" x14ac:dyDescent="0.2">
      <c r="B3" s="334" t="s">
        <v>608</v>
      </c>
      <c r="C3" s="375"/>
      <c r="D3" s="252" t="s">
        <v>10</v>
      </c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</row>
    <row r="4" spans="2:41" x14ac:dyDescent="0.2">
      <c r="B4" s="334"/>
      <c r="C4" s="376"/>
      <c r="D4" s="252">
        <v>1</v>
      </c>
      <c r="E4" s="252">
        <v>2</v>
      </c>
      <c r="F4" s="252">
        <v>3</v>
      </c>
      <c r="G4" s="252">
        <v>4</v>
      </c>
      <c r="H4" s="252">
        <v>5</v>
      </c>
      <c r="I4" s="252">
        <v>6</v>
      </c>
      <c r="J4" s="252">
        <v>7</v>
      </c>
      <c r="K4" s="252">
        <v>8</v>
      </c>
      <c r="L4" s="252">
        <v>9</v>
      </c>
      <c r="M4" s="252">
        <v>10</v>
      </c>
      <c r="N4" s="252">
        <v>11</v>
      </c>
      <c r="O4" s="252">
        <v>12</v>
      </c>
      <c r="P4" s="252">
        <v>13</v>
      </c>
      <c r="Q4" s="252">
        <v>14</v>
      </c>
      <c r="R4" s="252">
        <v>15</v>
      </c>
      <c r="S4" s="252">
        <v>16</v>
      </c>
      <c r="T4" s="252">
        <v>17</v>
      </c>
      <c r="U4" s="252">
        <v>18</v>
      </c>
      <c r="V4" s="252">
        <v>19</v>
      </c>
      <c r="W4" s="252">
        <v>20</v>
      </c>
      <c r="X4" s="252">
        <v>21</v>
      </c>
      <c r="Y4" s="252">
        <v>22</v>
      </c>
      <c r="Z4" s="252">
        <v>23</v>
      </c>
      <c r="AA4" s="252">
        <v>24</v>
      </c>
      <c r="AB4" s="252">
        <v>25</v>
      </c>
      <c r="AC4" s="252">
        <v>26</v>
      </c>
      <c r="AD4" s="252">
        <v>27</v>
      </c>
      <c r="AE4" s="252">
        <v>28</v>
      </c>
      <c r="AF4" s="252">
        <v>29</v>
      </c>
      <c r="AG4" s="252">
        <v>30</v>
      </c>
      <c r="AH4" s="252">
        <v>31</v>
      </c>
      <c r="AI4" s="252">
        <v>32</v>
      </c>
      <c r="AJ4" s="252">
        <v>33</v>
      </c>
      <c r="AK4" s="252">
        <v>34</v>
      </c>
      <c r="AL4" s="252">
        <v>35</v>
      </c>
      <c r="AM4" s="252">
        <v>36</v>
      </c>
      <c r="AN4" s="252">
        <v>37</v>
      </c>
      <c r="AO4" s="252">
        <v>38</v>
      </c>
    </row>
    <row r="5" spans="2:41" x14ac:dyDescent="0.2">
      <c r="B5" s="508" t="s">
        <v>33</v>
      </c>
      <c r="C5" s="255" t="s">
        <v>9</v>
      </c>
      <c r="D5" s="296">
        <v>2026</v>
      </c>
      <c r="E5" s="296">
        <f>$D$5+D4</f>
        <v>2027</v>
      </c>
      <c r="F5" s="296">
        <f t="shared" ref="F5:AN5" si="0">$D$5+E4</f>
        <v>2028</v>
      </c>
      <c r="G5" s="296">
        <f t="shared" si="0"/>
        <v>2029</v>
      </c>
      <c r="H5" s="296">
        <f t="shared" si="0"/>
        <v>2030</v>
      </c>
      <c r="I5" s="296">
        <f t="shared" si="0"/>
        <v>2031</v>
      </c>
      <c r="J5" s="296">
        <f t="shared" si="0"/>
        <v>2032</v>
      </c>
      <c r="K5" s="296">
        <f t="shared" si="0"/>
        <v>2033</v>
      </c>
      <c r="L5" s="296">
        <f t="shared" si="0"/>
        <v>2034</v>
      </c>
      <c r="M5" s="296">
        <f t="shared" si="0"/>
        <v>2035</v>
      </c>
      <c r="N5" s="296">
        <f t="shared" si="0"/>
        <v>2036</v>
      </c>
      <c r="O5" s="296">
        <f t="shared" si="0"/>
        <v>2037</v>
      </c>
      <c r="P5" s="296">
        <f t="shared" si="0"/>
        <v>2038</v>
      </c>
      <c r="Q5" s="296">
        <f t="shared" si="0"/>
        <v>2039</v>
      </c>
      <c r="R5" s="296">
        <f t="shared" si="0"/>
        <v>2040</v>
      </c>
      <c r="S5" s="296">
        <f t="shared" si="0"/>
        <v>2041</v>
      </c>
      <c r="T5" s="296">
        <f t="shared" si="0"/>
        <v>2042</v>
      </c>
      <c r="U5" s="296">
        <f t="shared" si="0"/>
        <v>2043</v>
      </c>
      <c r="V5" s="296">
        <f t="shared" si="0"/>
        <v>2044</v>
      </c>
      <c r="W5" s="296">
        <f t="shared" si="0"/>
        <v>2045</v>
      </c>
      <c r="X5" s="296">
        <f t="shared" si="0"/>
        <v>2046</v>
      </c>
      <c r="Y5" s="296">
        <f t="shared" si="0"/>
        <v>2047</v>
      </c>
      <c r="Z5" s="296">
        <f t="shared" si="0"/>
        <v>2048</v>
      </c>
      <c r="AA5" s="296">
        <f t="shared" si="0"/>
        <v>2049</v>
      </c>
      <c r="AB5" s="296">
        <f t="shared" si="0"/>
        <v>2050</v>
      </c>
      <c r="AC5" s="296">
        <f t="shared" si="0"/>
        <v>2051</v>
      </c>
      <c r="AD5" s="296">
        <f t="shared" si="0"/>
        <v>2052</v>
      </c>
      <c r="AE5" s="296">
        <f t="shared" si="0"/>
        <v>2053</v>
      </c>
      <c r="AF5" s="296">
        <f t="shared" si="0"/>
        <v>2054</v>
      </c>
      <c r="AG5" s="296">
        <f t="shared" si="0"/>
        <v>2055</v>
      </c>
      <c r="AH5" s="296">
        <f t="shared" si="0"/>
        <v>2056</v>
      </c>
      <c r="AI5" s="296">
        <f t="shared" si="0"/>
        <v>2057</v>
      </c>
      <c r="AJ5" s="296">
        <f t="shared" si="0"/>
        <v>2058</v>
      </c>
      <c r="AK5" s="296">
        <f t="shared" si="0"/>
        <v>2059</v>
      </c>
      <c r="AL5" s="296">
        <f t="shared" si="0"/>
        <v>2060</v>
      </c>
      <c r="AM5" s="296">
        <f t="shared" si="0"/>
        <v>2061</v>
      </c>
      <c r="AN5" s="296">
        <f t="shared" si="0"/>
        <v>2062</v>
      </c>
      <c r="AO5" s="296">
        <f t="shared" ref="AO5" si="1">$D$5+AN4</f>
        <v>2063</v>
      </c>
    </row>
    <row r="6" spans="2:41" x14ac:dyDescent="0.2">
      <c r="B6" s="509" t="s">
        <v>633</v>
      </c>
      <c r="C6" s="336">
        <f>SUM(D6:AO6)</f>
        <v>0</v>
      </c>
      <c r="D6" s="232">
        <v>0</v>
      </c>
      <c r="E6" s="232">
        <v>0</v>
      </c>
      <c r="F6" s="232">
        <v>0</v>
      </c>
      <c r="G6" s="232">
        <v>0</v>
      </c>
      <c r="H6" s="232">
        <v>0</v>
      </c>
      <c r="I6" s="232">
        <v>0</v>
      </c>
      <c r="J6" s="232">
        <v>0</v>
      </c>
      <c r="K6" s="232">
        <v>0</v>
      </c>
      <c r="L6" s="232">
        <v>0</v>
      </c>
      <c r="M6" s="232">
        <v>0</v>
      </c>
      <c r="N6" s="232">
        <v>0</v>
      </c>
      <c r="O6" s="232">
        <v>0</v>
      </c>
      <c r="P6" s="232">
        <v>0</v>
      </c>
      <c r="Q6" s="232">
        <v>0</v>
      </c>
      <c r="R6" s="232">
        <v>0</v>
      </c>
      <c r="S6" s="232">
        <v>0</v>
      </c>
      <c r="T6" s="232">
        <v>0</v>
      </c>
      <c r="U6" s="232">
        <v>0</v>
      </c>
      <c r="V6" s="232">
        <v>0</v>
      </c>
      <c r="W6" s="232">
        <v>0</v>
      </c>
      <c r="X6" s="232">
        <v>0</v>
      </c>
      <c r="Y6" s="232">
        <v>0</v>
      </c>
      <c r="Z6" s="232">
        <v>0</v>
      </c>
      <c r="AA6" s="232">
        <v>0</v>
      </c>
      <c r="AB6" s="232">
        <v>0</v>
      </c>
      <c r="AC6" s="232">
        <v>0</v>
      </c>
      <c r="AD6" s="232">
        <v>0</v>
      </c>
      <c r="AE6" s="232">
        <v>0</v>
      </c>
      <c r="AF6" s="232">
        <v>0</v>
      </c>
      <c r="AG6" s="232">
        <v>0</v>
      </c>
      <c r="AH6" s="232">
        <v>0</v>
      </c>
      <c r="AI6" s="232">
        <v>0</v>
      </c>
      <c r="AJ6" s="232">
        <v>0</v>
      </c>
      <c r="AK6" s="232">
        <v>0</v>
      </c>
      <c r="AL6" s="232">
        <v>0</v>
      </c>
      <c r="AM6" s="232">
        <v>0</v>
      </c>
      <c r="AN6" s="232">
        <v>0</v>
      </c>
      <c r="AO6" s="232">
        <v>0</v>
      </c>
    </row>
    <row r="8" spans="2:41" x14ac:dyDescent="0.2">
      <c r="B8" s="297"/>
      <c r="C8" s="297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</row>
    <row r="9" spans="2:41" x14ac:dyDescent="0.2">
      <c r="B9" s="334" t="s">
        <v>609</v>
      </c>
      <c r="C9" s="375"/>
      <c r="D9" s="252" t="s">
        <v>10</v>
      </c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</row>
    <row r="10" spans="2:41" x14ac:dyDescent="0.2">
      <c r="B10" s="334"/>
      <c r="C10" s="376"/>
      <c r="D10" s="252">
        <v>1</v>
      </c>
      <c r="E10" s="252">
        <v>2</v>
      </c>
      <c r="F10" s="252">
        <v>3</v>
      </c>
      <c r="G10" s="252">
        <v>4</v>
      </c>
      <c r="H10" s="252">
        <v>5</v>
      </c>
      <c r="I10" s="252">
        <v>6</v>
      </c>
      <c r="J10" s="252">
        <v>7</v>
      </c>
      <c r="K10" s="252">
        <v>8</v>
      </c>
      <c r="L10" s="252">
        <v>9</v>
      </c>
      <c r="M10" s="252">
        <v>10</v>
      </c>
      <c r="N10" s="252">
        <v>11</v>
      </c>
      <c r="O10" s="252">
        <v>12</v>
      </c>
      <c r="P10" s="252">
        <v>13</v>
      </c>
      <c r="Q10" s="252">
        <v>14</v>
      </c>
      <c r="R10" s="252">
        <v>15</v>
      </c>
      <c r="S10" s="252">
        <v>16</v>
      </c>
      <c r="T10" s="252">
        <v>17</v>
      </c>
      <c r="U10" s="252">
        <v>18</v>
      </c>
      <c r="V10" s="252">
        <v>19</v>
      </c>
      <c r="W10" s="252">
        <v>20</v>
      </c>
      <c r="X10" s="252">
        <v>21</v>
      </c>
      <c r="Y10" s="252">
        <v>22</v>
      </c>
      <c r="Z10" s="252">
        <v>23</v>
      </c>
      <c r="AA10" s="252">
        <v>24</v>
      </c>
      <c r="AB10" s="252">
        <v>25</v>
      </c>
      <c r="AC10" s="252">
        <v>26</v>
      </c>
      <c r="AD10" s="252">
        <v>27</v>
      </c>
      <c r="AE10" s="252">
        <v>28</v>
      </c>
      <c r="AF10" s="252">
        <v>29</v>
      </c>
      <c r="AG10" s="252">
        <v>30</v>
      </c>
      <c r="AH10" s="252">
        <v>31</v>
      </c>
      <c r="AI10" s="252">
        <v>32</v>
      </c>
      <c r="AJ10" s="252">
        <v>33</v>
      </c>
      <c r="AK10" s="252">
        <v>34</v>
      </c>
      <c r="AL10" s="252">
        <v>35</v>
      </c>
      <c r="AM10" s="252">
        <v>36</v>
      </c>
      <c r="AN10" s="252">
        <v>37</v>
      </c>
      <c r="AO10" s="252">
        <v>38</v>
      </c>
    </row>
    <row r="11" spans="2:41" x14ac:dyDescent="0.2">
      <c r="B11" s="508" t="s">
        <v>34</v>
      </c>
      <c r="C11" s="255" t="s">
        <v>9</v>
      </c>
      <c r="D11" s="296">
        <v>2026</v>
      </c>
      <c r="E11" s="296">
        <f>$D$5+D10</f>
        <v>2027</v>
      </c>
      <c r="F11" s="296">
        <f t="shared" ref="F11:AN11" si="2">$D$5+E10</f>
        <v>2028</v>
      </c>
      <c r="G11" s="296">
        <f t="shared" si="2"/>
        <v>2029</v>
      </c>
      <c r="H11" s="296">
        <f t="shared" si="2"/>
        <v>2030</v>
      </c>
      <c r="I11" s="296">
        <f t="shared" si="2"/>
        <v>2031</v>
      </c>
      <c r="J11" s="296">
        <f t="shared" si="2"/>
        <v>2032</v>
      </c>
      <c r="K11" s="296">
        <f t="shared" si="2"/>
        <v>2033</v>
      </c>
      <c r="L11" s="296">
        <f t="shared" si="2"/>
        <v>2034</v>
      </c>
      <c r="M11" s="296">
        <f t="shared" si="2"/>
        <v>2035</v>
      </c>
      <c r="N11" s="296">
        <f t="shared" si="2"/>
        <v>2036</v>
      </c>
      <c r="O11" s="296">
        <f t="shared" si="2"/>
        <v>2037</v>
      </c>
      <c r="P11" s="296">
        <f t="shared" si="2"/>
        <v>2038</v>
      </c>
      <c r="Q11" s="296">
        <f t="shared" si="2"/>
        <v>2039</v>
      </c>
      <c r="R11" s="296">
        <f t="shared" si="2"/>
        <v>2040</v>
      </c>
      <c r="S11" s="296">
        <f t="shared" si="2"/>
        <v>2041</v>
      </c>
      <c r="T11" s="296">
        <f t="shared" si="2"/>
        <v>2042</v>
      </c>
      <c r="U11" s="296">
        <f t="shared" si="2"/>
        <v>2043</v>
      </c>
      <c r="V11" s="296">
        <f t="shared" si="2"/>
        <v>2044</v>
      </c>
      <c r="W11" s="296">
        <f t="shared" si="2"/>
        <v>2045</v>
      </c>
      <c r="X11" s="296">
        <f t="shared" si="2"/>
        <v>2046</v>
      </c>
      <c r="Y11" s="296">
        <f t="shared" si="2"/>
        <v>2047</v>
      </c>
      <c r="Z11" s="296">
        <f t="shared" si="2"/>
        <v>2048</v>
      </c>
      <c r="AA11" s="296">
        <f t="shared" si="2"/>
        <v>2049</v>
      </c>
      <c r="AB11" s="296">
        <f t="shared" si="2"/>
        <v>2050</v>
      </c>
      <c r="AC11" s="296">
        <f t="shared" si="2"/>
        <v>2051</v>
      </c>
      <c r="AD11" s="296">
        <f t="shared" si="2"/>
        <v>2052</v>
      </c>
      <c r="AE11" s="296">
        <f t="shared" si="2"/>
        <v>2053</v>
      </c>
      <c r="AF11" s="296">
        <f t="shared" si="2"/>
        <v>2054</v>
      </c>
      <c r="AG11" s="296">
        <f t="shared" si="2"/>
        <v>2055</v>
      </c>
      <c r="AH11" s="296">
        <f t="shared" si="2"/>
        <v>2056</v>
      </c>
      <c r="AI11" s="296">
        <f t="shared" si="2"/>
        <v>2057</v>
      </c>
      <c r="AJ11" s="296">
        <f t="shared" si="2"/>
        <v>2058</v>
      </c>
      <c r="AK11" s="296">
        <f t="shared" si="2"/>
        <v>2059</v>
      </c>
      <c r="AL11" s="296">
        <f t="shared" si="2"/>
        <v>2060</v>
      </c>
      <c r="AM11" s="296">
        <f t="shared" si="2"/>
        <v>2061</v>
      </c>
      <c r="AN11" s="296">
        <f t="shared" si="2"/>
        <v>2062</v>
      </c>
      <c r="AO11" s="296">
        <f t="shared" ref="AO11" si="3">$D$5+AN10</f>
        <v>2063</v>
      </c>
    </row>
    <row r="12" spans="2:41" x14ac:dyDescent="0.2">
      <c r="B12" s="509" t="s">
        <v>633</v>
      </c>
      <c r="C12" s="336">
        <f>SUM(D12:AO12)</f>
        <v>0</v>
      </c>
      <c r="D12" s="232">
        <v>0</v>
      </c>
      <c r="E12" s="232">
        <v>0</v>
      </c>
      <c r="F12" s="232">
        <v>0</v>
      </c>
      <c r="G12" s="232">
        <v>0</v>
      </c>
      <c r="H12" s="232">
        <v>0</v>
      </c>
      <c r="I12" s="232">
        <v>0</v>
      </c>
      <c r="J12" s="232">
        <v>0</v>
      </c>
      <c r="K12" s="232">
        <v>0</v>
      </c>
      <c r="L12" s="232">
        <v>0</v>
      </c>
      <c r="M12" s="232">
        <v>0</v>
      </c>
      <c r="N12" s="232">
        <v>0</v>
      </c>
      <c r="O12" s="232">
        <v>0</v>
      </c>
      <c r="P12" s="232">
        <v>0</v>
      </c>
      <c r="Q12" s="232">
        <v>0</v>
      </c>
      <c r="R12" s="232">
        <v>0</v>
      </c>
      <c r="S12" s="232">
        <v>0</v>
      </c>
      <c r="T12" s="232">
        <v>0</v>
      </c>
      <c r="U12" s="232">
        <v>0</v>
      </c>
      <c r="V12" s="232">
        <v>0</v>
      </c>
      <c r="W12" s="232">
        <v>0</v>
      </c>
      <c r="X12" s="232">
        <v>0</v>
      </c>
      <c r="Y12" s="232">
        <v>0</v>
      </c>
      <c r="Z12" s="232">
        <v>0</v>
      </c>
      <c r="AA12" s="232">
        <v>0</v>
      </c>
      <c r="AB12" s="232">
        <v>0</v>
      </c>
      <c r="AC12" s="232">
        <v>0</v>
      </c>
      <c r="AD12" s="232">
        <v>0</v>
      </c>
      <c r="AE12" s="232">
        <v>0</v>
      </c>
      <c r="AF12" s="232">
        <v>0</v>
      </c>
      <c r="AG12" s="232">
        <v>0</v>
      </c>
      <c r="AH12" s="232">
        <v>0</v>
      </c>
      <c r="AI12" s="232">
        <v>0</v>
      </c>
      <c r="AJ12" s="232">
        <v>0</v>
      </c>
      <c r="AK12" s="232">
        <v>0</v>
      </c>
      <c r="AL12" s="232">
        <v>0</v>
      </c>
      <c r="AM12" s="232">
        <v>0</v>
      </c>
      <c r="AN12" s="232">
        <v>0</v>
      </c>
      <c r="AO12" s="232">
        <v>0</v>
      </c>
    </row>
    <row r="13" spans="2:41" x14ac:dyDescent="0.2">
      <c r="B13" s="297"/>
      <c r="C13" s="297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</row>
    <row r="14" spans="2:41" x14ac:dyDescent="0.2">
      <c r="B14" s="297"/>
      <c r="C14" s="298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</row>
    <row r="15" spans="2:41" x14ac:dyDescent="0.2">
      <c r="B15" s="380" t="s">
        <v>611</v>
      </c>
      <c r="C15" s="375"/>
      <c r="D15" s="252" t="s">
        <v>10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</row>
    <row r="16" spans="2:41" x14ac:dyDescent="0.2">
      <c r="B16" s="377" t="s">
        <v>33</v>
      </c>
      <c r="C16" s="380"/>
      <c r="D16" s="252">
        <v>1</v>
      </c>
      <c r="E16" s="252">
        <v>2</v>
      </c>
      <c r="F16" s="252">
        <v>3</v>
      </c>
      <c r="G16" s="252">
        <v>4</v>
      </c>
      <c r="H16" s="252">
        <v>5</v>
      </c>
      <c r="I16" s="252">
        <v>6</v>
      </c>
      <c r="J16" s="252">
        <v>7</v>
      </c>
      <c r="K16" s="252">
        <v>8</v>
      </c>
      <c r="L16" s="252">
        <v>9</v>
      </c>
      <c r="M16" s="252">
        <v>10</v>
      </c>
      <c r="N16" s="252">
        <v>11</v>
      </c>
      <c r="O16" s="252">
        <v>12</v>
      </c>
      <c r="P16" s="252">
        <v>13</v>
      </c>
      <c r="Q16" s="252">
        <v>14</v>
      </c>
      <c r="R16" s="252">
        <v>15</v>
      </c>
      <c r="S16" s="252">
        <v>16</v>
      </c>
      <c r="T16" s="252">
        <v>17</v>
      </c>
      <c r="U16" s="252">
        <v>18</v>
      </c>
      <c r="V16" s="252">
        <v>19</v>
      </c>
      <c r="W16" s="252">
        <v>20</v>
      </c>
      <c r="X16" s="252">
        <v>21</v>
      </c>
      <c r="Y16" s="252">
        <v>22</v>
      </c>
      <c r="Z16" s="252">
        <v>23</v>
      </c>
      <c r="AA16" s="252">
        <v>24</v>
      </c>
      <c r="AB16" s="252">
        <v>25</v>
      </c>
      <c r="AC16" s="252">
        <v>26</v>
      </c>
      <c r="AD16" s="252">
        <v>27</v>
      </c>
      <c r="AE16" s="252">
        <v>28</v>
      </c>
      <c r="AF16" s="252">
        <v>29</v>
      </c>
      <c r="AG16" s="252">
        <v>30</v>
      </c>
      <c r="AH16" s="252">
        <v>31</v>
      </c>
      <c r="AI16" s="252">
        <v>32</v>
      </c>
      <c r="AJ16" s="252">
        <v>33</v>
      </c>
      <c r="AK16" s="252">
        <v>34</v>
      </c>
      <c r="AL16" s="252">
        <v>35</v>
      </c>
      <c r="AM16" s="252">
        <v>36</v>
      </c>
      <c r="AN16" s="252">
        <v>37</v>
      </c>
      <c r="AO16" s="252">
        <v>38</v>
      </c>
    </row>
    <row r="17" spans="2:41" x14ac:dyDescent="0.2">
      <c r="B17" s="509" t="s">
        <v>633</v>
      </c>
      <c r="C17" s="255" t="s">
        <v>9</v>
      </c>
      <c r="D17" s="296">
        <v>2026</v>
      </c>
      <c r="E17" s="296">
        <f>$D$5+D16</f>
        <v>2027</v>
      </c>
      <c r="F17" s="296">
        <f t="shared" ref="F17:AN17" si="4">$D$5+E16</f>
        <v>2028</v>
      </c>
      <c r="G17" s="296">
        <f t="shared" si="4"/>
        <v>2029</v>
      </c>
      <c r="H17" s="296">
        <f t="shared" si="4"/>
        <v>2030</v>
      </c>
      <c r="I17" s="296">
        <f t="shared" si="4"/>
        <v>2031</v>
      </c>
      <c r="J17" s="296">
        <f t="shared" si="4"/>
        <v>2032</v>
      </c>
      <c r="K17" s="296">
        <f t="shared" si="4"/>
        <v>2033</v>
      </c>
      <c r="L17" s="296">
        <f t="shared" si="4"/>
        <v>2034</v>
      </c>
      <c r="M17" s="296">
        <f t="shared" si="4"/>
        <v>2035</v>
      </c>
      <c r="N17" s="296">
        <f t="shared" si="4"/>
        <v>2036</v>
      </c>
      <c r="O17" s="296">
        <f t="shared" si="4"/>
        <v>2037</v>
      </c>
      <c r="P17" s="296">
        <f t="shared" si="4"/>
        <v>2038</v>
      </c>
      <c r="Q17" s="296">
        <f t="shared" si="4"/>
        <v>2039</v>
      </c>
      <c r="R17" s="296">
        <f t="shared" si="4"/>
        <v>2040</v>
      </c>
      <c r="S17" s="296">
        <f t="shared" si="4"/>
        <v>2041</v>
      </c>
      <c r="T17" s="296">
        <f t="shared" si="4"/>
        <v>2042</v>
      </c>
      <c r="U17" s="296">
        <f t="shared" si="4"/>
        <v>2043</v>
      </c>
      <c r="V17" s="296">
        <f t="shared" si="4"/>
        <v>2044</v>
      </c>
      <c r="W17" s="296">
        <f t="shared" si="4"/>
        <v>2045</v>
      </c>
      <c r="X17" s="296">
        <f t="shared" si="4"/>
        <v>2046</v>
      </c>
      <c r="Y17" s="296">
        <f t="shared" si="4"/>
        <v>2047</v>
      </c>
      <c r="Z17" s="296">
        <f t="shared" si="4"/>
        <v>2048</v>
      </c>
      <c r="AA17" s="296">
        <f t="shared" si="4"/>
        <v>2049</v>
      </c>
      <c r="AB17" s="296">
        <f t="shared" si="4"/>
        <v>2050</v>
      </c>
      <c r="AC17" s="296">
        <f t="shared" si="4"/>
        <v>2051</v>
      </c>
      <c r="AD17" s="296">
        <f t="shared" si="4"/>
        <v>2052</v>
      </c>
      <c r="AE17" s="296">
        <f t="shared" si="4"/>
        <v>2053</v>
      </c>
      <c r="AF17" s="296">
        <f t="shared" si="4"/>
        <v>2054</v>
      </c>
      <c r="AG17" s="296">
        <f t="shared" si="4"/>
        <v>2055</v>
      </c>
      <c r="AH17" s="296">
        <f t="shared" si="4"/>
        <v>2056</v>
      </c>
      <c r="AI17" s="296">
        <f t="shared" si="4"/>
        <v>2057</v>
      </c>
      <c r="AJ17" s="296">
        <f t="shared" si="4"/>
        <v>2058</v>
      </c>
      <c r="AK17" s="296">
        <f t="shared" si="4"/>
        <v>2059</v>
      </c>
      <c r="AL17" s="296">
        <f t="shared" si="4"/>
        <v>2060</v>
      </c>
      <c r="AM17" s="296">
        <f t="shared" si="4"/>
        <v>2061</v>
      </c>
      <c r="AN17" s="296">
        <f t="shared" si="4"/>
        <v>2062</v>
      </c>
      <c r="AO17" s="296">
        <f t="shared" ref="AO17" si="5">$D$5+AN16</f>
        <v>2063</v>
      </c>
    </row>
    <row r="18" spans="2:41" ht="12.6" x14ac:dyDescent="0.3">
      <c r="B18" s="512" t="s">
        <v>149</v>
      </c>
      <c r="C18" s="336">
        <f>SUM(D18:AO18)</f>
        <v>0</v>
      </c>
      <c r="D18" s="232">
        <f>'11a_A Znečisť. látky (voz.)'!D6*Parametre!$C$107/1000</f>
        <v>0</v>
      </c>
      <c r="E18" s="232">
        <f>'11a_A Znečisť. látky (voz.)'!E6*Parametre!$C$107/1000</f>
        <v>0</v>
      </c>
      <c r="F18" s="232">
        <f>'11a_A Znečisť. látky (voz.)'!F6*Parametre!$C$107/1000</f>
        <v>0</v>
      </c>
      <c r="G18" s="232">
        <f>'11a_A Znečisť. látky (voz.)'!G6*Parametre!$C$107/1000</f>
        <v>0</v>
      </c>
      <c r="H18" s="232">
        <f>'11a_A Znečisť. látky (voz.)'!H6*Parametre!$C$107/1000</f>
        <v>0</v>
      </c>
      <c r="I18" s="232">
        <f>'11a_A Znečisť. látky (voz.)'!I6*Parametre!$C$107/1000</f>
        <v>0</v>
      </c>
      <c r="J18" s="232">
        <f>'11a_A Znečisť. látky (voz.)'!J6*Parametre!$C$107/1000</f>
        <v>0</v>
      </c>
      <c r="K18" s="232">
        <f>'11a_A Znečisť. látky (voz.)'!K6*Parametre!$C$107/1000</f>
        <v>0</v>
      </c>
      <c r="L18" s="232">
        <f>'11a_A Znečisť. látky (voz.)'!L6*Parametre!$C$107/1000</f>
        <v>0</v>
      </c>
      <c r="M18" s="232">
        <f>'11a_A Znečisť. látky (voz.)'!M6*Parametre!$C$107/1000</f>
        <v>0</v>
      </c>
      <c r="N18" s="232">
        <f>'11a_A Znečisť. látky (voz.)'!N6*Parametre!$C$107/1000</f>
        <v>0</v>
      </c>
      <c r="O18" s="232">
        <f>'11a_A Znečisť. látky (voz.)'!O6*Parametre!$C$107/1000</f>
        <v>0</v>
      </c>
      <c r="P18" s="232">
        <f>'11a_A Znečisť. látky (voz.)'!P6*Parametre!$C$107/1000</f>
        <v>0</v>
      </c>
      <c r="Q18" s="232">
        <f>'11a_A Znečisť. látky (voz.)'!Q6*Parametre!$C$107/1000</f>
        <v>0</v>
      </c>
      <c r="R18" s="232">
        <f>'11a_A Znečisť. látky (voz.)'!R6*Parametre!$C$107/1000</f>
        <v>0</v>
      </c>
      <c r="S18" s="232">
        <f>'11a_A Znečisť. látky (voz.)'!S6*Parametre!$C$107/1000</f>
        <v>0</v>
      </c>
      <c r="T18" s="232">
        <f>'11a_A Znečisť. látky (voz.)'!T6*Parametre!$C$107/1000</f>
        <v>0</v>
      </c>
      <c r="U18" s="232">
        <f>'11a_A Znečisť. látky (voz.)'!U6*Parametre!$C$107/1000</f>
        <v>0</v>
      </c>
      <c r="V18" s="232">
        <f>'11a_A Znečisť. látky (voz.)'!V6*Parametre!$C$107/1000</f>
        <v>0</v>
      </c>
      <c r="W18" s="232">
        <f>'11a_A Znečisť. látky (voz.)'!W6*Parametre!$C$107/1000</f>
        <v>0</v>
      </c>
      <c r="X18" s="232">
        <f>'11a_A Znečisť. látky (voz.)'!X6*Parametre!$C$107/1000</f>
        <v>0</v>
      </c>
      <c r="Y18" s="232">
        <f>'11a_A Znečisť. látky (voz.)'!Y6*Parametre!$C$107/1000</f>
        <v>0</v>
      </c>
      <c r="Z18" s="232">
        <f>'11a_A Znečisť. látky (voz.)'!Z6*Parametre!$C$107/1000</f>
        <v>0</v>
      </c>
      <c r="AA18" s="232">
        <f>'11a_A Znečisť. látky (voz.)'!AA6*Parametre!$C$107/1000</f>
        <v>0</v>
      </c>
      <c r="AB18" s="232">
        <f>'11a_A Znečisť. látky (voz.)'!AB6*Parametre!$C$107/1000</f>
        <v>0</v>
      </c>
      <c r="AC18" s="232">
        <f>'11a_A Znečisť. látky (voz.)'!AC6*Parametre!$C$107/1000</f>
        <v>0</v>
      </c>
      <c r="AD18" s="232">
        <f>'11a_A Znečisť. látky (voz.)'!AD6*Parametre!$C$107/1000</f>
        <v>0</v>
      </c>
      <c r="AE18" s="232">
        <f>'11a_A Znečisť. látky (voz.)'!AE6*Parametre!$C$107/1000</f>
        <v>0</v>
      </c>
      <c r="AF18" s="232">
        <f>'11a_A Znečisť. látky (voz.)'!AF6*Parametre!$C$107/1000</f>
        <v>0</v>
      </c>
      <c r="AG18" s="232">
        <f>'11a_A Znečisť. látky (voz.)'!AG6*Parametre!$C$107/1000</f>
        <v>0</v>
      </c>
      <c r="AH18" s="232">
        <f>'11a_A Znečisť. látky (voz.)'!AH6*Parametre!$C$107/1000</f>
        <v>0</v>
      </c>
      <c r="AI18" s="232">
        <f>'11a_A Znečisť. látky (voz.)'!AI6*Parametre!$C$107/1000</f>
        <v>0</v>
      </c>
      <c r="AJ18" s="232">
        <f>'11a_A Znečisť. látky (voz.)'!AJ6*Parametre!$C$107/1000</f>
        <v>0</v>
      </c>
      <c r="AK18" s="232">
        <f>'11a_A Znečisť. látky (voz.)'!AK6*Parametre!$C$107/1000</f>
        <v>0</v>
      </c>
      <c r="AL18" s="232">
        <f>'11a_A Znečisť. látky (voz.)'!AL6*Parametre!$C$107/1000</f>
        <v>0</v>
      </c>
      <c r="AM18" s="232">
        <f>'11a_A Znečisť. látky (voz.)'!AM6*Parametre!$C$107/1000</f>
        <v>0</v>
      </c>
      <c r="AN18" s="232">
        <f>'11a_A Znečisť. látky (voz.)'!AN6*Parametre!$C$107/1000</f>
        <v>0</v>
      </c>
      <c r="AO18" s="232">
        <f>'11a_A Znečisť. látky (voz.)'!AO6*Parametre!$C$107/1000</f>
        <v>0</v>
      </c>
    </row>
    <row r="19" spans="2:41" ht="12.6" x14ac:dyDescent="0.3">
      <c r="B19" s="512" t="s">
        <v>150</v>
      </c>
      <c r="C19" s="336">
        <f>SUM(D19:AO19)</f>
        <v>0</v>
      </c>
      <c r="D19" s="232">
        <f>'11a_A Znečisť. látky (voz.)'!D7*Parametre!$C$107/1000</f>
        <v>0</v>
      </c>
      <c r="E19" s="232">
        <f>'11a_A Znečisť. látky (voz.)'!E7*Parametre!$C$107/1000</f>
        <v>0</v>
      </c>
      <c r="F19" s="232">
        <f>'11a_A Znečisť. látky (voz.)'!F7*Parametre!$C$107/1000</f>
        <v>0</v>
      </c>
      <c r="G19" s="232">
        <f>'11a_A Znečisť. látky (voz.)'!G7*Parametre!$C$107/1000</f>
        <v>0</v>
      </c>
      <c r="H19" s="232">
        <f>'11a_A Znečisť. látky (voz.)'!H7*Parametre!$C$107/1000</f>
        <v>0</v>
      </c>
      <c r="I19" s="232">
        <f>'11a_A Znečisť. látky (voz.)'!I7*Parametre!$C$107/1000</f>
        <v>0</v>
      </c>
      <c r="J19" s="232">
        <f>'11a_A Znečisť. látky (voz.)'!J7*Parametre!$C$107/1000</f>
        <v>0</v>
      </c>
      <c r="K19" s="232">
        <f>'11a_A Znečisť. látky (voz.)'!K7*Parametre!$C$107/1000</f>
        <v>0</v>
      </c>
      <c r="L19" s="232">
        <f>'11a_A Znečisť. látky (voz.)'!L7*Parametre!$C$107/1000</f>
        <v>0</v>
      </c>
      <c r="M19" s="232">
        <f>'11a_A Znečisť. látky (voz.)'!M7*Parametre!$C$107/1000</f>
        <v>0</v>
      </c>
      <c r="N19" s="232">
        <f>'11a_A Znečisť. látky (voz.)'!N7*Parametre!$C$107/1000</f>
        <v>0</v>
      </c>
      <c r="O19" s="232">
        <f>'11a_A Znečisť. látky (voz.)'!O7*Parametre!$C$107/1000</f>
        <v>0</v>
      </c>
      <c r="P19" s="232">
        <f>'11a_A Znečisť. látky (voz.)'!P7*Parametre!$C$107/1000</f>
        <v>0</v>
      </c>
      <c r="Q19" s="232">
        <f>'11a_A Znečisť. látky (voz.)'!Q7*Parametre!$C$107/1000</f>
        <v>0</v>
      </c>
      <c r="R19" s="232">
        <f>'11a_A Znečisť. látky (voz.)'!R7*Parametre!$C$107/1000</f>
        <v>0</v>
      </c>
      <c r="S19" s="232">
        <f>'11a_A Znečisť. látky (voz.)'!S7*Parametre!$C$107/1000</f>
        <v>0</v>
      </c>
      <c r="T19" s="232">
        <f>'11a_A Znečisť. látky (voz.)'!T7*Parametre!$C$107/1000</f>
        <v>0</v>
      </c>
      <c r="U19" s="232">
        <f>'11a_A Znečisť. látky (voz.)'!U7*Parametre!$C$107/1000</f>
        <v>0</v>
      </c>
      <c r="V19" s="232">
        <f>'11a_A Znečisť. látky (voz.)'!V7*Parametre!$C$107/1000</f>
        <v>0</v>
      </c>
      <c r="W19" s="232">
        <f>'11a_A Znečisť. látky (voz.)'!W7*Parametre!$C$107/1000</f>
        <v>0</v>
      </c>
      <c r="X19" s="232">
        <f>'11a_A Znečisť. látky (voz.)'!X7*Parametre!$C$107/1000</f>
        <v>0</v>
      </c>
      <c r="Y19" s="232">
        <f>'11a_A Znečisť. látky (voz.)'!Y7*Parametre!$C$107/1000</f>
        <v>0</v>
      </c>
      <c r="Z19" s="232">
        <f>'11a_A Znečisť. látky (voz.)'!Z7*Parametre!$C$107/1000</f>
        <v>0</v>
      </c>
      <c r="AA19" s="232">
        <f>'11a_A Znečisť. látky (voz.)'!AA7*Parametre!$C$107/1000</f>
        <v>0</v>
      </c>
      <c r="AB19" s="232">
        <f>'11a_A Znečisť. látky (voz.)'!AB7*Parametre!$C$107/1000</f>
        <v>0</v>
      </c>
      <c r="AC19" s="232">
        <f>'11a_A Znečisť. látky (voz.)'!AC7*Parametre!$C$107/1000</f>
        <v>0</v>
      </c>
      <c r="AD19" s="232">
        <f>'11a_A Znečisť. látky (voz.)'!AD7*Parametre!$C$107/1000</f>
        <v>0</v>
      </c>
      <c r="AE19" s="232">
        <f>'11a_A Znečisť. látky (voz.)'!AE7*Parametre!$C$107/1000</f>
        <v>0</v>
      </c>
      <c r="AF19" s="232">
        <f>'11a_A Znečisť. látky (voz.)'!AF7*Parametre!$C$107/1000</f>
        <v>0</v>
      </c>
      <c r="AG19" s="232">
        <f>'11a_A Znečisť. látky (voz.)'!AG7*Parametre!$C$107/1000</f>
        <v>0</v>
      </c>
      <c r="AH19" s="232">
        <f>'11a_A Znečisť. látky (voz.)'!AH7*Parametre!$C$107/1000</f>
        <v>0</v>
      </c>
      <c r="AI19" s="232">
        <f>'11a_A Znečisť. látky (voz.)'!AI7*Parametre!$C$107/1000</f>
        <v>0</v>
      </c>
      <c r="AJ19" s="232">
        <f>'11a_A Znečisť. látky (voz.)'!AJ7*Parametre!$C$107/1000</f>
        <v>0</v>
      </c>
      <c r="AK19" s="232">
        <f>'11a_A Znečisť. látky (voz.)'!AK7*Parametre!$C$107/1000</f>
        <v>0</v>
      </c>
      <c r="AL19" s="232">
        <f>'11a_A Znečisť. látky (voz.)'!AL7*Parametre!$C$107/1000</f>
        <v>0</v>
      </c>
      <c r="AM19" s="232">
        <f>'11a_A Znečisť. látky (voz.)'!AM7*Parametre!$C$107/1000</f>
        <v>0</v>
      </c>
      <c r="AN19" s="232">
        <f>'11a_A Znečisť. látky (voz.)'!AN7*Parametre!$C$107/1000</f>
        <v>0</v>
      </c>
      <c r="AO19" s="232">
        <f>'11a_A Znečisť. látky (voz.)'!AO7*Parametre!$C$107/1000</f>
        <v>0</v>
      </c>
    </row>
    <row r="20" spans="2:41" ht="11.4" x14ac:dyDescent="0.25">
      <c r="B20" s="512" t="s">
        <v>252</v>
      </c>
      <c r="C20" s="336">
        <f>SUM(D20:AO20)</f>
        <v>0</v>
      </c>
      <c r="D20" s="232">
        <f>'11a_A Znečisť. látky (voz.)'!D8*Parametre!$C$107/1000</f>
        <v>0</v>
      </c>
      <c r="E20" s="232">
        <f>'11a_A Znečisť. látky (voz.)'!E8*Parametre!$C$107/1000</f>
        <v>0</v>
      </c>
      <c r="F20" s="232">
        <f>'11a_A Znečisť. látky (voz.)'!F8*Parametre!$C$107/1000</f>
        <v>0</v>
      </c>
      <c r="G20" s="232">
        <f>'11a_A Znečisť. látky (voz.)'!G8*Parametre!$C$107/1000</f>
        <v>0</v>
      </c>
      <c r="H20" s="232">
        <f>'11a_A Znečisť. látky (voz.)'!H8*Parametre!$C$107/1000</f>
        <v>0</v>
      </c>
      <c r="I20" s="232">
        <f>'11a_A Znečisť. látky (voz.)'!I8*Parametre!$C$107/1000</f>
        <v>0</v>
      </c>
      <c r="J20" s="232">
        <f>'11a_A Znečisť. látky (voz.)'!J8*Parametre!$C$107/1000</f>
        <v>0</v>
      </c>
      <c r="K20" s="232">
        <f>'11a_A Znečisť. látky (voz.)'!K8*Parametre!$C$107/1000</f>
        <v>0</v>
      </c>
      <c r="L20" s="232">
        <f>'11a_A Znečisť. látky (voz.)'!L8*Parametre!$C$107/1000</f>
        <v>0</v>
      </c>
      <c r="M20" s="232">
        <f>'11a_A Znečisť. látky (voz.)'!M8*Parametre!$C$107/1000</f>
        <v>0</v>
      </c>
      <c r="N20" s="232">
        <f>'11a_A Znečisť. látky (voz.)'!N8*Parametre!$C$107/1000</f>
        <v>0</v>
      </c>
      <c r="O20" s="232">
        <f>'11a_A Znečisť. látky (voz.)'!O8*Parametre!$C$107/1000</f>
        <v>0</v>
      </c>
      <c r="P20" s="232">
        <f>'11a_A Znečisť. látky (voz.)'!P8*Parametre!$C$107/1000</f>
        <v>0</v>
      </c>
      <c r="Q20" s="232">
        <f>'11a_A Znečisť. látky (voz.)'!Q8*Parametre!$C$107/1000</f>
        <v>0</v>
      </c>
      <c r="R20" s="232">
        <f>'11a_A Znečisť. látky (voz.)'!R8*Parametre!$C$107/1000</f>
        <v>0</v>
      </c>
      <c r="S20" s="232">
        <f>'11a_A Znečisť. látky (voz.)'!S8*Parametre!$C$107/1000</f>
        <v>0</v>
      </c>
      <c r="T20" s="232">
        <f>'11a_A Znečisť. látky (voz.)'!T8*Parametre!$C$107/1000</f>
        <v>0</v>
      </c>
      <c r="U20" s="232">
        <f>'11a_A Znečisť. látky (voz.)'!U8*Parametre!$C$107/1000</f>
        <v>0</v>
      </c>
      <c r="V20" s="232">
        <f>'11a_A Znečisť. látky (voz.)'!V8*Parametre!$C$107/1000</f>
        <v>0</v>
      </c>
      <c r="W20" s="232">
        <f>'11a_A Znečisť. látky (voz.)'!W8*Parametre!$C$107/1000</f>
        <v>0</v>
      </c>
      <c r="X20" s="232">
        <f>'11a_A Znečisť. látky (voz.)'!X8*Parametre!$C$107/1000</f>
        <v>0</v>
      </c>
      <c r="Y20" s="232">
        <f>'11a_A Znečisť. látky (voz.)'!Y8*Parametre!$C$107/1000</f>
        <v>0</v>
      </c>
      <c r="Z20" s="232">
        <f>'11a_A Znečisť. látky (voz.)'!Z8*Parametre!$C$107/1000</f>
        <v>0</v>
      </c>
      <c r="AA20" s="232">
        <f>'11a_A Znečisť. látky (voz.)'!AA8*Parametre!$C$107/1000</f>
        <v>0</v>
      </c>
      <c r="AB20" s="232">
        <f>'11a_A Znečisť. látky (voz.)'!AB8*Parametre!$C$107/1000</f>
        <v>0</v>
      </c>
      <c r="AC20" s="232">
        <f>'11a_A Znečisť. látky (voz.)'!AC8*Parametre!$C$107/1000</f>
        <v>0</v>
      </c>
      <c r="AD20" s="232">
        <f>'11a_A Znečisť. látky (voz.)'!AD8*Parametre!$C$107/1000</f>
        <v>0</v>
      </c>
      <c r="AE20" s="232">
        <f>'11a_A Znečisť. látky (voz.)'!AE8*Parametre!$C$107/1000</f>
        <v>0</v>
      </c>
      <c r="AF20" s="232">
        <f>'11a_A Znečisť. látky (voz.)'!AF8*Parametre!$C$107/1000</f>
        <v>0</v>
      </c>
      <c r="AG20" s="232">
        <f>'11a_A Znečisť. látky (voz.)'!AG8*Parametre!$C$107/1000</f>
        <v>0</v>
      </c>
      <c r="AH20" s="232">
        <f>'11a_A Znečisť. látky (voz.)'!AH8*Parametre!$C$107/1000</f>
        <v>0</v>
      </c>
      <c r="AI20" s="232">
        <f>'11a_A Znečisť. látky (voz.)'!AI8*Parametre!$C$107/1000</f>
        <v>0</v>
      </c>
      <c r="AJ20" s="232">
        <f>'11a_A Znečisť. látky (voz.)'!AJ8*Parametre!$C$107/1000</f>
        <v>0</v>
      </c>
      <c r="AK20" s="232">
        <f>'11a_A Znečisť. látky (voz.)'!AK8*Parametre!$C$107/1000</f>
        <v>0</v>
      </c>
      <c r="AL20" s="232">
        <f>'11a_A Znečisť. látky (voz.)'!AL8*Parametre!$C$107/1000</f>
        <v>0</v>
      </c>
      <c r="AM20" s="232">
        <f>'11a_A Znečisť. látky (voz.)'!AM8*Parametre!$C$107/1000</f>
        <v>0</v>
      </c>
      <c r="AN20" s="232">
        <f>'11a_A Znečisť. látky (voz.)'!AN8*Parametre!$C$107/1000</f>
        <v>0</v>
      </c>
      <c r="AO20" s="232">
        <f>'11a_A Znečisť. látky (voz.)'!AO8*Parametre!$C$107/1000</f>
        <v>0</v>
      </c>
    </row>
    <row r="21" spans="2:41" x14ac:dyDescent="0.2">
      <c r="B21" s="303" t="s">
        <v>498</v>
      </c>
      <c r="C21" s="337">
        <f>SUM(D21:AO21)</f>
        <v>0</v>
      </c>
      <c r="D21" s="337">
        <f t="shared" ref="D21:AO21" si="6">SUM(D18:D20)</f>
        <v>0</v>
      </c>
      <c r="E21" s="337">
        <f t="shared" si="6"/>
        <v>0</v>
      </c>
      <c r="F21" s="337">
        <f t="shared" si="6"/>
        <v>0</v>
      </c>
      <c r="G21" s="337">
        <f t="shared" si="6"/>
        <v>0</v>
      </c>
      <c r="H21" s="337">
        <f t="shared" si="6"/>
        <v>0</v>
      </c>
      <c r="I21" s="337">
        <f t="shared" si="6"/>
        <v>0</v>
      </c>
      <c r="J21" s="337">
        <f t="shared" si="6"/>
        <v>0</v>
      </c>
      <c r="K21" s="337">
        <f t="shared" si="6"/>
        <v>0</v>
      </c>
      <c r="L21" s="337">
        <f t="shared" si="6"/>
        <v>0</v>
      </c>
      <c r="M21" s="337">
        <f t="shared" si="6"/>
        <v>0</v>
      </c>
      <c r="N21" s="337">
        <f t="shared" si="6"/>
        <v>0</v>
      </c>
      <c r="O21" s="337">
        <f t="shared" si="6"/>
        <v>0</v>
      </c>
      <c r="P21" s="337">
        <f t="shared" si="6"/>
        <v>0</v>
      </c>
      <c r="Q21" s="337">
        <f t="shared" si="6"/>
        <v>0</v>
      </c>
      <c r="R21" s="337">
        <f t="shared" si="6"/>
        <v>0</v>
      </c>
      <c r="S21" s="337">
        <f t="shared" si="6"/>
        <v>0</v>
      </c>
      <c r="T21" s="337">
        <f t="shared" si="6"/>
        <v>0</v>
      </c>
      <c r="U21" s="337">
        <f t="shared" si="6"/>
        <v>0</v>
      </c>
      <c r="V21" s="337">
        <f t="shared" si="6"/>
        <v>0</v>
      </c>
      <c r="W21" s="337">
        <f t="shared" si="6"/>
        <v>0</v>
      </c>
      <c r="X21" s="337">
        <f t="shared" si="6"/>
        <v>0</v>
      </c>
      <c r="Y21" s="337">
        <f t="shared" si="6"/>
        <v>0</v>
      </c>
      <c r="Z21" s="337">
        <f t="shared" si="6"/>
        <v>0</v>
      </c>
      <c r="AA21" s="337">
        <f t="shared" si="6"/>
        <v>0</v>
      </c>
      <c r="AB21" s="337">
        <f t="shared" si="6"/>
        <v>0</v>
      </c>
      <c r="AC21" s="337">
        <f t="shared" si="6"/>
        <v>0</v>
      </c>
      <c r="AD21" s="337">
        <f t="shared" si="6"/>
        <v>0</v>
      </c>
      <c r="AE21" s="337">
        <f t="shared" si="6"/>
        <v>0</v>
      </c>
      <c r="AF21" s="337">
        <f t="shared" si="6"/>
        <v>0</v>
      </c>
      <c r="AG21" s="337">
        <f t="shared" si="6"/>
        <v>0</v>
      </c>
      <c r="AH21" s="337">
        <f t="shared" si="6"/>
        <v>0</v>
      </c>
      <c r="AI21" s="337">
        <f t="shared" si="6"/>
        <v>0</v>
      </c>
      <c r="AJ21" s="337">
        <f t="shared" si="6"/>
        <v>0</v>
      </c>
      <c r="AK21" s="337">
        <f t="shared" si="6"/>
        <v>0</v>
      </c>
      <c r="AL21" s="337">
        <f t="shared" si="6"/>
        <v>0</v>
      </c>
      <c r="AM21" s="337">
        <f t="shared" si="6"/>
        <v>0</v>
      </c>
      <c r="AN21" s="337">
        <f t="shared" si="6"/>
        <v>0</v>
      </c>
      <c r="AO21" s="337">
        <f t="shared" si="6"/>
        <v>0</v>
      </c>
    </row>
    <row r="24" spans="2:41" x14ac:dyDescent="0.2">
      <c r="B24" s="334" t="s">
        <v>612</v>
      </c>
      <c r="C24" s="375"/>
      <c r="D24" s="252" t="s">
        <v>10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</row>
    <row r="25" spans="2:41" x14ac:dyDescent="0.2">
      <c r="B25" s="377" t="s">
        <v>34</v>
      </c>
      <c r="C25" s="380"/>
      <c r="D25" s="252">
        <v>1</v>
      </c>
      <c r="E25" s="252">
        <v>2</v>
      </c>
      <c r="F25" s="252">
        <v>3</v>
      </c>
      <c r="G25" s="252">
        <v>4</v>
      </c>
      <c r="H25" s="252">
        <v>5</v>
      </c>
      <c r="I25" s="252">
        <v>6</v>
      </c>
      <c r="J25" s="252">
        <v>7</v>
      </c>
      <c r="K25" s="252">
        <v>8</v>
      </c>
      <c r="L25" s="252">
        <v>9</v>
      </c>
      <c r="M25" s="252">
        <v>10</v>
      </c>
      <c r="N25" s="252">
        <v>11</v>
      </c>
      <c r="O25" s="252">
        <v>12</v>
      </c>
      <c r="P25" s="252">
        <v>13</v>
      </c>
      <c r="Q25" s="252">
        <v>14</v>
      </c>
      <c r="R25" s="252">
        <v>15</v>
      </c>
      <c r="S25" s="252">
        <v>16</v>
      </c>
      <c r="T25" s="252">
        <v>17</v>
      </c>
      <c r="U25" s="252">
        <v>18</v>
      </c>
      <c r="V25" s="252">
        <v>19</v>
      </c>
      <c r="W25" s="252">
        <v>20</v>
      </c>
      <c r="X25" s="252">
        <v>21</v>
      </c>
      <c r="Y25" s="252">
        <v>22</v>
      </c>
      <c r="Z25" s="252">
        <v>23</v>
      </c>
      <c r="AA25" s="252">
        <v>24</v>
      </c>
      <c r="AB25" s="252">
        <v>25</v>
      </c>
      <c r="AC25" s="252">
        <v>26</v>
      </c>
      <c r="AD25" s="252">
        <v>27</v>
      </c>
      <c r="AE25" s="252">
        <v>28</v>
      </c>
      <c r="AF25" s="252">
        <v>29</v>
      </c>
      <c r="AG25" s="252">
        <v>30</v>
      </c>
      <c r="AH25" s="252">
        <v>31</v>
      </c>
      <c r="AI25" s="252">
        <v>32</v>
      </c>
      <c r="AJ25" s="252">
        <v>33</v>
      </c>
      <c r="AK25" s="252">
        <v>34</v>
      </c>
      <c r="AL25" s="252">
        <v>35</v>
      </c>
      <c r="AM25" s="252">
        <v>36</v>
      </c>
      <c r="AN25" s="252">
        <v>37</v>
      </c>
      <c r="AO25" s="252">
        <v>38</v>
      </c>
    </row>
    <row r="26" spans="2:41" x14ac:dyDescent="0.2">
      <c r="B26" s="509" t="s">
        <v>633</v>
      </c>
      <c r="C26" s="255" t="s">
        <v>9</v>
      </c>
      <c r="D26" s="296">
        <v>2026</v>
      </c>
      <c r="E26" s="296">
        <f>$D$5+D25</f>
        <v>2027</v>
      </c>
      <c r="F26" s="296">
        <f t="shared" ref="F26" si="7">$D$5+E25</f>
        <v>2028</v>
      </c>
      <c r="G26" s="296">
        <f t="shared" ref="G26" si="8">$D$5+F25</f>
        <v>2029</v>
      </c>
      <c r="H26" s="296">
        <f t="shared" ref="H26" si="9">$D$5+G25</f>
        <v>2030</v>
      </c>
      <c r="I26" s="296">
        <f t="shared" ref="I26" si="10">$D$5+H25</f>
        <v>2031</v>
      </c>
      <c r="J26" s="296">
        <f t="shared" ref="J26" si="11">$D$5+I25</f>
        <v>2032</v>
      </c>
      <c r="K26" s="296">
        <f t="shared" ref="K26" si="12">$D$5+J25</f>
        <v>2033</v>
      </c>
      <c r="L26" s="296">
        <f t="shared" ref="L26" si="13">$D$5+K25</f>
        <v>2034</v>
      </c>
      <c r="M26" s="296">
        <f t="shared" ref="M26" si="14">$D$5+L25</f>
        <v>2035</v>
      </c>
      <c r="N26" s="296">
        <f t="shared" ref="N26" si="15">$D$5+M25</f>
        <v>2036</v>
      </c>
      <c r="O26" s="296">
        <f t="shared" ref="O26" si="16">$D$5+N25</f>
        <v>2037</v>
      </c>
      <c r="P26" s="296">
        <f t="shared" ref="P26" si="17">$D$5+O25</f>
        <v>2038</v>
      </c>
      <c r="Q26" s="296">
        <f t="shared" ref="Q26" si="18">$D$5+P25</f>
        <v>2039</v>
      </c>
      <c r="R26" s="296">
        <f t="shared" ref="R26" si="19">$D$5+Q25</f>
        <v>2040</v>
      </c>
      <c r="S26" s="296">
        <f t="shared" ref="S26" si="20">$D$5+R25</f>
        <v>2041</v>
      </c>
      <c r="T26" s="296">
        <f t="shared" ref="T26" si="21">$D$5+S25</f>
        <v>2042</v>
      </c>
      <c r="U26" s="296">
        <f t="shared" ref="U26" si="22">$D$5+T25</f>
        <v>2043</v>
      </c>
      <c r="V26" s="296">
        <f t="shared" ref="V26" si="23">$D$5+U25</f>
        <v>2044</v>
      </c>
      <c r="W26" s="296">
        <f t="shared" ref="W26" si="24">$D$5+V25</f>
        <v>2045</v>
      </c>
      <c r="X26" s="296">
        <f t="shared" ref="X26" si="25">$D$5+W25</f>
        <v>2046</v>
      </c>
      <c r="Y26" s="296">
        <f t="shared" ref="Y26" si="26">$D$5+X25</f>
        <v>2047</v>
      </c>
      <c r="Z26" s="296">
        <f t="shared" ref="Z26" si="27">$D$5+Y25</f>
        <v>2048</v>
      </c>
      <c r="AA26" s="296">
        <f t="shared" ref="AA26" si="28">$D$5+Z25</f>
        <v>2049</v>
      </c>
      <c r="AB26" s="296">
        <f t="shared" ref="AB26" si="29">$D$5+AA25</f>
        <v>2050</v>
      </c>
      <c r="AC26" s="296">
        <f t="shared" ref="AC26" si="30">$D$5+AB25</f>
        <v>2051</v>
      </c>
      <c r="AD26" s="296">
        <f t="shared" ref="AD26" si="31">$D$5+AC25</f>
        <v>2052</v>
      </c>
      <c r="AE26" s="296">
        <f t="shared" ref="AE26" si="32">$D$5+AD25</f>
        <v>2053</v>
      </c>
      <c r="AF26" s="296">
        <f t="shared" ref="AF26" si="33">$D$5+AE25</f>
        <v>2054</v>
      </c>
      <c r="AG26" s="296">
        <f t="shared" ref="AG26" si="34">$D$5+AF25</f>
        <v>2055</v>
      </c>
      <c r="AH26" s="296">
        <f t="shared" ref="AH26" si="35">$D$5+AG25</f>
        <v>2056</v>
      </c>
      <c r="AI26" s="296">
        <f t="shared" ref="AI26" si="36">$D$5+AH25</f>
        <v>2057</v>
      </c>
      <c r="AJ26" s="296">
        <f t="shared" ref="AJ26" si="37">$D$5+AI25</f>
        <v>2058</v>
      </c>
      <c r="AK26" s="296">
        <f t="shared" ref="AK26" si="38">$D$5+AJ25</f>
        <v>2059</v>
      </c>
      <c r="AL26" s="296">
        <f t="shared" ref="AL26" si="39">$D$5+AK25</f>
        <v>2060</v>
      </c>
      <c r="AM26" s="296">
        <f t="shared" ref="AM26" si="40">$D$5+AL25</f>
        <v>2061</v>
      </c>
      <c r="AN26" s="296">
        <f t="shared" ref="AN26" si="41">$D$5+AM25</f>
        <v>2062</v>
      </c>
      <c r="AO26" s="296">
        <f t="shared" ref="AO26" si="42">$D$5+AN25</f>
        <v>2063</v>
      </c>
    </row>
    <row r="27" spans="2:41" ht="12.6" x14ac:dyDescent="0.3">
      <c r="B27" s="512" t="s">
        <v>149</v>
      </c>
      <c r="C27" s="336">
        <f>SUM(D27:AO27)</f>
        <v>0</v>
      </c>
      <c r="D27" s="232">
        <f>'11a_A Znečisť. látky (voz.)'!D15*Parametre!$C$107/1000</f>
        <v>0</v>
      </c>
      <c r="E27" s="232">
        <f>'11a_A Znečisť. látky (voz.)'!E15*Parametre!$C$107/1000</f>
        <v>0</v>
      </c>
      <c r="F27" s="232">
        <f>'11a_A Znečisť. látky (voz.)'!F15*Parametre!$C$107/1000</f>
        <v>0</v>
      </c>
      <c r="G27" s="232">
        <f>'11a_A Znečisť. látky (voz.)'!G15*Parametre!$C$107/1000</f>
        <v>0</v>
      </c>
      <c r="H27" s="232">
        <f>'11a_A Znečisť. látky (voz.)'!H15*Parametre!$C$107/1000</f>
        <v>0</v>
      </c>
      <c r="I27" s="232">
        <f>'11a_A Znečisť. látky (voz.)'!I15*Parametre!$C$107/1000</f>
        <v>0</v>
      </c>
      <c r="J27" s="232">
        <f>'11a_A Znečisť. látky (voz.)'!J15*Parametre!$C$107/1000</f>
        <v>0</v>
      </c>
      <c r="K27" s="232">
        <f>'11a_A Znečisť. látky (voz.)'!K15*Parametre!$C$107/1000</f>
        <v>0</v>
      </c>
      <c r="L27" s="232">
        <f>'11a_A Znečisť. látky (voz.)'!L15*Parametre!$C$107/1000</f>
        <v>0</v>
      </c>
      <c r="M27" s="232">
        <f>'11a_A Znečisť. látky (voz.)'!M15*Parametre!$C$107/1000</f>
        <v>0</v>
      </c>
      <c r="N27" s="232">
        <f>'11a_A Znečisť. látky (voz.)'!N15*Parametre!$C$107/1000</f>
        <v>0</v>
      </c>
      <c r="O27" s="232">
        <f>'11a_A Znečisť. látky (voz.)'!O15*Parametre!$C$107/1000</f>
        <v>0</v>
      </c>
      <c r="P27" s="232">
        <f>'11a_A Znečisť. látky (voz.)'!P15*Parametre!$C$107/1000</f>
        <v>0</v>
      </c>
      <c r="Q27" s="232">
        <f>'11a_A Znečisť. látky (voz.)'!Q15*Parametre!$C$107/1000</f>
        <v>0</v>
      </c>
      <c r="R27" s="232">
        <f>'11a_A Znečisť. látky (voz.)'!R15*Parametre!$C$107/1000</f>
        <v>0</v>
      </c>
      <c r="S27" s="232">
        <f>'11a_A Znečisť. látky (voz.)'!S15*Parametre!$C$107/1000</f>
        <v>0</v>
      </c>
      <c r="T27" s="232">
        <f>'11a_A Znečisť. látky (voz.)'!T15*Parametre!$C$107/1000</f>
        <v>0</v>
      </c>
      <c r="U27" s="232">
        <f>'11a_A Znečisť. látky (voz.)'!U15*Parametre!$C$107/1000</f>
        <v>0</v>
      </c>
      <c r="V27" s="232">
        <f>'11a_A Znečisť. látky (voz.)'!V15*Parametre!$C$107/1000</f>
        <v>0</v>
      </c>
      <c r="W27" s="232">
        <f>'11a_A Znečisť. látky (voz.)'!W15*Parametre!$C$107/1000</f>
        <v>0</v>
      </c>
      <c r="X27" s="232">
        <f>'11a_A Znečisť. látky (voz.)'!X15*Parametre!$C$107/1000</f>
        <v>0</v>
      </c>
      <c r="Y27" s="232">
        <f>'11a_A Znečisť. látky (voz.)'!Y15*Parametre!$C$107/1000</f>
        <v>0</v>
      </c>
      <c r="Z27" s="232">
        <f>'11a_A Znečisť. látky (voz.)'!Z15*Parametre!$C$107/1000</f>
        <v>0</v>
      </c>
      <c r="AA27" s="232">
        <f>'11a_A Znečisť. látky (voz.)'!AA15*Parametre!$C$107/1000</f>
        <v>0</v>
      </c>
      <c r="AB27" s="232">
        <f>'11a_A Znečisť. látky (voz.)'!AB15*Parametre!$C$107/1000</f>
        <v>0</v>
      </c>
      <c r="AC27" s="232">
        <f>'11a_A Znečisť. látky (voz.)'!AC15*Parametre!$C$107/1000</f>
        <v>0</v>
      </c>
      <c r="AD27" s="232">
        <f>'11a_A Znečisť. látky (voz.)'!AD15*Parametre!$C$107/1000</f>
        <v>0</v>
      </c>
      <c r="AE27" s="232">
        <f>'11a_A Znečisť. látky (voz.)'!AE15*Parametre!$C$107/1000</f>
        <v>0</v>
      </c>
      <c r="AF27" s="232">
        <f>'11a_A Znečisť. látky (voz.)'!AF15*Parametre!$C$107/1000</f>
        <v>0</v>
      </c>
      <c r="AG27" s="232">
        <f>'11a_A Znečisť. látky (voz.)'!AG15*Parametre!$C$107/1000</f>
        <v>0</v>
      </c>
      <c r="AH27" s="232">
        <f>'11a_A Znečisť. látky (voz.)'!AH15*Parametre!$C$107/1000</f>
        <v>0</v>
      </c>
      <c r="AI27" s="232">
        <f>'11a_A Znečisť. látky (voz.)'!AI15*Parametre!$C$107/1000</f>
        <v>0</v>
      </c>
      <c r="AJ27" s="232">
        <f>'11a_A Znečisť. látky (voz.)'!AJ15*Parametre!$C$107/1000</f>
        <v>0</v>
      </c>
      <c r="AK27" s="232">
        <f>'11a_A Znečisť. látky (voz.)'!AK15*Parametre!$C$107/1000</f>
        <v>0</v>
      </c>
      <c r="AL27" s="232">
        <f>'11a_A Znečisť. látky (voz.)'!AL15*Parametre!$C$107/1000</f>
        <v>0</v>
      </c>
      <c r="AM27" s="232">
        <f>'11a_A Znečisť. látky (voz.)'!AM15*Parametre!$C$107/1000</f>
        <v>0</v>
      </c>
      <c r="AN27" s="232">
        <f>'11a_A Znečisť. látky (voz.)'!AN15*Parametre!$C$107/1000</f>
        <v>0</v>
      </c>
      <c r="AO27" s="232">
        <f>'11a_A Znečisť. látky (voz.)'!AO15*Parametre!$C$107/1000</f>
        <v>0</v>
      </c>
    </row>
    <row r="28" spans="2:41" ht="12.6" x14ac:dyDescent="0.3">
      <c r="B28" s="512" t="s">
        <v>150</v>
      </c>
      <c r="C28" s="336">
        <f>SUM(D28:AO28)</f>
        <v>0</v>
      </c>
      <c r="D28" s="232">
        <f>'11a_A Znečisť. látky (voz.)'!D16*Parametre!$C$107/1000</f>
        <v>0</v>
      </c>
      <c r="E28" s="232">
        <f>'11a_A Znečisť. látky (voz.)'!E16*Parametre!$C$107/1000</f>
        <v>0</v>
      </c>
      <c r="F28" s="232">
        <f>'11a_A Znečisť. látky (voz.)'!F16*Parametre!$C$107/1000</f>
        <v>0</v>
      </c>
      <c r="G28" s="232">
        <f>'11a_A Znečisť. látky (voz.)'!G16*Parametre!$C$107/1000</f>
        <v>0</v>
      </c>
      <c r="H28" s="232">
        <f>'11a_A Znečisť. látky (voz.)'!H16*Parametre!$C$107/1000</f>
        <v>0</v>
      </c>
      <c r="I28" s="232">
        <f>'11a_A Znečisť. látky (voz.)'!I16*Parametre!$C$107/1000</f>
        <v>0</v>
      </c>
      <c r="J28" s="232">
        <f>'11a_A Znečisť. látky (voz.)'!J16*Parametre!$C$107/1000</f>
        <v>0</v>
      </c>
      <c r="K28" s="232">
        <f>'11a_A Znečisť. látky (voz.)'!K16*Parametre!$C$107/1000</f>
        <v>0</v>
      </c>
      <c r="L28" s="232">
        <f>'11a_A Znečisť. látky (voz.)'!L16*Parametre!$C$107/1000</f>
        <v>0</v>
      </c>
      <c r="M28" s="232">
        <f>'11a_A Znečisť. látky (voz.)'!M16*Parametre!$C$107/1000</f>
        <v>0</v>
      </c>
      <c r="N28" s="232">
        <f>'11a_A Znečisť. látky (voz.)'!N16*Parametre!$C$107/1000</f>
        <v>0</v>
      </c>
      <c r="O28" s="232">
        <f>'11a_A Znečisť. látky (voz.)'!O16*Parametre!$C$107/1000</f>
        <v>0</v>
      </c>
      <c r="P28" s="232">
        <f>'11a_A Znečisť. látky (voz.)'!P16*Parametre!$C$107/1000</f>
        <v>0</v>
      </c>
      <c r="Q28" s="232">
        <f>'11a_A Znečisť. látky (voz.)'!Q16*Parametre!$C$107/1000</f>
        <v>0</v>
      </c>
      <c r="R28" s="232">
        <f>'11a_A Znečisť. látky (voz.)'!R16*Parametre!$C$107/1000</f>
        <v>0</v>
      </c>
      <c r="S28" s="232">
        <f>'11a_A Znečisť. látky (voz.)'!S16*Parametre!$C$107/1000</f>
        <v>0</v>
      </c>
      <c r="T28" s="232">
        <f>'11a_A Znečisť. látky (voz.)'!T16*Parametre!$C$107/1000</f>
        <v>0</v>
      </c>
      <c r="U28" s="232">
        <f>'11a_A Znečisť. látky (voz.)'!U16*Parametre!$C$107/1000</f>
        <v>0</v>
      </c>
      <c r="V28" s="232">
        <f>'11a_A Znečisť. látky (voz.)'!V16*Parametre!$C$107/1000</f>
        <v>0</v>
      </c>
      <c r="W28" s="232">
        <f>'11a_A Znečisť. látky (voz.)'!W16*Parametre!$C$107/1000</f>
        <v>0</v>
      </c>
      <c r="X28" s="232">
        <f>'11a_A Znečisť. látky (voz.)'!X16*Parametre!$C$107/1000</f>
        <v>0</v>
      </c>
      <c r="Y28" s="232">
        <f>'11a_A Znečisť. látky (voz.)'!Y16*Parametre!$C$107/1000</f>
        <v>0</v>
      </c>
      <c r="Z28" s="232">
        <f>'11a_A Znečisť. látky (voz.)'!Z16*Parametre!$C$107/1000</f>
        <v>0</v>
      </c>
      <c r="AA28" s="232">
        <f>'11a_A Znečisť. látky (voz.)'!AA16*Parametre!$C$107/1000</f>
        <v>0</v>
      </c>
      <c r="AB28" s="232">
        <f>'11a_A Znečisť. látky (voz.)'!AB16*Parametre!$C$107/1000</f>
        <v>0</v>
      </c>
      <c r="AC28" s="232">
        <f>'11a_A Znečisť. látky (voz.)'!AC16*Parametre!$C$107/1000</f>
        <v>0</v>
      </c>
      <c r="AD28" s="232">
        <f>'11a_A Znečisť. látky (voz.)'!AD16*Parametre!$C$107/1000</f>
        <v>0</v>
      </c>
      <c r="AE28" s="232">
        <f>'11a_A Znečisť. látky (voz.)'!AE16*Parametre!$C$107/1000</f>
        <v>0</v>
      </c>
      <c r="AF28" s="232">
        <f>'11a_A Znečisť. látky (voz.)'!AF16*Parametre!$C$107/1000</f>
        <v>0</v>
      </c>
      <c r="AG28" s="232">
        <f>'11a_A Znečisť. látky (voz.)'!AG16*Parametre!$C$107/1000</f>
        <v>0</v>
      </c>
      <c r="AH28" s="232">
        <f>'11a_A Znečisť. látky (voz.)'!AH16*Parametre!$C$107/1000</f>
        <v>0</v>
      </c>
      <c r="AI28" s="232">
        <f>'11a_A Znečisť. látky (voz.)'!AI16*Parametre!$C$107/1000</f>
        <v>0</v>
      </c>
      <c r="AJ28" s="232">
        <f>'11a_A Znečisť. látky (voz.)'!AJ16*Parametre!$C$107/1000</f>
        <v>0</v>
      </c>
      <c r="AK28" s="232">
        <f>'11a_A Znečisť. látky (voz.)'!AK16*Parametre!$C$107/1000</f>
        <v>0</v>
      </c>
      <c r="AL28" s="232">
        <f>'11a_A Znečisť. látky (voz.)'!AL16*Parametre!$C$107/1000</f>
        <v>0</v>
      </c>
      <c r="AM28" s="232">
        <f>'11a_A Znečisť. látky (voz.)'!AM16*Parametre!$C$107/1000</f>
        <v>0</v>
      </c>
      <c r="AN28" s="232">
        <f>'11a_A Znečisť. látky (voz.)'!AN16*Parametre!$C$107/1000</f>
        <v>0</v>
      </c>
      <c r="AO28" s="232">
        <f>'11a_A Znečisť. látky (voz.)'!AO16*Parametre!$C$107/1000</f>
        <v>0</v>
      </c>
    </row>
    <row r="29" spans="2:41" ht="11.4" x14ac:dyDescent="0.25">
      <c r="B29" s="512" t="s">
        <v>252</v>
      </c>
      <c r="C29" s="336">
        <f>SUM(D29:AO29)</f>
        <v>0</v>
      </c>
      <c r="D29" s="232">
        <f>'11a_A Znečisť. látky (voz.)'!D17*Parametre!$C$107/1000</f>
        <v>0</v>
      </c>
      <c r="E29" s="232">
        <f>'11a_A Znečisť. látky (voz.)'!E17*Parametre!$C$107/1000</f>
        <v>0</v>
      </c>
      <c r="F29" s="232">
        <f>'11a_A Znečisť. látky (voz.)'!F17*Parametre!$C$107/1000</f>
        <v>0</v>
      </c>
      <c r="G29" s="232">
        <f>'11a_A Znečisť. látky (voz.)'!G17*Parametre!$C$107/1000</f>
        <v>0</v>
      </c>
      <c r="H29" s="232">
        <f>'11a_A Znečisť. látky (voz.)'!H17*Parametre!$C$107/1000</f>
        <v>0</v>
      </c>
      <c r="I29" s="232">
        <f>'11a_A Znečisť. látky (voz.)'!I17*Parametre!$C$107/1000</f>
        <v>0</v>
      </c>
      <c r="J29" s="232">
        <f>'11a_A Znečisť. látky (voz.)'!J17*Parametre!$C$107/1000</f>
        <v>0</v>
      </c>
      <c r="K29" s="232">
        <f>'11a_A Znečisť. látky (voz.)'!K17*Parametre!$C$107/1000</f>
        <v>0</v>
      </c>
      <c r="L29" s="232">
        <f>'11a_A Znečisť. látky (voz.)'!L17*Parametre!$C$107/1000</f>
        <v>0</v>
      </c>
      <c r="M29" s="232">
        <f>'11a_A Znečisť. látky (voz.)'!M17*Parametre!$C$107/1000</f>
        <v>0</v>
      </c>
      <c r="N29" s="232">
        <f>'11a_A Znečisť. látky (voz.)'!N17*Parametre!$C$107/1000</f>
        <v>0</v>
      </c>
      <c r="O29" s="232">
        <f>'11a_A Znečisť. látky (voz.)'!O17*Parametre!$C$107/1000</f>
        <v>0</v>
      </c>
      <c r="P29" s="232">
        <f>'11a_A Znečisť. látky (voz.)'!P17*Parametre!$C$107/1000</f>
        <v>0</v>
      </c>
      <c r="Q29" s="232">
        <f>'11a_A Znečisť. látky (voz.)'!Q17*Parametre!$C$107/1000</f>
        <v>0</v>
      </c>
      <c r="R29" s="232">
        <f>'11a_A Znečisť. látky (voz.)'!R17*Parametre!$C$107/1000</f>
        <v>0</v>
      </c>
      <c r="S29" s="232">
        <f>'11a_A Znečisť. látky (voz.)'!S17*Parametre!$C$107/1000</f>
        <v>0</v>
      </c>
      <c r="T29" s="232">
        <f>'11a_A Znečisť. látky (voz.)'!T17*Parametre!$C$107/1000</f>
        <v>0</v>
      </c>
      <c r="U29" s="232">
        <f>'11a_A Znečisť. látky (voz.)'!U17*Parametre!$C$107/1000</f>
        <v>0</v>
      </c>
      <c r="V29" s="232">
        <f>'11a_A Znečisť. látky (voz.)'!V17*Parametre!$C$107/1000</f>
        <v>0</v>
      </c>
      <c r="W29" s="232">
        <f>'11a_A Znečisť. látky (voz.)'!W17*Parametre!$C$107/1000</f>
        <v>0</v>
      </c>
      <c r="X29" s="232">
        <f>'11a_A Znečisť. látky (voz.)'!X17*Parametre!$C$107/1000</f>
        <v>0</v>
      </c>
      <c r="Y29" s="232">
        <f>'11a_A Znečisť. látky (voz.)'!Y17*Parametre!$C$107/1000</f>
        <v>0</v>
      </c>
      <c r="Z29" s="232">
        <f>'11a_A Znečisť. látky (voz.)'!Z17*Parametre!$C$107/1000</f>
        <v>0</v>
      </c>
      <c r="AA29" s="232">
        <f>'11a_A Znečisť. látky (voz.)'!AA17*Parametre!$C$107/1000</f>
        <v>0</v>
      </c>
      <c r="AB29" s="232">
        <f>'11a_A Znečisť. látky (voz.)'!AB17*Parametre!$C$107/1000</f>
        <v>0</v>
      </c>
      <c r="AC29" s="232">
        <f>'11a_A Znečisť. látky (voz.)'!AC17*Parametre!$C$107/1000</f>
        <v>0</v>
      </c>
      <c r="AD29" s="232">
        <f>'11a_A Znečisť. látky (voz.)'!AD17*Parametre!$C$107/1000</f>
        <v>0</v>
      </c>
      <c r="AE29" s="232">
        <f>'11a_A Znečisť. látky (voz.)'!AE17*Parametre!$C$107/1000</f>
        <v>0</v>
      </c>
      <c r="AF29" s="232">
        <f>'11a_A Znečisť. látky (voz.)'!AF17*Parametre!$C$107/1000</f>
        <v>0</v>
      </c>
      <c r="AG29" s="232">
        <f>'11a_A Znečisť. látky (voz.)'!AG17*Parametre!$C$107/1000</f>
        <v>0</v>
      </c>
      <c r="AH29" s="232">
        <f>'11a_A Znečisť. látky (voz.)'!AH17*Parametre!$C$107/1000</f>
        <v>0</v>
      </c>
      <c r="AI29" s="232">
        <f>'11a_A Znečisť. látky (voz.)'!AI17*Parametre!$C$107/1000</f>
        <v>0</v>
      </c>
      <c r="AJ29" s="232">
        <f>'11a_A Znečisť. látky (voz.)'!AJ17*Parametre!$C$107/1000</f>
        <v>0</v>
      </c>
      <c r="AK29" s="232">
        <f>'11a_A Znečisť. látky (voz.)'!AK17*Parametre!$C$107/1000</f>
        <v>0</v>
      </c>
      <c r="AL29" s="232">
        <f>'11a_A Znečisť. látky (voz.)'!AL17*Parametre!$C$107/1000</f>
        <v>0</v>
      </c>
      <c r="AM29" s="232">
        <f>'11a_A Znečisť. látky (voz.)'!AM17*Parametre!$C$107/1000</f>
        <v>0</v>
      </c>
      <c r="AN29" s="232">
        <f>'11a_A Znečisť. látky (voz.)'!AN17*Parametre!$C$107/1000</f>
        <v>0</v>
      </c>
      <c r="AO29" s="232">
        <f>'11a_A Znečisť. látky (voz.)'!AO17*Parametre!$C$107/1000</f>
        <v>0</v>
      </c>
    </row>
    <row r="30" spans="2:41" x14ac:dyDescent="0.2">
      <c r="B30" s="303" t="s">
        <v>498</v>
      </c>
      <c r="C30" s="337">
        <f>SUM(D30:AO30)</f>
        <v>0</v>
      </c>
      <c r="D30" s="337">
        <f t="shared" ref="D30:AO30" si="43">SUM(D27:D29)</f>
        <v>0</v>
      </c>
      <c r="E30" s="337">
        <f t="shared" si="43"/>
        <v>0</v>
      </c>
      <c r="F30" s="337">
        <f t="shared" si="43"/>
        <v>0</v>
      </c>
      <c r="G30" s="337">
        <f t="shared" si="43"/>
        <v>0</v>
      </c>
      <c r="H30" s="337">
        <f t="shared" si="43"/>
        <v>0</v>
      </c>
      <c r="I30" s="337">
        <f t="shared" si="43"/>
        <v>0</v>
      </c>
      <c r="J30" s="337">
        <f t="shared" si="43"/>
        <v>0</v>
      </c>
      <c r="K30" s="337">
        <f t="shared" si="43"/>
        <v>0</v>
      </c>
      <c r="L30" s="337">
        <f t="shared" si="43"/>
        <v>0</v>
      </c>
      <c r="M30" s="337">
        <f t="shared" si="43"/>
        <v>0</v>
      </c>
      <c r="N30" s="337">
        <f t="shared" si="43"/>
        <v>0</v>
      </c>
      <c r="O30" s="337">
        <f t="shared" si="43"/>
        <v>0</v>
      </c>
      <c r="P30" s="337">
        <f t="shared" si="43"/>
        <v>0</v>
      </c>
      <c r="Q30" s="337">
        <f t="shared" si="43"/>
        <v>0</v>
      </c>
      <c r="R30" s="337">
        <f t="shared" si="43"/>
        <v>0</v>
      </c>
      <c r="S30" s="337">
        <f t="shared" si="43"/>
        <v>0</v>
      </c>
      <c r="T30" s="337">
        <f t="shared" si="43"/>
        <v>0</v>
      </c>
      <c r="U30" s="337">
        <f t="shared" si="43"/>
        <v>0</v>
      </c>
      <c r="V30" s="337">
        <f t="shared" si="43"/>
        <v>0</v>
      </c>
      <c r="W30" s="337">
        <f t="shared" si="43"/>
        <v>0</v>
      </c>
      <c r="X30" s="337">
        <f t="shared" si="43"/>
        <v>0</v>
      </c>
      <c r="Y30" s="337">
        <f t="shared" si="43"/>
        <v>0</v>
      </c>
      <c r="Z30" s="337">
        <f t="shared" si="43"/>
        <v>0</v>
      </c>
      <c r="AA30" s="337">
        <f t="shared" si="43"/>
        <v>0</v>
      </c>
      <c r="AB30" s="337">
        <f t="shared" si="43"/>
        <v>0</v>
      </c>
      <c r="AC30" s="337">
        <f t="shared" si="43"/>
        <v>0</v>
      </c>
      <c r="AD30" s="337">
        <f t="shared" si="43"/>
        <v>0</v>
      </c>
      <c r="AE30" s="337">
        <f t="shared" si="43"/>
        <v>0</v>
      </c>
      <c r="AF30" s="337">
        <f t="shared" si="43"/>
        <v>0</v>
      </c>
      <c r="AG30" s="337">
        <f t="shared" si="43"/>
        <v>0</v>
      </c>
      <c r="AH30" s="337">
        <f t="shared" si="43"/>
        <v>0</v>
      </c>
      <c r="AI30" s="337">
        <f t="shared" si="43"/>
        <v>0</v>
      </c>
      <c r="AJ30" s="337">
        <f t="shared" si="43"/>
        <v>0</v>
      </c>
      <c r="AK30" s="337">
        <f t="shared" si="43"/>
        <v>0</v>
      </c>
      <c r="AL30" s="337">
        <f t="shared" si="43"/>
        <v>0</v>
      </c>
      <c r="AM30" s="337">
        <f t="shared" si="43"/>
        <v>0</v>
      </c>
      <c r="AN30" s="337">
        <f t="shared" si="43"/>
        <v>0</v>
      </c>
      <c r="AO30" s="337">
        <f t="shared" si="43"/>
        <v>0</v>
      </c>
    </row>
  </sheetData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FF99"/>
  </sheetPr>
  <dimension ref="B2:AO35"/>
  <sheetViews>
    <sheetView zoomScaleNormal="100" workbookViewId="0">
      <selection activeCell="D5" sqref="D5:AO8"/>
    </sheetView>
  </sheetViews>
  <sheetFormatPr defaultColWidth="9.21875" defaultRowHeight="10.199999999999999" x14ac:dyDescent="0.2"/>
  <cols>
    <col min="1" max="1" width="3.77734375" style="251" customWidth="1"/>
    <col min="2" max="2" width="48.44140625" style="251" customWidth="1"/>
    <col min="3" max="3" width="8.77734375" style="251" bestFit="1" customWidth="1"/>
    <col min="4" max="6" width="4.77734375" style="251" bestFit="1" customWidth="1"/>
    <col min="7" max="7" width="6.5546875" style="251" customWidth="1"/>
    <col min="8" max="41" width="6.77734375" style="251" bestFit="1" customWidth="1"/>
    <col min="42" max="16384" width="9.21875" style="251"/>
  </cols>
  <sheetData>
    <row r="2" spans="2:41" x14ac:dyDescent="0.2">
      <c r="B2" s="252"/>
      <c r="C2" s="252"/>
      <c r="D2" s="252" t="s">
        <v>10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</row>
    <row r="3" spans="2:41" x14ac:dyDescent="0.2">
      <c r="B3" s="253" t="s">
        <v>456</v>
      </c>
      <c r="C3" s="253"/>
      <c r="D3" s="254">
        <v>1</v>
      </c>
      <c r="E3" s="254">
        <v>2</v>
      </c>
      <c r="F3" s="254">
        <v>3</v>
      </c>
      <c r="G3" s="254">
        <v>4</v>
      </c>
      <c r="H3" s="254">
        <v>5</v>
      </c>
      <c r="I3" s="254">
        <v>6</v>
      </c>
      <c r="J3" s="254">
        <v>7</v>
      </c>
      <c r="K3" s="254">
        <v>8</v>
      </c>
      <c r="L3" s="254">
        <v>9</v>
      </c>
      <c r="M3" s="254">
        <v>10</v>
      </c>
      <c r="N3" s="254">
        <v>11</v>
      </c>
      <c r="O3" s="254">
        <v>12</v>
      </c>
      <c r="P3" s="254">
        <v>13</v>
      </c>
      <c r="Q3" s="254">
        <v>14</v>
      </c>
      <c r="R3" s="254">
        <v>15</v>
      </c>
      <c r="S3" s="254">
        <v>16</v>
      </c>
      <c r="T3" s="254">
        <v>17</v>
      </c>
      <c r="U3" s="254">
        <v>18</v>
      </c>
      <c r="V3" s="254">
        <v>19</v>
      </c>
      <c r="W3" s="254">
        <v>20</v>
      </c>
      <c r="X3" s="254">
        <v>21</v>
      </c>
      <c r="Y3" s="254">
        <v>22</v>
      </c>
      <c r="Z3" s="254">
        <v>23</v>
      </c>
      <c r="AA3" s="254">
        <v>24</v>
      </c>
      <c r="AB3" s="254">
        <v>25</v>
      </c>
      <c r="AC3" s="254">
        <v>26</v>
      </c>
      <c r="AD3" s="254">
        <v>27</v>
      </c>
      <c r="AE3" s="254">
        <v>28</v>
      </c>
      <c r="AF3" s="254">
        <v>29</v>
      </c>
      <c r="AG3" s="254">
        <v>30</v>
      </c>
      <c r="AH3" s="254">
        <v>31</v>
      </c>
      <c r="AI3" s="254">
        <v>32</v>
      </c>
      <c r="AJ3" s="254">
        <v>33</v>
      </c>
      <c r="AK3" s="254">
        <v>34</v>
      </c>
      <c r="AL3" s="254">
        <v>35</v>
      </c>
      <c r="AM3" s="254">
        <v>36</v>
      </c>
      <c r="AN3" s="254">
        <v>37</v>
      </c>
      <c r="AO3" s="254">
        <v>38</v>
      </c>
    </row>
    <row r="4" spans="2:41" x14ac:dyDescent="0.2">
      <c r="B4" s="255" t="s">
        <v>33</v>
      </c>
      <c r="C4" s="256" t="s">
        <v>9</v>
      </c>
      <c r="D4" s="257">
        <v>2026</v>
      </c>
      <c r="E4" s="257">
        <f>$D$4+D3</f>
        <v>2027</v>
      </c>
      <c r="F4" s="257">
        <f>$D$4+E3</f>
        <v>2028</v>
      </c>
      <c r="G4" s="257">
        <f t="shared" ref="G4:AG4" si="0">$D$4+F3</f>
        <v>2029</v>
      </c>
      <c r="H4" s="257">
        <f t="shared" si="0"/>
        <v>2030</v>
      </c>
      <c r="I4" s="257">
        <f t="shared" si="0"/>
        <v>2031</v>
      </c>
      <c r="J4" s="257">
        <f t="shared" si="0"/>
        <v>2032</v>
      </c>
      <c r="K4" s="257">
        <f t="shared" si="0"/>
        <v>2033</v>
      </c>
      <c r="L4" s="257">
        <f t="shared" si="0"/>
        <v>2034</v>
      </c>
      <c r="M4" s="257">
        <f t="shared" si="0"/>
        <v>2035</v>
      </c>
      <c r="N4" s="257">
        <f t="shared" si="0"/>
        <v>2036</v>
      </c>
      <c r="O4" s="257">
        <f t="shared" si="0"/>
        <v>2037</v>
      </c>
      <c r="P4" s="257">
        <f t="shared" si="0"/>
        <v>2038</v>
      </c>
      <c r="Q4" s="257">
        <f t="shared" si="0"/>
        <v>2039</v>
      </c>
      <c r="R4" s="257">
        <f t="shared" si="0"/>
        <v>2040</v>
      </c>
      <c r="S4" s="257">
        <f t="shared" si="0"/>
        <v>2041</v>
      </c>
      <c r="T4" s="257">
        <f t="shared" si="0"/>
        <v>2042</v>
      </c>
      <c r="U4" s="257">
        <f t="shared" si="0"/>
        <v>2043</v>
      </c>
      <c r="V4" s="257">
        <f t="shared" si="0"/>
        <v>2044</v>
      </c>
      <c r="W4" s="257">
        <f t="shared" si="0"/>
        <v>2045</v>
      </c>
      <c r="X4" s="257">
        <f t="shared" si="0"/>
        <v>2046</v>
      </c>
      <c r="Y4" s="257">
        <f t="shared" si="0"/>
        <v>2047</v>
      </c>
      <c r="Z4" s="257">
        <f t="shared" si="0"/>
        <v>2048</v>
      </c>
      <c r="AA4" s="257">
        <f t="shared" si="0"/>
        <v>2049</v>
      </c>
      <c r="AB4" s="257">
        <f t="shared" si="0"/>
        <v>2050</v>
      </c>
      <c r="AC4" s="257">
        <f t="shared" si="0"/>
        <v>2051</v>
      </c>
      <c r="AD4" s="257">
        <f t="shared" si="0"/>
        <v>2052</v>
      </c>
      <c r="AE4" s="257">
        <f t="shared" si="0"/>
        <v>2053</v>
      </c>
      <c r="AF4" s="257">
        <f t="shared" si="0"/>
        <v>2054</v>
      </c>
      <c r="AG4" s="257">
        <f t="shared" si="0"/>
        <v>2055</v>
      </c>
      <c r="AH4" s="257">
        <f t="shared" ref="AH4" si="1">$D$4+AG3</f>
        <v>2056</v>
      </c>
      <c r="AI4" s="257">
        <f t="shared" ref="AI4" si="2">$D$4+AH3</f>
        <v>2057</v>
      </c>
      <c r="AJ4" s="257">
        <f t="shared" ref="AJ4" si="3">$D$4+AI3</f>
        <v>2058</v>
      </c>
      <c r="AK4" s="257">
        <f t="shared" ref="AK4" si="4">$D$4+AJ3</f>
        <v>2059</v>
      </c>
      <c r="AL4" s="257">
        <f t="shared" ref="AL4" si="5">$D$4+AK3</f>
        <v>2060</v>
      </c>
      <c r="AM4" s="257">
        <f t="shared" ref="AM4" si="6">$D$4+AL3</f>
        <v>2061</v>
      </c>
      <c r="AN4" s="257">
        <f t="shared" ref="AN4" si="7">$D$4+AM3</f>
        <v>2062</v>
      </c>
      <c r="AO4" s="257">
        <f t="shared" ref="AO4" si="8">$D$4+AN3</f>
        <v>2063</v>
      </c>
    </row>
    <row r="5" spans="2:41" ht="11.85" customHeight="1" x14ac:dyDescent="0.3">
      <c r="B5" s="252" t="s">
        <v>149</v>
      </c>
      <c r="C5" s="258">
        <f>SUM(D5:AO5)</f>
        <v>6903885.5728605669</v>
      </c>
      <c r="D5" s="259">
        <f>'12b_A Skleníkové plyny (cesty) '!D7</f>
        <v>0</v>
      </c>
      <c r="E5" s="259">
        <f>'12b_A Skleníkové plyny (cesty) '!E7</f>
        <v>0</v>
      </c>
      <c r="F5" s="259">
        <f>'12b_A Skleníkové plyny (cesty) '!F7</f>
        <v>335936.75082395336</v>
      </c>
      <c r="G5" s="259">
        <f>'12b_A Skleníkové plyny (cesty) '!G7</f>
        <v>334744.90902159049</v>
      </c>
      <c r="H5" s="259">
        <f>'12b_A Skleníkové plyny (cesty) '!H7</f>
        <v>333626.96661875024</v>
      </c>
      <c r="I5" s="259">
        <f>'12b_A Skleníkové plyny (cesty) '!I7</f>
        <v>330572.58497783414</v>
      </c>
      <c r="J5" s="259">
        <f>'12b_A Skleníkové plyny (cesty) '!J7</f>
        <v>325867.02795788541</v>
      </c>
      <c r="K5" s="259">
        <f>'12b_A Skleníkové plyny (cesty) '!K7</f>
        <v>319476.1843040954</v>
      </c>
      <c r="L5" s="259">
        <f>'12b_A Skleníkové plyny (cesty) '!L7</f>
        <v>311842.45974376251</v>
      </c>
      <c r="M5" s="259">
        <f>'12b_A Skleníkové plyny (cesty) '!M7</f>
        <v>301130.32818449766</v>
      </c>
      <c r="N5" s="259">
        <f>'12b_A Skleníkové plyny (cesty) '!N7</f>
        <v>292894.65387394407</v>
      </c>
      <c r="O5" s="259">
        <f>'12b_A Skleníkové plyny (cesty) '!O7</f>
        <v>284491.45714086783</v>
      </c>
      <c r="P5" s="259">
        <f>'12b_A Skleníkové plyny (cesty) '!P7</f>
        <v>275993.99368475517</v>
      </c>
      <c r="Q5" s="259">
        <f>'12b_A Skleníkové plyny (cesty) '!Q7</f>
        <v>267325.63168050558</v>
      </c>
      <c r="R5" s="259">
        <f>'12b_A Skleníkové plyny (cesty) '!R7</f>
        <v>258560.64883870585</v>
      </c>
      <c r="S5" s="259">
        <f>'12b_A Skleníkové plyny (cesty) '!S7</f>
        <v>247142.46825902598</v>
      </c>
      <c r="T5" s="259">
        <f>'12b_A Skleníkové plyny (cesty) '!T7</f>
        <v>235828.50043790671</v>
      </c>
      <c r="U5" s="259">
        <f>'12b_A Skleníkové plyny (cesty) '!U7</f>
        <v>224542.27551274048</v>
      </c>
      <c r="V5" s="259">
        <f>'12b_A Skleníkové plyny (cesty) '!V7</f>
        <v>213359.44835949433</v>
      </c>
      <c r="W5" s="259">
        <f>'12b_A Skleníkové plyny (cesty) '!W7</f>
        <v>202204.00781845165</v>
      </c>
      <c r="X5" s="259">
        <f>'12b_A Skleníkové plyny (cesty) '!X7</f>
        <v>191151.15608744565</v>
      </c>
      <c r="Y5" s="259">
        <f>'12b_A Skleníkové plyny (cesty) '!Y7</f>
        <v>180125.33795813518</v>
      </c>
      <c r="Z5" s="259">
        <f>'12b_A Skleníkové plyny (cesty) '!Z7</f>
        <v>169201.30565879805</v>
      </c>
      <c r="AA5" s="259">
        <f>'12b_A Skleníkové plyny (cesty) '!AA7</f>
        <v>158303.95719745781</v>
      </c>
      <c r="AB5" s="259">
        <f>'12b_A Skleníkové plyny (cesty) '!AB7</f>
        <v>147507.59752520898</v>
      </c>
      <c r="AC5" s="259">
        <f>'12b_A Skleníkové plyny (cesty) '!AC7</f>
        <v>136774.59127537886</v>
      </c>
      <c r="AD5" s="259">
        <f>'12b_A Skleníkové plyny (cesty) '!AD7</f>
        <v>126067.75041550861</v>
      </c>
      <c r="AE5" s="259">
        <f>'12b_A Skleníkové plyny (cesty) '!AE7</f>
        <v>115460.71399339999</v>
      </c>
      <c r="AF5" s="259">
        <f>'12b_A Skleníkové plyny (cesty) '!AF7</f>
        <v>104879.50119923812</v>
      </c>
      <c r="AG5" s="259">
        <f>'12b_A Skleníkové plyny (cesty) '!AG7</f>
        <v>94397.310464304959</v>
      </c>
      <c r="AH5" s="259">
        <f>'12b_A Skleníkové plyny (cesty) '!AH7</f>
        <v>83940.604751167586</v>
      </c>
      <c r="AI5" s="259">
        <f>'12b_A Skleníkové plyny (cesty) '!AI7</f>
        <v>73582.144510996557</v>
      </c>
      <c r="AJ5" s="259">
        <f>'12b_A Skleníkové plyny (cesty) '!AJ7</f>
        <v>63248.833816785547</v>
      </c>
      <c r="AK5" s="259">
        <f>'12b_A Skleníkové plyny (cesty) '!AK7</f>
        <v>53012.997760227372</v>
      </c>
      <c r="AL5" s="259">
        <f>'12b_A Skleníkové plyny (cesty) '!AL7</f>
        <v>42801.978878754351</v>
      </c>
      <c r="AM5" s="259">
        <f>'12b_A Skleníkové plyny (cesty) '!AM7</f>
        <v>32687.669509534895</v>
      </c>
      <c r="AN5" s="259">
        <f>'12b_A Skleníkové plyny (cesty) '!AN7</f>
        <v>22597.848024324165</v>
      </c>
      <c r="AO5" s="259">
        <f>'12b_A Skleníkové plyny (cesty) '!AO7</f>
        <v>12603.97659513259</v>
      </c>
    </row>
    <row r="6" spans="2:41" ht="11.85" customHeight="1" x14ac:dyDescent="0.3">
      <c r="B6" s="252" t="s">
        <v>150</v>
      </c>
      <c r="C6" s="258">
        <f>SUM(D6:AO6)</f>
        <v>1506.7585678221205</v>
      </c>
      <c r="D6" s="259">
        <f>'12b_A Skleníkové plyny (cesty) '!D8</f>
        <v>0</v>
      </c>
      <c r="E6" s="259">
        <f>'12b_A Skleníkové plyny (cesty) '!E8</f>
        <v>0</v>
      </c>
      <c r="F6" s="259">
        <f>'12b_A Skleníkové plyny (cesty) '!F8</f>
        <v>73.317492332160285</v>
      </c>
      <c r="G6" s="259">
        <f>'12b_A Skleníkové plyny (cesty) '!G8</f>
        <v>73.057375354807959</v>
      </c>
      <c r="H6" s="259">
        <f>'12b_A Skleníkové plyny (cesty) '!H8</f>
        <v>72.813386766637706</v>
      </c>
      <c r="I6" s="259">
        <f>'12b_A Skleníkové plyny (cesty) '!I8</f>
        <v>72.146774370143135</v>
      </c>
      <c r="J6" s="259">
        <f>'12b_A Skleníkové plyny (cesty) '!J8</f>
        <v>71.119796405146886</v>
      </c>
      <c r="K6" s="259">
        <f>'12b_A Skleníkové plyny (cesty) '!K8</f>
        <v>69.725008161724432</v>
      </c>
      <c r="L6" s="259">
        <f>'12b_A Skleníkové plyny (cesty) '!L8</f>
        <v>68.058963763350974</v>
      </c>
      <c r="M6" s="259">
        <f>'12b_A Skleníkové plyny (cesty) '!M8</f>
        <v>65.721063484411047</v>
      </c>
      <c r="N6" s="259">
        <f>'12b_A Skleníkové plyny (cesty) '!N8</f>
        <v>63.923644813684511</v>
      </c>
      <c r="O6" s="259">
        <f>'12b_A Skleníkové plyny (cesty) '!O8</f>
        <v>62.089664725076048</v>
      </c>
      <c r="P6" s="259">
        <f>'12b_A Skleníkové plyny (cesty) '!P8</f>
        <v>60.235111121582882</v>
      </c>
      <c r="Q6" s="259">
        <f>'12b_A Skleníkové plyny (cesty) '!Q8</f>
        <v>58.343259267862912</v>
      </c>
      <c r="R6" s="259">
        <f>'12b_A Skleníkové plyny (cesty) '!R8</f>
        <v>56.430320118695704</v>
      </c>
      <c r="S6" s="259">
        <f>'12b_A Skleníkové plyny (cesty) '!S8</f>
        <v>53.938326119692576</v>
      </c>
      <c r="T6" s="259">
        <f>'12b_A Skleníkové plyny (cesty) '!T8</f>
        <v>51.469076336997858</v>
      </c>
      <c r="U6" s="259">
        <f>'12b_A Skleníkové plyny (cesty) '!U8</f>
        <v>49.005881383244343</v>
      </c>
      <c r="V6" s="259">
        <f>'12b_A Skleníkové plyny (cesty) '!V8</f>
        <v>46.565252776671734</v>
      </c>
      <c r="W6" s="259">
        <f>'12b_A Skleníkové plyny (cesty) '!W8</f>
        <v>44.130601240858134</v>
      </c>
      <c r="X6" s="259">
        <f>'12b_A Skleníkové plyny (cesty) '!X8</f>
        <v>41.718339497988545</v>
      </c>
      <c r="Y6" s="259">
        <f>'12b_A Skleníkové plyny (cesty) '!Y8</f>
        <v>39.31197778207391</v>
      </c>
      <c r="Z6" s="259">
        <f>'12b_A Skleníkové plyny (cesty) '!Z8</f>
        <v>36.927830610386103</v>
      </c>
      <c r="AA6" s="259">
        <f>'12b_A Skleníkové plyny (cesty) '!AA8</f>
        <v>34.549507130458515</v>
      </c>
      <c r="AB6" s="259">
        <f>'12b_A Skleníkové plyny (cesty) '!AB8</f>
        <v>32.193224242254466</v>
      </c>
      <c r="AC6" s="259">
        <f>'12b_A Skleníkové plyny (cesty) '!AC8</f>
        <v>29.850768105815476</v>
      </c>
      <c r="AD6" s="259">
        <f>'12b_A Skleníkové plyny (cesty) '!AD8</f>
        <v>27.514022510938375</v>
      </c>
      <c r="AE6" s="259">
        <f>'12b_A Skleníkové plyny (cesty) '!AE8</f>
        <v>25.199059025587417</v>
      </c>
      <c r="AF6" s="259">
        <f>'12b_A Skleníkové plyny (cesty) '!AF8</f>
        <v>22.889731492954741</v>
      </c>
      <c r="AG6" s="259">
        <f>'12b_A Skleníkové plyny (cesty) '!AG8</f>
        <v>20.60201531737189</v>
      </c>
      <c r="AH6" s="259">
        <f>'12b_A Skleníkové plyny (cesty) '!AH8</f>
        <v>18.319861194423993</v>
      </c>
      <c r="AI6" s="259">
        <f>'12b_A Skleníkové plyny (cesty) '!AI8</f>
        <v>16.059148940200529</v>
      </c>
      <c r="AJ6" s="259">
        <f>'12b_A Skleníkové plyny (cesty) '!AJ8</f>
        <v>13.803925521713428</v>
      </c>
      <c r="AK6" s="259">
        <f>'12b_A Skleníkové plyny (cesty) '!AK8</f>
        <v>11.569975738757906</v>
      </c>
      <c r="AL6" s="259">
        <f>'12b_A Skleníkové plyny (cesty) '!AL8</f>
        <v>9.3414422522913778</v>
      </c>
      <c r="AM6" s="259">
        <f>'12b_A Skleníkové plyny (cesty) '!AM8</f>
        <v>7.1340154143404009</v>
      </c>
      <c r="AN6" s="259">
        <f>'12b_A Skleníkové plyny (cesty) '!AN8</f>
        <v>4.9319330057906061</v>
      </c>
      <c r="AO6" s="259">
        <f>'12b_A Skleníkové plyny (cesty) '!AO8</f>
        <v>2.7507914960236932</v>
      </c>
    </row>
    <row r="7" spans="2:41" ht="11.85" customHeight="1" x14ac:dyDescent="0.3">
      <c r="B7" s="252" t="s">
        <v>151</v>
      </c>
      <c r="C7" s="258">
        <f>SUM(D7:AO7)</f>
        <v>328.9838202543944</v>
      </c>
      <c r="D7" s="259">
        <f>'12b_A Skleníkové plyny (cesty) '!D9</f>
        <v>0</v>
      </c>
      <c r="E7" s="259">
        <f>'12b_A Skleníkové plyny (cesty) '!E9</f>
        <v>0</v>
      </c>
      <c r="F7" s="259">
        <f>'12b_A Skleníkové plyny (cesty) '!F9</f>
        <v>16.008051478193991</v>
      </c>
      <c r="G7" s="259">
        <f>'12b_A Skleníkové plyny (cesty) '!G9</f>
        <v>15.951257855944291</v>
      </c>
      <c r="H7" s="259">
        <f>'12b_A Skleníkové plyny (cesty) '!H9</f>
        <v>15.897985686434913</v>
      </c>
      <c r="I7" s="259">
        <f>'12b_A Skleníkové plyny (cesty) '!I9</f>
        <v>15.752438352236105</v>
      </c>
      <c r="J7" s="259">
        <f>'12b_A Skleníkové plyny (cesty) '!J9</f>
        <v>15.52820924117826</v>
      </c>
      <c r="K7" s="259">
        <f>'12b_A Skleníkové plyny (cesty) '!K9</f>
        <v>15.223672884414562</v>
      </c>
      <c r="L7" s="259">
        <f>'12b_A Skleníkové plyny (cesty) '!L9</f>
        <v>14.859910791007279</v>
      </c>
      <c r="M7" s="259">
        <f>'12b_A Skleníkové plyny (cesty) '!M9</f>
        <v>14.349456507511034</v>
      </c>
      <c r="N7" s="259">
        <f>'12b_A Skleníkové plyny (cesty) '!N9</f>
        <v>13.957010316382423</v>
      </c>
      <c r="O7" s="259">
        <f>'12b_A Skleníkové plyny (cesty) '!O9</f>
        <v>13.556581350053072</v>
      </c>
      <c r="P7" s="259">
        <f>'12b_A Skleníkové plyny (cesty) '!P9</f>
        <v>13.151660387681771</v>
      </c>
      <c r="Q7" s="259">
        <f>'12b_A Skleníkové plyny (cesty) '!Q9</f>
        <v>12.738595771038005</v>
      </c>
      <c r="R7" s="259">
        <f>'12b_A Skleníkové plyny (cesty) '!R9</f>
        <v>12.320926980133535</v>
      </c>
      <c r="S7" s="259">
        <f>'12b_A Skleníkové plyny (cesty) '!S9</f>
        <v>11.776828062529198</v>
      </c>
      <c r="T7" s="259">
        <f>'12b_A Skleníkové plyny (cesty) '!T9</f>
        <v>11.237695089257038</v>
      </c>
      <c r="U7" s="259">
        <f>'12b_A Skleníkové plyny (cesty) '!U9</f>
        <v>10.699884119920082</v>
      </c>
      <c r="V7" s="259">
        <f>'12b_A Skleníkové plyny (cesty) '!V9</f>
        <v>10.167000259187851</v>
      </c>
      <c r="W7" s="259">
        <f>'12b_A Skleníkové plyny (cesty) '!W9</f>
        <v>9.6354214247645622</v>
      </c>
      <c r="X7" s="259">
        <f>'12b_A Skleníkové plyny (cesty) '!X9</f>
        <v>9.108731150310156</v>
      </c>
      <c r="Y7" s="259">
        <f>'12b_A Skleníkové plyny (cesty) '!Y9</f>
        <v>8.5833290805148756</v>
      </c>
      <c r="Z7" s="259">
        <f>'12b_A Skleníkové plyny (cesty) '!Z9</f>
        <v>8.0627773070982069</v>
      </c>
      <c r="AA7" s="259">
        <f>'12b_A Skleníkové plyny (cesty) '!AA9</f>
        <v>7.5434970714077387</v>
      </c>
      <c r="AB7" s="259">
        <f>'12b_A Skleníkové plyny (cesty) '!AB9</f>
        <v>7.029029151519369</v>
      </c>
      <c r="AC7" s="259">
        <f>'12b_A Skleníkové plyny (cesty) '!AC9</f>
        <v>6.5175801476766875</v>
      </c>
      <c r="AD7" s="259">
        <f>'12b_A Skleníkové plyny (cesty) '!AD9</f>
        <v>6.0073779764844861</v>
      </c>
      <c r="AE7" s="259">
        <f>'12b_A Skleníkové plyny (cesty) '!AE9</f>
        <v>5.5019316844079889</v>
      </c>
      <c r="AF7" s="259">
        <f>'12b_A Skleníkové plyny (cesty) '!AF9</f>
        <v>4.9977159393452109</v>
      </c>
      <c r="AG7" s="259">
        <f>'12b_A Skleníkové plyny (cesty) '!AG9</f>
        <v>4.4982187915115919</v>
      </c>
      <c r="AH7" s="259">
        <f>'12b_A Skleníkové plyny (cesty) '!AH9</f>
        <v>3.9999360554380106</v>
      </c>
      <c r="AI7" s="259">
        <f>'12b_A Skleníkové plyny (cesty) '!AI9</f>
        <v>3.5063349107202062</v>
      </c>
      <c r="AJ7" s="259">
        <f>'12b_A Skleníkové plyny (cesty) '!AJ9</f>
        <v>3.0139321916744755</v>
      </c>
      <c r="AK7" s="259">
        <f>'12b_A Skleníkové plyny (cesty) '!AK9</f>
        <v>2.526174332155243</v>
      </c>
      <c r="AL7" s="259">
        <f>'12b_A Skleníkové plyny (cesty) '!AL9</f>
        <v>2.0395990601776592</v>
      </c>
      <c r="AM7" s="259">
        <f>'12b_A Skleníkové plyny (cesty) '!AM9</f>
        <v>1.5576321879860138</v>
      </c>
      <c r="AN7" s="259">
        <f>'12b_A Skleníkové plyny (cesty) '!AN9</f>
        <v>1.0768322119640859</v>
      </c>
      <c r="AO7" s="259">
        <f>'12b_A Skleníkové plyny (cesty) '!AO9</f>
        <v>0.60060444613447217</v>
      </c>
    </row>
    <row r="8" spans="2:41" ht="11.85" customHeight="1" x14ac:dyDescent="0.3">
      <c r="B8" s="252" t="s">
        <v>572</v>
      </c>
      <c r="C8" s="258">
        <f>SUM(D8:AO8)</f>
        <v>1778497.8539136541</v>
      </c>
      <c r="D8" s="259">
        <f>'12b_A Skleníkové plyny (cesty) '!D10</f>
        <v>0</v>
      </c>
      <c r="E8" s="259">
        <f>'12b_A Skleníkové plyny (cesty) '!E10</f>
        <v>0</v>
      </c>
      <c r="F8" s="259">
        <f>'12b_A Skleníkové plyny (cesty) '!F10</f>
        <v>4459.1810688522892</v>
      </c>
      <c r="G8" s="259">
        <f>'12b_A Skleníkové plyny (cesty) '!G10</f>
        <v>5481.6525849731652</v>
      </c>
      <c r="H8" s="259">
        <f>'12b_A Skleníkové plyny (cesty) '!H10</f>
        <v>6488.2743209659748</v>
      </c>
      <c r="I8" s="259">
        <f>'12b_A Skleníkové plyny (cesty) '!I10</f>
        <v>8041.4673738002912</v>
      </c>
      <c r="J8" s="259">
        <f>'12b_A Skleníkové plyny (cesty) '!J10</f>
        <v>10061.463874430487</v>
      </c>
      <c r="K8" s="259">
        <f>'12b_A Skleníkové plyny (cesty) '!K10</f>
        <v>12557.840601359605</v>
      </c>
      <c r="L8" s="259">
        <f>'12b_A Skleníkové plyny (cesty) '!L10</f>
        <v>15406.870108635756</v>
      </c>
      <c r="M8" s="259">
        <f>'12b_A Skleníkové plyny (cesty) '!M10</f>
        <v>19122.071065211847</v>
      </c>
      <c r="N8" s="259">
        <f>'12b_A Skleníkové plyny (cesty) '!N10</f>
        <v>22149.518701274701</v>
      </c>
      <c r="O8" s="259">
        <f>'12b_A Skleníkové plyny (cesty) '!O10</f>
        <v>25228.895091431383</v>
      </c>
      <c r="P8" s="259">
        <f>'12b_A Skleníkové plyny (cesty) '!P10</f>
        <v>28339.742585682056</v>
      </c>
      <c r="Q8" s="259">
        <f>'12b_A Skleníkové plyny (cesty) '!Q10</f>
        <v>31503.534451817253</v>
      </c>
      <c r="R8" s="259">
        <f>'12b_A Skleníkové plyny (cesty) '!R10</f>
        <v>34699.527632807374</v>
      </c>
      <c r="S8" s="259">
        <f>'12b_A Skleníkové plyny (cesty) '!S10</f>
        <v>37572.6420989295</v>
      </c>
      <c r="T8" s="259">
        <f>'12b_A Skleníkové plyny (cesty) '!T10</f>
        <v>40417.566581037121</v>
      </c>
      <c r="U8" s="259">
        <f>'12b_A Skleníkové plyny (cesty) '!U10</f>
        <v>43255.690446937857</v>
      </c>
      <c r="V8" s="259">
        <f>'12b_A Skleníkové plyny (cesty) '!V10</f>
        <v>46065.846548332695</v>
      </c>
      <c r="W8" s="259">
        <f>'12b_A Skleníkové plyny (cesty) '!W10</f>
        <v>48869.295949326784</v>
      </c>
      <c r="X8" s="259">
        <f>'12b_A Skleníkové plyny (cesty) '!X10</f>
        <v>51644.998154486588</v>
      </c>
      <c r="Y8" s="259">
        <f>'12b_A Skleníkové plyny (cesty) '!Y10</f>
        <v>54414.086693840858</v>
      </c>
      <c r="Z8" s="259">
        <f>'12b_A Skleníkové plyny (cesty) '!Z10</f>
        <v>57155.646966999921</v>
      </c>
      <c r="AA8" s="259">
        <f>'12b_A Skleníkové plyny (cesty) '!AA10</f>
        <v>59890.685734925522</v>
      </c>
      <c r="AB8" s="259">
        <f>'12b_A Skleníkové plyny (cesty) '!AB10</f>
        <v>62598.413538984692</v>
      </c>
      <c r="AC8" s="259">
        <f>'12b_A Skleníkové plyny (cesty) '!AC10</f>
        <v>65289.355960047862</v>
      </c>
      <c r="AD8" s="259">
        <f>'12b_A Skleníkové plyny (cesty) '!AD10</f>
        <v>67973.913446793391</v>
      </c>
      <c r="AE8" s="259">
        <f>'12b_A Skleníkové plyny (cesty) '!AE10</f>
        <v>70631.482850802029</v>
      </c>
      <c r="AF8" s="259">
        <f>'12b_A Skleníkové plyny (cesty) '!AF10</f>
        <v>73282.757327377549</v>
      </c>
      <c r="AG8" s="259">
        <f>'12b_A Skleníkové plyny (cesty) '!AG10</f>
        <v>75907.257006298634</v>
      </c>
      <c r="AH8" s="259">
        <f>'12b_A Skleníkové plyny (cesty) '!AH10</f>
        <v>78525.550915377215</v>
      </c>
      <c r="AI8" s="259">
        <f>'12b_A Skleníkové plyny (cesty) '!AI10</f>
        <v>81117.281724960412</v>
      </c>
      <c r="AJ8" s="259">
        <f>'12b_A Skleníkové plyny (cesty) '!AJ10</f>
        <v>83702.895079943555</v>
      </c>
      <c r="AK8" s="259">
        <f>'12b_A Skleníkové plyny (cesty) '!AK10</f>
        <v>86262.15545802626</v>
      </c>
      <c r="AL8" s="259">
        <f>'12b_A Skleníkové plyny (cesty) '!AL10</f>
        <v>88815.385861296047</v>
      </c>
      <c r="AM8" s="259">
        <f>'12b_A Skleníkové plyny (cesty) '!AM10</f>
        <v>91342.471845976354</v>
      </c>
      <c r="AN8" s="259">
        <f>'12b_A Skleníkové plyny (cesty) '!AN10</f>
        <v>93863.614507016202</v>
      </c>
      <c r="AO8" s="259">
        <f>'12b_A Skleníkové plyny (cesty) '!AO10</f>
        <v>96358.819754695025</v>
      </c>
    </row>
    <row r="9" spans="2:41" ht="10.35" customHeight="1" x14ac:dyDescent="0.2">
      <c r="B9" s="253" t="s">
        <v>9</v>
      </c>
      <c r="C9" s="260">
        <f>SUM(D9:AO9)</f>
        <v>8684219.1691622939</v>
      </c>
      <c r="D9" s="260">
        <f>SUM(D5:D8)</f>
        <v>0</v>
      </c>
      <c r="E9" s="260">
        <f t="shared" ref="E9:AG9" si="9">SUM(E5:E8)</f>
        <v>0</v>
      </c>
      <c r="F9" s="260">
        <f t="shared" si="9"/>
        <v>340485.257436616</v>
      </c>
      <c r="G9" s="260">
        <f t="shared" si="9"/>
        <v>340315.57023977436</v>
      </c>
      <c r="H9" s="260">
        <f t="shared" si="9"/>
        <v>340203.95231216931</v>
      </c>
      <c r="I9" s="260">
        <f t="shared" si="9"/>
        <v>338701.9515643568</v>
      </c>
      <c r="J9" s="260">
        <f t="shared" si="9"/>
        <v>336015.13983796223</v>
      </c>
      <c r="K9" s="260">
        <f t="shared" si="9"/>
        <v>332118.97358650115</v>
      </c>
      <c r="L9" s="260">
        <f t="shared" si="9"/>
        <v>327332.24872695259</v>
      </c>
      <c r="M9" s="260">
        <f t="shared" si="9"/>
        <v>320332.46976970148</v>
      </c>
      <c r="N9" s="260">
        <f t="shared" si="9"/>
        <v>315122.05323034886</v>
      </c>
      <c r="O9" s="260">
        <f t="shared" si="9"/>
        <v>309795.99847837433</v>
      </c>
      <c r="P9" s="260">
        <f t="shared" si="9"/>
        <v>304407.1230419465</v>
      </c>
      <c r="Q9" s="260">
        <f t="shared" si="9"/>
        <v>298900.24798736174</v>
      </c>
      <c r="R9" s="260">
        <f t="shared" si="9"/>
        <v>293328.92771861207</v>
      </c>
      <c r="S9" s="260">
        <f t="shared" si="9"/>
        <v>284780.82551213767</v>
      </c>
      <c r="T9" s="260">
        <f t="shared" si="9"/>
        <v>276308.77379037009</v>
      </c>
      <c r="U9" s="260">
        <f t="shared" si="9"/>
        <v>267857.67172518151</v>
      </c>
      <c r="V9" s="260">
        <f t="shared" si="9"/>
        <v>259482.02716086287</v>
      </c>
      <c r="W9" s="260">
        <f t="shared" si="9"/>
        <v>251127.06979044405</v>
      </c>
      <c r="X9" s="260">
        <f t="shared" si="9"/>
        <v>242846.98131258052</v>
      </c>
      <c r="Y9" s="260">
        <f t="shared" si="9"/>
        <v>234587.31995883863</v>
      </c>
      <c r="Z9" s="260">
        <f t="shared" si="9"/>
        <v>226401.94323371546</v>
      </c>
      <c r="AA9" s="260">
        <f t="shared" si="9"/>
        <v>218236.7359365852</v>
      </c>
      <c r="AB9" s="260">
        <f t="shared" si="9"/>
        <v>210145.23331758744</v>
      </c>
      <c r="AC9" s="260">
        <f t="shared" si="9"/>
        <v>202100.31558368023</v>
      </c>
      <c r="AD9" s="260">
        <f t="shared" si="9"/>
        <v>194075.18526278943</v>
      </c>
      <c r="AE9" s="260">
        <f t="shared" si="9"/>
        <v>186122.897834912</v>
      </c>
      <c r="AF9" s="260">
        <f t="shared" si="9"/>
        <v>178190.14597404795</v>
      </c>
      <c r="AG9" s="260">
        <f t="shared" si="9"/>
        <v>170329.66770471248</v>
      </c>
      <c r="AH9" s="260">
        <f t="shared" ref="AH9:AN9" si="10">SUM(AH5:AH8)</f>
        <v>162488.47546379466</v>
      </c>
      <c r="AI9" s="260">
        <f t="shared" si="10"/>
        <v>154718.99171980791</v>
      </c>
      <c r="AJ9" s="260">
        <f t="shared" si="10"/>
        <v>146968.5467544425</v>
      </c>
      <c r="AK9" s="260">
        <f t="shared" si="10"/>
        <v>139289.24936832453</v>
      </c>
      <c r="AL9" s="260">
        <f t="shared" si="10"/>
        <v>131628.74578136287</v>
      </c>
      <c r="AM9" s="260">
        <f t="shared" si="10"/>
        <v>124038.83300311357</v>
      </c>
      <c r="AN9" s="260">
        <f t="shared" si="10"/>
        <v>116467.47129655813</v>
      </c>
      <c r="AO9" s="260">
        <f t="shared" ref="AO9" si="11">SUM(AO5:AO8)</f>
        <v>108966.14774576978</v>
      </c>
    </row>
    <row r="12" spans="2:41" x14ac:dyDescent="0.2">
      <c r="B12" s="252"/>
      <c r="C12" s="252"/>
      <c r="D12" s="252" t="s">
        <v>10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</row>
    <row r="13" spans="2:41" x14ac:dyDescent="0.2">
      <c r="B13" s="253" t="s">
        <v>457</v>
      </c>
      <c r="C13" s="253"/>
      <c r="D13" s="252">
        <v>1</v>
      </c>
      <c r="E13" s="252">
        <v>2</v>
      </c>
      <c r="F13" s="252">
        <v>3</v>
      </c>
      <c r="G13" s="252">
        <v>4</v>
      </c>
      <c r="H13" s="252">
        <v>5</v>
      </c>
      <c r="I13" s="252">
        <v>6</v>
      </c>
      <c r="J13" s="252">
        <v>7</v>
      </c>
      <c r="K13" s="252">
        <v>8</v>
      </c>
      <c r="L13" s="252">
        <v>9</v>
      </c>
      <c r="M13" s="252">
        <v>10</v>
      </c>
      <c r="N13" s="252">
        <v>11</v>
      </c>
      <c r="O13" s="252">
        <v>12</v>
      </c>
      <c r="P13" s="252">
        <v>13</v>
      </c>
      <c r="Q13" s="252">
        <v>14</v>
      </c>
      <c r="R13" s="252">
        <v>15</v>
      </c>
      <c r="S13" s="252">
        <v>16</v>
      </c>
      <c r="T13" s="252">
        <v>17</v>
      </c>
      <c r="U13" s="252">
        <v>18</v>
      </c>
      <c r="V13" s="252">
        <v>19</v>
      </c>
      <c r="W13" s="252">
        <v>20</v>
      </c>
      <c r="X13" s="252">
        <v>21</v>
      </c>
      <c r="Y13" s="252">
        <v>22</v>
      </c>
      <c r="Z13" s="252">
        <v>23</v>
      </c>
      <c r="AA13" s="252">
        <v>24</v>
      </c>
      <c r="AB13" s="252">
        <v>25</v>
      </c>
      <c r="AC13" s="252">
        <v>26</v>
      </c>
      <c r="AD13" s="252">
        <v>27</v>
      </c>
      <c r="AE13" s="252">
        <v>28</v>
      </c>
      <c r="AF13" s="252">
        <v>29</v>
      </c>
      <c r="AG13" s="252">
        <v>30</v>
      </c>
      <c r="AH13" s="252">
        <v>31</v>
      </c>
      <c r="AI13" s="252">
        <v>32</v>
      </c>
      <c r="AJ13" s="252">
        <v>33</v>
      </c>
      <c r="AK13" s="252">
        <v>34</v>
      </c>
      <c r="AL13" s="252">
        <v>35</v>
      </c>
      <c r="AM13" s="252">
        <v>36</v>
      </c>
      <c r="AN13" s="252">
        <v>37</v>
      </c>
      <c r="AO13" s="252">
        <v>38</v>
      </c>
    </row>
    <row r="14" spans="2:41" x14ac:dyDescent="0.2">
      <c r="B14" s="255" t="s">
        <v>34</v>
      </c>
      <c r="C14" s="256" t="s">
        <v>9</v>
      </c>
      <c r="D14" s="296">
        <f t="shared" ref="D14:AG14" si="12">D4</f>
        <v>2026</v>
      </c>
      <c r="E14" s="296">
        <f t="shared" si="12"/>
        <v>2027</v>
      </c>
      <c r="F14" s="296">
        <f t="shared" si="12"/>
        <v>2028</v>
      </c>
      <c r="G14" s="296">
        <f t="shared" si="12"/>
        <v>2029</v>
      </c>
      <c r="H14" s="296">
        <f t="shared" si="12"/>
        <v>2030</v>
      </c>
      <c r="I14" s="296">
        <f t="shared" si="12"/>
        <v>2031</v>
      </c>
      <c r="J14" s="296">
        <f t="shared" si="12"/>
        <v>2032</v>
      </c>
      <c r="K14" s="296">
        <f t="shared" si="12"/>
        <v>2033</v>
      </c>
      <c r="L14" s="296">
        <f t="shared" si="12"/>
        <v>2034</v>
      </c>
      <c r="M14" s="296">
        <f t="shared" si="12"/>
        <v>2035</v>
      </c>
      <c r="N14" s="296">
        <f t="shared" si="12"/>
        <v>2036</v>
      </c>
      <c r="O14" s="296">
        <f t="shared" si="12"/>
        <v>2037</v>
      </c>
      <c r="P14" s="296">
        <f t="shared" si="12"/>
        <v>2038</v>
      </c>
      <c r="Q14" s="296">
        <f t="shared" si="12"/>
        <v>2039</v>
      </c>
      <c r="R14" s="296">
        <f t="shared" si="12"/>
        <v>2040</v>
      </c>
      <c r="S14" s="296">
        <f t="shared" si="12"/>
        <v>2041</v>
      </c>
      <c r="T14" s="296">
        <f t="shared" si="12"/>
        <v>2042</v>
      </c>
      <c r="U14" s="296">
        <f t="shared" si="12"/>
        <v>2043</v>
      </c>
      <c r="V14" s="296">
        <f t="shared" si="12"/>
        <v>2044</v>
      </c>
      <c r="W14" s="296">
        <f t="shared" si="12"/>
        <v>2045</v>
      </c>
      <c r="X14" s="296">
        <f t="shared" si="12"/>
        <v>2046</v>
      </c>
      <c r="Y14" s="296">
        <f t="shared" si="12"/>
        <v>2047</v>
      </c>
      <c r="Z14" s="296">
        <f t="shared" si="12"/>
        <v>2048</v>
      </c>
      <c r="AA14" s="296">
        <f t="shared" si="12"/>
        <v>2049</v>
      </c>
      <c r="AB14" s="296">
        <f t="shared" si="12"/>
        <v>2050</v>
      </c>
      <c r="AC14" s="296">
        <f t="shared" si="12"/>
        <v>2051</v>
      </c>
      <c r="AD14" s="296">
        <f t="shared" si="12"/>
        <v>2052</v>
      </c>
      <c r="AE14" s="296">
        <f t="shared" si="12"/>
        <v>2053</v>
      </c>
      <c r="AF14" s="296">
        <f t="shared" si="12"/>
        <v>2054</v>
      </c>
      <c r="AG14" s="296">
        <f t="shared" si="12"/>
        <v>2055</v>
      </c>
      <c r="AH14" s="296">
        <f t="shared" ref="AH14:AN14" si="13">AH4</f>
        <v>2056</v>
      </c>
      <c r="AI14" s="296">
        <f t="shared" si="13"/>
        <v>2057</v>
      </c>
      <c r="AJ14" s="296">
        <f t="shared" si="13"/>
        <v>2058</v>
      </c>
      <c r="AK14" s="296">
        <f t="shared" si="13"/>
        <v>2059</v>
      </c>
      <c r="AL14" s="296">
        <f t="shared" si="13"/>
        <v>2060</v>
      </c>
      <c r="AM14" s="296">
        <f t="shared" si="13"/>
        <v>2061</v>
      </c>
      <c r="AN14" s="296">
        <f t="shared" si="13"/>
        <v>2062</v>
      </c>
      <c r="AO14" s="296">
        <f t="shared" ref="AO14" si="14">AO4</f>
        <v>2063</v>
      </c>
    </row>
    <row r="15" spans="2:41" ht="12.6" x14ac:dyDescent="0.3">
      <c r="B15" s="252" t="s">
        <v>149</v>
      </c>
      <c r="C15" s="258">
        <f>SUM(D15:AO15)</f>
        <v>0</v>
      </c>
      <c r="D15" s="259">
        <v>0</v>
      </c>
      <c r="E15" s="259">
        <v>0</v>
      </c>
      <c r="F15" s="259">
        <v>0</v>
      </c>
      <c r="G15" s="259">
        <v>0</v>
      </c>
      <c r="H15" s="259">
        <v>0</v>
      </c>
      <c r="I15" s="259">
        <v>0</v>
      </c>
      <c r="J15" s="259">
        <v>0</v>
      </c>
      <c r="K15" s="259">
        <v>0</v>
      </c>
      <c r="L15" s="259">
        <v>0</v>
      </c>
      <c r="M15" s="259">
        <v>0</v>
      </c>
      <c r="N15" s="259">
        <v>0</v>
      </c>
      <c r="O15" s="259">
        <v>0</v>
      </c>
      <c r="P15" s="259">
        <v>0</v>
      </c>
      <c r="Q15" s="259">
        <v>0</v>
      </c>
      <c r="R15" s="259">
        <v>0</v>
      </c>
      <c r="S15" s="259">
        <v>0</v>
      </c>
      <c r="T15" s="259">
        <v>0</v>
      </c>
      <c r="U15" s="259">
        <v>0</v>
      </c>
      <c r="V15" s="259">
        <v>0</v>
      </c>
      <c r="W15" s="259">
        <v>0</v>
      </c>
      <c r="X15" s="259">
        <v>0</v>
      </c>
      <c r="Y15" s="259">
        <v>0</v>
      </c>
      <c r="Z15" s="259">
        <v>0</v>
      </c>
      <c r="AA15" s="259">
        <v>0</v>
      </c>
      <c r="AB15" s="259">
        <v>0</v>
      </c>
      <c r="AC15" s="259">
        <v>0</v>
      </c>
      <c r="AD15" s="259">
        <v>0</v>
      </c>
      <c r="AE15" s="259">
        <v>0</v>
      </c>
      <c r="AF15" s="259">
        <v>0</v>
      </c>
      <c r="AG15" s="259">
        <v>0</v>
      </c>
      <c r="AH15" s="259">
        <v>0</v>
      </c>
      <c r="AI15" s="259">
        <v>0</v>
      </c>
      <c r="AJ15" s="259">
        <v>0</v>
      </c>
      <c r="AK15" s="259">
        <v>0</v>
      </c>
      <c r="AL15" s="259">
        <v>0</v>
      </c>
      <c r="AM15" s="259">
        <v>0</v>
      </c>
      <c r="AN15" s="259">
        <v>0</v>
      </c>
      <c r="AO15" s="259">
        <v>0</v>
      </c>
    </row>
    <row r="16" spans="2:41" ht="12.6" x14ac:dyDescent="0.3">
      <c r="B16" s="252" t="s">
        <v>150</v>
      </c>
      <c r="C16" s="258">
        <f>SUM(D16:AO16)</f>
        <v>0</v>
      </c>
      <c r="D16" s="259">
        <v>0</v>
      </c>
      <c r="E16" s="259">
        <v>0</v>
      </c>
      <c r="F16" s="259">
        <v>0</v>
      </c>
      <c r="G16" s="259">
        <v>0</v>
      </c>
      <c r="H16" s="259">
        <v>0</v>
      </c>
      <c r="I16" s="259">
        <v>0</v>
      </c>
      <c r="J16" s="259">
        <v>0</v>
      </c>
      <c r="K16" s="259">
        <v>0</v>
      </c>
      <c r="L16" s="259">
        <v>0</v>
      </c>
      <c r="M16" s="259">
        <v>0</v>
      </c>
      <c r="N16" s="259">
        <v>0</v>
      </c>
      <c r="O16" s="259">
        <v>0</v>
      </c>
      <c r="P16" s="259">
        <v>0</v>
      </c>
      <c r="Q16" s="259">
        <v>0</v>
      </c>
      <c r="R16" s="259">
        <v>0</v>
      </c>
      <c r="S16" s="259">
        <v>0</v>
      </c>
      <c r="T16" s="259">
        <v>0</v>
      </c>
      <c r="U16" s="259">
        <v>0</v>
      </c>
      <c r="V16" s="259">
        <v>0</v>
      </c>
      <c r="W16" s="259">
        <v>0</v>
      </c>
      <c r="X16" s="259">
        <v>0</v>
      </c>
      <c r="Y16" s="259">
        <v>0</v>
      </c>
      <c r="Z16" s="259">
        <v>0</v>
      </c>
      <c r="AA16" s="259">
        <v>0</v>
      </c>
      <c r="AB16" s="259">
        <v>0</v>
      </c>
      <c r="AC16" s="259">
        <v>0</v>
      </c>
      <c r="AD16" s="259">
        <v>0</v>
      </c>
      <c r="AE16" s="259">
        <v>0</v>
      </c>
      <c r="AF16" s="259">
        <v>0</v>
      </c>
      <c r="AG16" s="259">
        <v>0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</row>
    <row r="17" spans="2:41" ht="12.6" x14ac:dyDescent="0.3">
      <c r="B17" s="252" t="s">
        <v>151</v>
      </c>
      <c r="C17" s="258">
        <f>SUM(D17:AO17)</f>
        <v>0</v>
      </c>
      <c r="D17" s="259">
        <v>0</v>
      </c>
      <c r="E17" s="259">
        <v>0</v>
      </c>
      <c r="F17" s="259">
        <v>0</v>
      </c>
      <c r="G17" s="259">
        <v>0</v>
      </c>
      <c r="H17" s="259">
        <v>0</v>
      </c>
      <c r="I17" s="259">
        <v>0</v>
      </c>
      <c r="J17" s="259">
        <v>0</v>
      </c>
      <c r="K17" s="259">
        <v>0</v>
      </c>
      <c r="L17" s="259">
        <v>0</v>
      </c>
      <c r="M17" s="259">
        <v>0</v>
      </c>
      <c r="N17" s="259">
        <v>0</v>
      </c>
      <c r="O17" s="259">
        <v>0</v>
      </c>
      <c r="P17" s="259">
        <v>0</v>
      </c>
      <c r="Q17" s="259">
        <v>0</v>
      </c>
      <c r="R17" s="259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0</v>
      </c>
      <c r="AC17" s="259">
        <v>0</v>
      </c>
      <c r="AD17" s="259">
        <v>0</v>
      </c>
      <c r="AE17" s="259">
        <v>0</v>
      </c>
      <c r="AF17" s="259">
        <v>0</v>
      </c>
      <c r="AG17" s="259">
        <v>0</v>
      </c>
      <c r="AH17" s="259">
        <v>0</v>
      </c>
      <c r="AI17" s="259">
        <v>0</v>
      </c>
      <c r="AJ17" s="259">
        <v>0</v>
      </c>
      <c r="AK17" s="259">
        <v>0</v>
      </c>
      <c r="AL17" s="259">
        <v>0</v>
      </c>
      <c r="AM17" s="259">
        <v>0</v>
      </c>
      <c r="AN17" s="259">
        <v>0</v>
      </c>
      <c r="AO17" s="259">
        <v>0</v>
      </c>
    </row>
    <row r="18" spans="2:41" ht="12.6" x14ac:dyDescent="0.3">
      <c r="B18" s="252" t="s">
        <v>572</v>
      </c>
      <c r="C18" s="258">
        <f>SUM(D18:AO18)</f>
        <v>0</v>
      </c>
      <c r="D18" s="259">
        <v>0</v>
      </c>
      <c r="E18" s="259">
        <v>0</v>
      </c>
      <c r="F18" s="259">
        <v>0</v>
      </c>
      <c r="G18" s="259">
        <v>0</v>
      </c>
      <c r="H18" s="259">
        <v>0</v>
      </c>
      <c r="I18" s="259">
        <v>0</v>
      </c>
      <c r="J18" s="259">
        <v>0</v>
      </c>
      <c r="K18" s="259">
        <v>0</v>
      </c>
      <c r="L18" s="259">
        <v>0</v>
      </c>
      <c r="M18" s="259">
        <v>0</v>
      </c>
      <c r="N18" s="259">
        <v>0</v>
      </c>
      <c r="O18" s="259">
        <v>0</v>
      </c>
      <c r="P18" s="259">
        <v>0</v>
      </c>
      <c r="Q18" s="259">
        <v>0</v>
      </c>
      <c r="R18" s="259">
        <v>0</v>
      </c>
      <c r="S18" s="259">
        <v>0</v>
      </c>
      <c r="T18" s="259">
        <v>0</v>
      </c>
      <c r="U18" s="259">
        <v>0</v>
      </c>
      <c r="V18" s="259">
        <v>0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0</v>
      </c>
      <c r="AD18" s="259">
        <v>0</v>
      </c>
      <c r="AE18" s="259">
        <v>0</v>
      </c>
      <c r="AF18" s="259">
        <v>0</v>
      </c>
      <c r="AG18" s="259">
        <v>0</v>
      </c>
      <c r="AH18" s="259">
        <v>0</v>
      </c>
      <c r="AI18" s="259">
        <v>0</v>
      </c>
      <c r="AJ18" s="259">
        <v>0</v>
      </c>
      <c r="AK18" s="259">
        <v>0</v>
      </c>
      <c r="AL18" s="259">
        <v>0</v>
      </c>
      <c r="AM18" s="259">
        <v>0</v>
      </c>
      <c r="AN18" s="259">
        <v>0</v>
      </c>
      <c r="AO18" s="259">
        <v>0</v>
      </c>
    </row>
    <row r="19" spans="2:41" x14ac:dyDescent="0.2">
      <c r="B19" s="253" t="s">
        <v>35</v>
      </c>
      <c r="C19" s="260">
        <f>SUM(D19:AO19)</f>
        <v>0</v>
      </c>
      <c r="D19" s="260">
        <f>SUM(D15:D18)</f>
        <v>0</v>
      </c>
      <c r="E19" s="260">
        <f t="shared" ref="E19:AG19" si="15">SUM(E15:E18)</f>
        <v>0</v>
      </c>
      <c r="F19" s="260">
        <f t="shared" si="15"/>
        <v>0</v>
      </c>
      <c r="G19" s="260">
        <f t="shared" si="15"/>
        <v>0</v>
      </c>
      <c r="H19" s="260">
        <f t="shared" si="15"/>
        <v>0</v>
      </c>
      <c r="I19" s="260">
        <f t="shared" si="15"/>
        <v>0</v>
      </c>
      <c r="J19" s="260">
        <f t="shared" si="15"/>
        <v>0</v>
      </c>
      <c r="K19" s="260">
        <f t="shared" si="15"/>
        <v>0</v>
      </c>
      <c r="L19" s="260">
        <f t="shared" si="15"/>
        <v>0</v>
      </c>
      <c r="M19" s="260">
        <f t="shared" si="15"/>
        <v>0</v>
      </c>
      <c r="N19" s="260">
        <f t="shared" si="15"/>
        <v>0</v>
      </c>
      <c r="O19" s="260">
        <f t="shared" si="15"/>
        <v>0</v>
      </c>
      <c r="P19" s="260">
        <f t="shared" si="15"/>
        <v>0</v>
      </c>
      <c r="Q19" s="260">
        <f t="shared" si="15"/>
        <v>0</v>
      </c>
      <c r="R19" s="260">
        <f t="shared" si="15"/>
        <v>0</v>
      </c>
      <c r="S19" s="260">
        <f t="shared" si="15"/>
        <v>0</v>
      </c>
      <c r="T19" s="260">
        <f t="shared" si="15"/>
        <v>0</v>
      </c>
      <c r="U19" s="260">
        <f t="shared" si="15"/>
        <v>0</v>
      </c>
      <c r="V19" s="260">
        <f t="shared" si="15"/>
        <v>0</v>
      </c>
      <c r="W19" s="260">
        <f t="shared" si="15"/>
        <v>0</v>
      </c>
      <c r="X19" s="260">
        <f t="shared" si="15"/>
        <v>0</v>
      </c>
      <c r="Y19" s="260">
        <f t="shared" si="15"/>
        <v>0</v>
      </c>
      <c r="Z19" s="260">
        <f t="shared" si="15"/>
        <v>0</v>
      </c>
      <c r="AA19" s="260">
        <f t="shared" si="15"/>
        <v>0</v>
      </c>
      <c r="AB19" s="260">
        <f t="shared" si="15"/>
        <v>0</v>
      </c>
      <c r="AC19" s="260">
        <f t="shared" si="15"/>
        <v>0</v>
      </c>
      <c r="AD19" s="260">
        <f t="shared" si="15"/>
        <v>0</v>
      </c>
      <c r="AE19" s="260">
        <f t="shared" si="15"/>
        <v>0</v>
      </c>
      <c r="AF19" s="260">
        <f t="shared" si="15"/>
        <v>0</v>
      </c>
      <c r="AG19" s="260">
        <f t="shared" si="15"/>
        <v>0</v>
      </c>
      <c r="AH19" s="260">
        <f t="shared" ref="AH19:AN19" si="16">SUM(AH15:AH18)</f>
        <v>0</v>
      </c>
      <c r="AI19" s="260">
        <f t="shared" si="16"/>
        <v>0</v>
      </c>
      <c r="AJ19" s="260">
        <f t="shared" si="16"/>
        <v>0</v>
      </c>
      <c r="AK19" s="260">
        <f t="shared" si="16"/>
        <v>0</v>
      </c>
      <c r="AL19" s="260">
        <f t="shared" si="16"/>
        <v>0</v>
      </c>
      <c r="AM19" s="260">
        <f t="shared" si="16"/>
        <v>0</v>
      </c>
      <c r="AN19" s="260">
        <f t="shared" si="16"/>
        <v>0</v>
      </c>
      <c r="AO19" s="260">
        <f t="shared" ref="AO19" si="17">SUM(AO15:AO18)</f>
        <v>0</v>
      </c>
    </row>
    <row r="22" spans="2:41" x14ac:dyDescent="0.2">
      <c r="B22" s="252"/>
      <c r="C22" s="252"/>
      <c r="D22" s="252" t="s">
        <v>10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</row>
    <row r="23" spans="2:41" x14ac:dyDescent="0.2">
      <c r="B23" s="253" t="s">
        <v>458</v>
      </c>
      <c r="C23" s="253"/>
      <c r="D23" s="252">
        <v>1</v>
      </c>
      <c r="E23" s="252">
        <v>2</v>
      </c>
      <c r="F23" s="252">
        <v>3</v>
      </c>
      <c r="G23" s="252">
        <v>4</v>
      </c>
      <c r="H23" s="252">
        <v>5</v>
      </c>
      <c r="I23" s="252">
        <v>6</v>
      </c>
      <c r="J23" s="252">
        <v>7</v>
      </c>
      <c r="K23" s="252">
        <v>8</v>
      </c>
      <c r="L23" s="252">
        <v>9</v>
      </c>
      <c r="M23" s="252">
        <v>10</v>
      </c>
      <c r="N23" s="252">
        <v>11</v>
      </c>
      <c r="O23" s="252">
        <v>12</v>
      </c>
      <c r="P23" s="252">
        <v>13</v>
      </c>
      <c r="Q23" s="252">
        <v>14</v>
      </c>
      <c r="R23" s="252">
        <v>15</v>
      </c>
      <c r="S23" s="252">
        <v>16</v>
      </c>
      <c r="T23" s="252">
        <v>17</v>
      </c>
      <c r="U23" s="252">
        <v>18</v>
      </c>
      <c r="V23" s="252">
        <v>19</v>
      </c>
      <c r="W23" s="252">
        <v>20</v>
      </c>
      <c r="X23" s="252">
        <v>21</v>
      </c>
      <c r="Y23" s="252">
        <v>22</v>
      </c>
      <c r="Z23" s="252">
        <v>23</v>
      </c>
      <c r="AA23" s="252">
        <v>24</v>
      </c>
      <c r="AB23" s="252">
        <v>25</v>
      </c>
      <c r="AC23" s="252">
        <v>26</v>
      </c>
      <c r="AD23" s="252">
        <v>27</v>
      </c>
      <c r="AE23" s="252">
        <v>28</v>
      </c>
      <c r="AF23" s="252">
        <v>29</v>
      </c>
      <c r="AG23" s="252">
        <v>30</v>
      </c>
      <c r="AH23" s="252">
        <v>31</v>
      </c>
      <c r="AI23" s="252">
        <v>32</v>
      </c>
      <c r="AJ23" s="252">
        <v>33</v>
      </c>
      <c r="AK23" s="252">
        <v>34</v>
      </c>
      <c r="AL23" s="252">
        <v>35</v>
      </c>
      <c r="AM23" s="252">
        <v>36</v>
      </c>
      <c r="AN23" s="252">
        <v>37</v>
      </c>
      <c r="AO23" s="252">
        <v>38</v>
      </c>
    </row>
    <row r="24" spans="2:41" x14ac:dyDescent="0.2">
      <c r="B24" s="255" t="s">
        <v>62</v>
      </c>
      <c r="C24" s="256" t="s">
        <v>9</v>
      </c>
      <c r="D24" s="296">
        <f t="shared" ref="D24:AG24" si="18">D4</f>
        <v>2026</v>
      </c>
      <c r="E24" s="296">
        <f t="shared" si="18"/>
        <v>2027</v>
      </c>
      <c r="F24" s="296">
        <f t="shared" si="18"/>
        <v>2028</v>
      </c>
      <c r="G24" s="296">
        <f t="shared" si="18"/>
        <v>2029</v>
      </c>
      <c r="H24" s="296">
        <f t="shared" si="18"/>
        <v>2030</v>
      </c>
      <c r="I24" s="296">
        <f t="shared" si="18"/>
        <v>2031</v>
      </c>
      <c r="J24" s="296">
        <f t="shared" si="18"/>
        <v>2032</v>
      </c>
      <c r="K24" s="296">
        <f t="shared" si="18"/>
        <v>2033</v>
      </c>
      <c r="L24" s="296">
        <f t="shared" si="18"/>
        <v>2034</v>
      </c>
      <c r="M24" s="296">
        <f t="shared" si="18"/>
        <v>2035</v>
      </c>
      <c r="N24" s="296">
        <f t="shared" si="18"/>
        <v>2036</v>
      </c>
      <c r="O24" s="296">
        <f t="shared" si="18"/>
        <v>2037</v>
      </c>
      <c r="P24" s="296">
        <f t="shared" si="18"/>
        <v>2038</v>
      </c>
      <c r="Q24" s="296">
        <f t="shared" si="18"/>
        <v>2039</v>
      </c>
      <c r="R24" s="296">
        <f t="shared" si="18"/>
        <v>2040</v>
      </c>
      <c r="S24" s="296">
        <f t="shared" si="18"/>
        <v>2041</v>
      </c>
      <c r="T24" s="296">
        <f t="shared" si="18"/>
        <v>2042</v>
      </c>
      <c r="U24" s="296">
        <f t="shared" si="18"/>
        <v>2043</v>
      </c>
      <c r="V24" s="296">
        <f t="shared" si="18"/>
        <v>2044</v>
      </c>
      <c r="W24" s="296">
        <f t="shared" si="18"/>
        <v>2045</v>
      </c>
      <c r="X24" s="296">
        <f t="shared" si="18"/>
        <v>2046</v>
      </c>
      <c r="Y24" s="296">
        <f t="shared" si="18"/>
        <v>2047</v>
      </c>
      <c r="Z24" s="296">
        <f t="shared" si="18"/>
        <v>2048</v>
      </c>
      <c r="AA24" s="296">
        <f t="shared" si="18"/>
        <v>2049</v>
      </c>
      <c r="AB24" s="296">
        <f t="shared" si="18"/>
        <v>2050</v>
      </c>
      <c r="AC24" s="296">
        <f t="shared" si="18"/>
        <v>2051</v>
      </c>
      <c r="AD24" s="296">
        <f t="shared" si="18"/>
        <v>2052</v>
      </c>
      <c r="AE24" s="296">
        <f t="shared" si="18"/>
        <v>2053</v>
      </c>
      <c r="AF24" s="296">
        <f t="shared" si="18"/>
        <v>2054</v>
      </c>
      <c r="AG24" s="296">
        <f t="shared" si="18"/>
        <v>2055</v>
      </c>
      <c r="AH24" s="296">
        <f t="shared" ref="AH24:AN24" si="19">AH4</f>
        <v>2056</v>
      </c>
      <c r="AI24" s="296">
        <f t="shared" si="19"/>
        <v>2057</v>
      </c>
      <c r="AJ24" s="296">
        <f t="shared" si="19"/>
        <v>2058</v>
      </c>
      <c r="AK24" s="296">
        <f t="shared" si="19"/>
        <v>2059</v>
      </c>
      <c r="AL24" s="296">
        <f t="shared" si="19"/>
        <v>2060</v>
      </c>
      <c r="AM24" s="296">
        <f t="shared" si="19"/>
        <v>2061</v>
      </c>
      <c r="AN24" s="296">
        <f t="shared" si="19"/>
        <v>2062</v>
      </c>
      <c r="AO24" s="296">
        <f t="shared" ref="AO24" si="20">AO4</f>
        <v>2063</v>
      </c>
    </row>
    <row r="25" spans="2:41" ht="12.6" x14ac:dyDescent="0.3">
      <c r="B25" s="252" t="s">
        <v>149</v>
      </c>
      <c r="C25" s="258">
        <f t="shared" ref="C25:C30" si="21">SUM(D25:AO25)</f>
        <v>6903885.5728605669</v>
      </c>
      <c r="D25" s="258">
        <f t="shared" ref="D25:AG28" si="22">D5-D15</f>
        <v>0</v>
      </c>
      <c r="E25" s="258">
        <f t="shared" si="22"/>
        <v>0</v>
      </c>
      <c r="F25" s="258">
        <f t="shared" si="22"/>
        <v>335936.75082395336</v>
      </c>
      <c r="G25" s="258">
        <f t="shared" si="22"/>
        <v>334744.90902159049</v>
      </c>
      <c r="H25" s="258">
        <f t="shared" si="22"/>
        <v>333626.96661875024</v>
      </c>
      <c r="I25" s="258">
        <f t="shared" si="22"/>
        <v>330572.58497783414</v>
      </c>
      <c r="J25" s="258">
        <f t="shared" si="22"/>
        <v>325867.02795788541</v>
      </c>
      <c r="K25" s="258">
        <f t="shared" si="22"/>
        <v>319476.1843040954</v>
      </c>
      <c r="L25" s="258">
        <f t="shared" si="22"/>
        <v>311842.45974376251</v>
      </c>
      <c r="M25" s="258">
        <f t="shared" si="22"/>
        <v>301130.32818449766</v>
      </c>
      <c r="N25" s="258">
        <f t="shared" si="22"/>
        <v>292894.65387394407</v>
      </c>
      <c r="O25" s="258">
        <f t="shared" si="22"/>
        <v>284491.45714086783</v>
      </c>
      <c r="P25" s="258">
        <f t="shared" si="22"/>
        <v>275993.99368475517</v>
      </c>
      <c r="Q25" s="258">
        <f t="shared" si="22"/>
        <v>267325.63168050558</v>
      </c>
      <c r="R25" s="258">
        <f t="shared" si="22"/>
        <v>258560.64883870585</v>
      </c>
      <c r="S25" s="258">
        <f t="shared" si="22"/>
        <v>247142.46825902598</v>
      </c>
      <c r="T25" s="258">
        <f t="shared" si="22"/>
        <v>235828.50043790671</v>
      </c>
      <c r="U25" s="258">
        <f t="shared" si="22"/>
        <v>224542.27551274048</v>
      </c>
      <c r="V25" s="258">
        <f t="shared" si="22"/>
        <v>213359.44835949433</v>
      </c>
      <c r="W25" s="258">
        <f t="shared" si="22"/>
        <v>202204.00781845165</v>
      </c>
      <c r="X25" s="258">
        <f t="shared" si="22"/>
        <v>191151.15608744565</v>
      </c>
      <c r="Y25" s="258">
        <f t="shared" si="22"/>
        <v>180125.33795813518</v>
      </c>
      <c r="Z25" s="258">
        <f t="shared" si="22"/>
        <v>169201.30565879805</v>
      </c>
      <c r="AA25" s="258">
        <f t="shared" si="22"/>
        <v>158303.95719745781</v>
      </c>
      <c r="AB25" s="258">
        <f t="shared" si="22"/>
        <v>147507.59752520898</v>
      </c>
      <c r="AC25" s="258">
        <f t="shared" si="22"/>
        <v>136774.59127537886</v>
      </c>
      <c r="AD25" s="258">
        <f t="shared" si="22"/>
        <v>126067.75041550861</v>
      </c>
      <c r="AE25" s="258">
        <f t="shared" si="22"/>
        <v>115460.71399339999</v>
      </c>
      <c r="AF25" s="258">
        <f t="shared" si="22"/>
        <v>104879.50119923812</v>
      </c>
      <c r="AG25" s="258">
        <f t="shared" si="22"/>
        <v>94397.310464304959</v>
      </c>
      <c r="AH25" s="258">
        <f t="shared" ref="AH25:AN25" si="23">AH5-AH15</f>
        <v>83940.604751167586</v>
      </c>
      <c r="AI25" s="258">
        <f t="shared" si="23"/>
        <v>73582.144510996557</v>
      </c>
      <c r="AJ25" s="258">
        <f t="shared" si="23"/>
        <v>63248.833816785547</v>
      </c>
      <c r="AK25" s="258">
        <f t="shared" si="23"/>
        <v>53012.997760227372</v>
      </c>
      <c r="AL25" s="258">
        <f t="shared" si="23"/>
        <v>42801.978878754351</v>
      </c>
      <c r="AM25" s="258">
        <f t="shared" si="23"/>
        <v>32687.669509534895</v>
      </c>
      <c r="AN25" s="258">
        <f t="shared" si="23"/>
        <v>22597.848024324165</v>
      </c>
      <c r="AO25" s="258">
        <f t="shared" ref="AO25" si="24">AO5-AO15</f>
        <v>12603.97659513259</v>
      </c>
    </row>
    <row r="26" spans="2:41" ht="12.6" x14ac:dyDescent="0.3">
      <c r="B26" s="252" t="s">
        <v>150</v>
      </c>
      <c r="C26" s="258">
        <f t="shared" si="21"/>
        <v>1506.7585678221205</v>
      </c>
      <c r="D26" s="258">
        <f t="shared" si="22"/>
        <v>0</v>
      </c>
      <c r="E26" s="258">
        <f t="shared" si="22"/>
        <v>0</v>
      </c>
      <c r="F26" s="258">
        <f t="shared" si="22"/>
        <v>73.317492332160285</v>
      </c>
      <c r="G26" s="258">
        <f t="shared" si="22"/>
        <v>73.057375354807959</v>
      </c>
      <c r="H26" s="258">
        <f t="shared" si="22"/>
        <v>72.813386766637706</v>
      </c>
      <c r="I26" s="258">
        <f t="shared" si="22"/>
        <v>72.146774370143135</v>
      </c>
      <c r="J26" s="258">
        <f t="shared" si="22"/>
        <v>71.119796405146886</v>
      </c>
      <c r="K26" s="258">
        <f t="shared" si="22"/>
        <v>69.725008161724432</v>
      </c>
      <c r="L26" s="258">
        <f t="shared" si="22"/>
        <v>68.058963763350974</v>
      </c>
      <c r="M26" s="258">
        <f t="shared" si="22"/>
        <v>65.721063484411047</v>
      </c>
      <c r="N26" s="258">
        <f t="shared" si="22"/>
        <v>63.923644813684511</v>
      </c>
      <c r="O26" s="258">
        <f t="shared" si="22"/>
        <v>62.089664725076048</v>
      </c>
      <c r="P26" s="258">
        <f t="shared" si="22"/>
        <v>60.235111121582882</v>
      </c>
      <c r="Q26" s="258">
        <f t="shared" si="22"/>
        <v>58.343259267862912</v>
      </c>
      <c r="R26" s="258">
        <f t="shared" si="22"/>
        <v>56.430320118695704</v>
      </c>
      <c r="S26" s="258">
        <f t="shared" si="22"/>
        <v>53.938326119692576</v>
      </c>
      <c r="T26" s="258">
        <f t="shared" si="22"/>
        <v>51.469076336997858</v>
      </c>
      <c r="U26" s="258">
        <f t="shared" si="22"/>
        <v>49.005881383244343</v>
      </c>
      <c r="V26" s="258">
        <f t="shared" si="22"/>
        <v>46.565252776671734</v>
      </c>
      <c r="W26" s="258">
        <f t="shared" si="22"/>
        <v>44.130601240858134</v>
      </c>
      <c r="X26" s="258">
        <f t="shared" si="22"/>
        <v>41.718339497988545</v>
      </c>
      <c r="Y26" s="258">
        <f t="shared" si="22"/>
        <v>39.31197778207391</v>
      </c>
      <c r="Z26" s="258">
        <f t="shared" si="22"/>
        <v>36.927830610386103</v>
      </c>
      <c r="AA26" s="258">
        <f t="shared" si="22"/>
        <v>34.549507130458515</v>
      </c>
      <c r="AB26" s="258">
        <f t="shared" si="22"/>
        <v>32.193224242254466</v>
      </c>
      <c r="AC26" s="258">
        <f t="shared" si="22"/>
        <v>29.850768105815476</v>
      </c>
      <c r="AD26" s="258">
        <f t="shared" si="22"/>
        <v>27.514022510938375</v>
      </c>
      <c r="AE26" s="258">
        <f t="shared" si="22"/>
        <v>25.199059025587417</v>
      </c>
      <c r="AF26" s="258">
        <f t="shared" si="22"/>
        <v>22.889731492954741</v>
      </c>
      <c r="AG26" s="258">
        <f t="shared" si="22"/>
        <v>20.60201531737189</v>
      </c>
      <c r="AH26" s="258">
        <f t="shared" ref="AH26:AN26" si="25">AH6-AH16</f>
        <v>18.319861194423993</v>
      </c>
      <c r="AI26" s="258">
        <f t="shared" si="25"/>
        <v>16.059148940200529</v>
      </c>
      <c r="AJ26" s="258">
        <f t="shared" si="25"/>
        <v>13.803925521713428</v>
      </c>
      <c r="AK26" s="258">
        <f t="shared" si="25"/>
        <v>11.569975738757906</v>
      </c>
      <c r="AL26" s="258">
        <f t="shared" si="25"/>
        <v>9.3414422522913778</v>
      </c>
      <c r="AM26" s="258">
        <f t="shared" si="25"/>
        <v>7.1340154143404009</v>
      </c>
      <c r="AN26" s="258">
        <f t="shared" si="25"/>
        <v>4.9319330057906061</v>
      </c>
      <c r="AO26" s="258">
        <f t="shared" ref="AO26" si="26">AO6-AO16</f>
        <v>2.7507914960236932</v>
      </c>
    </row>
    <row r="27" spans="2:41" ht="12.6" x14ac:dyDescent="0.3">
      <c r="B27" s="252" t="s">
        <v>151</v>
      </c>
      <c r="C27" s="258">
        <f t="shared" si="21"/>
        <v>328.9838202543944</v>
      </c>
      <c r="D27" s="258">
        <f t="shared" si="22"/>
        <v>0</v>
      </c>
      <c r="E27" s="258">
        <f t="shared" si="22"/>
        <v>0</v>
      </c>
      <c r="F27" s="258">
        <f t="shared" si="22"/>
        <v>16.008051478193991</v>
      </c>
      <c r="G27" s="258">
        <f t="shared" si="22"/>
        <v>15.951257855944291</v>
      </c>
      <c r="H27" s="258">
        <f t="shared" si="22"/>
        <v>15.897985686434913</v>
      </c>
      <c r="I27" s="258">
        <f t="shared" si="22"/>
        <v>15.752438352236105</v>
      </c>
      <c r="J27" s="258">
        <f t="shared" si="22"/>
        <v>15.52820924117826</v>
      </c>
      <c r="K27" s="258">
        <f t="shared" si="22"/>
        <v>15.223672884414562</v>
      </c>
      <c r="L27" s="258">
        <f t="shared" si="22"/>
        <v>14.859910791007279</v>
      </c>
      <c r="M27" s="258">
        <f t="shared" si="22"/>
        <v>14.349456507511034</v>
      </c>
      <c r="N27" s="258">
        <f t="shared" si="22"/>
        <v>13.957010316382423</v>
      </c>
      <c r="O27" s="258">
        <f t="shared" si="22"/>
        <v>13.556581350053072</v>
      </c>
      <c r="P27" s="258">
        <f t="shared" si="22"/>
        <v>13.151660387681771</v>
      </c>
      <c r="Q27" s="258">
        <f t="shared" si="22"/>
        <v>12.738595771038005</v>
      </c>
      <c r="R27" s="258">
        <f t="shared" si="22"/>
        <v>12.320926980133535</v>
      </c>
      <c r="S27" s="258">
        <f t="shared" si="22"/>
        <v>11.776828062529198</v>
      </c>
      <c r="T27" s="258">
        <f t="shared" si="22"/>
        <v>11.237695089257038</v>
      </c>
      <c r="U27" s="258">
        <f t="shared" si="22"/>
        <v>10.699884119920082</v>
      </c>
      <c r="V27" s="258">
        <f t="shared" si="22"/>
        <v>10.167000259187851</v>
      </c>
      <c r="W27" s="258">
        <f t="shared" si="22"/>
        <v>9.6354214247645622</v>
      </c>
      <c r="X27" s="258">
        <f t="shared" si="22"/>
        <v>9.108731150310156</v>
      </c>
      <c r="Y27" s="258">
        <f t="shared" si="22"/>
        <v>8.5833290805148756</v>
      </c>
      <c r="Z27" s="258">
        <f t="shared" si="22"/>
        <v>8.0627773070982069</v>
      </c>
      <c r="AA27" s="258">
        <f t="shared" si="22"/>
        <v>7.5434970714077387</v>
      </c>
      <c r="AB27" s="258">
        <f t="shared" si="22"/>
        <v>7.029029151519369</v>
      </c>
      <c r="AC27" s="258">
        <f t="shared" si="22"/>
        <v>6.5175801476766875</v>
      </c>
      <c r="AD27" s="258">
        <f t="shared" si="22"/>
        <v>6.0073779764844861</v>
      </c>
      <c r="AE27" s="258">
        <f t="shared" si="22"/>
        <v>5.5019316844079889</v>
      </c>
      <c r="AF27" s="258">
        <f t="shared" si="22"/>
        <v>4.9977159393452109</v>
      </c>
      <c r="AG27" s="258">
        <f t="shared" si="22"/>
        <v>4.4982187915115919</v>
      </c>
      <c r="AH27" s="258">
        <f t="shared" ref="AH27:AN27" si="27">AH7-AH17</f>
        <v>3.9999360554380106</v>
      </c>
      <c r="AI27" s="258">
        <f t="shared" si="27"/>
        <v>3.5063349107202062</v>
      </c>
      <c r="AJ27" s="258">
        <f t="shared" si="27"/>
        <v>3.0139321916744755</v>
      </c>
      <c r="AK27" s="258">
        <f t="shared" si="27"/>
        <v>2.526174332155243</v>
      </c>
      <c r="AL27" s="258">
        <f t="shared" si="27"/>
        <v>2.0395990601776592</v>
      </c>
      <c r="AM27" s="258">
        <f t="shared" si="27"/>
        <v>1.5576321879860138</v>
      </c>
      <c r="AN27" s="258">
        <f t="shared" si="27"/>
        <v>1.0768322119640859</v>
      </c>
      <c r="AO27" s="258">
        <f t="shared" ref="AO27" si="28">AO7-AO17</f>
        <v>0.60060444613447217</v>
      </c>
    </row>
    <row r="28" spans="2:41" ht="12.6" x14ac:dyDescent="0.3">
      <c r="B28" s="252" t="s">
        <v>572</v>
      </c>
      <c r="C28" s="258">
        <f t="shared" si="21"/>
        <v>1778497.8539136541</v>
      </c>
      <c r="D28" s="258">
        <f>D8-D18</f>
        <v>0</v>
      </c>
      <c r="E28" s="258">
        <f t="shared" si="22"/>
        <v>0</v>
      </c>
      <c r="F28" s="258">
        <f t="shared" si="22"/>
        <v>4459.1810688522892</v>
      </c>
      <c r="G28" s="258">
        <f t="shared" si="22"/>
        <v>5481.6525849731652</v>
      </c>
      <c r="H28" s="258">
        <f t="shared" si="22"/>
        <v>6488.2743209659748</v>
      </c>
      <c r="I28" s="258">
        <f t="shared" si="22"/>
        <v>8041.4673738002912</v>
      </c>
      <c r="J28" s="258">
        <f t="shared" si="22"/>
        <v>10061.463874430487</v>
      </c>
      <c r="K28" s="258">
        <f t="shared" si="22"/>
        <v>12557.840601359605</v>
      </c>
      <c r="L28" s="258">
        <f t="shared" si="22"/>
        <v>15406.870108635756</v>
      </c>
      <c r="M28" s="258">
        <f t="shared" si="22"/>
        <v>19122.071065211847</v>
      </c>
      <c r="N28" s="258">
        <f t="shared" si="22"/>
        <v>22149.518701274701</v>
      </c>
      <c r="O28" s="258">
        <f t="shared" si="22"/>
        <v>25228.895091431383</v>
      </c>
      <c r="P28" s="258">
        <f t="shared" si="22"/>
        <v>28339.742585682056</v>
      </c>
      <c r="Q28" s="258">
        <f t="shared" si="22"/>
        <v>31503.534451817253</v>
      </c>
      <c r="R28" s="258">
        <f t="shared" si="22"/>
        <v>34699.527632807374</v>
      </c>
      <c r="S28" s="258">
        <f t="shared" si="22"/>
        <v>37572.6420989295</v>
      </c>
      <c r="T28" s="258">
        <f t="shared" si="22"/>
        <v>40417.566581037121</v>
      </c>
      <c r="U28" s="258">
        <f t="shared" si="22"/>
        <v>43255.690446937857</v>
      </c>
      <c r="V28" s="258">
        <f t="shared" si="22"/>
        <v>46065.846548332695</v>
      </c>
      <c r="W28" s="258">
        <f t="shared" si="22"/>
        <v>48869.295949326784</v>
      </c>
      <c r="X28" s="258">
        <f t="shared" si="22"/>
        <v>51644.998154486588</v>
      </c>
      <c r="Y28" s="258">
        <f t="shared" si="22"/>
        <v>54414.086693840858</v>
      </c>
      <c r="Z28" s="258">
        <f t="shared" si="22"/>
        <v>57155.646966999921</v>
      </c>
      <c r="AA28" s="258">
        <f t="shared" si="22"/>
        <v>59890.685734925522</v>
      </c>
      <c r="AB28" s="258">
        <f t="shared" si="22"/>
        <v>62598.413538984692</v>
      </c>
      <c r="AC28" s="258">
        <f t="shared" si="22"/>
        <v>65289.355960047862</v>
      </c>
      <c r="AD28" s="258">
        <f t="shared" si="22"/>
        <v>67973.913446793391</v>
      </c>
      <c r="AE28" s="258">
        <f t="shared" si="22"/>
        <v>70631.482850802029</v>
      </c>
      <c r="AF28" s="258">
        <f t="shared" si="22"/>
        <v>73282.757327377549</v>
      </c>
      <c r="AG28" s="258">
        <f t="shared" si="22"/>
        <v>75907.257006298634</v>
      </c>
      <c r="AH28" s="258">
        <f t="shared" ref="AH28:AN28" si="29">AH8-AH18</f>
        <v>78525.550915377215</v>
      </c>
      <c r="AI28" s="258">
        <f t="shared" si="29"/>
        <v>81117.281724960412</v>
      </c>
      <c r="AJ28" s="258">
        <f t="shared" si="29"/>
        <v>83702.895079943555</v>
      </c>
      <c r="AK28" s="258">
        <f t="shared" si="29"/>
        <v>86262.15545802626</v>
      </c>
      <c r="AL28" s="258">
        <f t="shared" si="29"/>
        <v>88815.385861296047</v>
      </c>
      <c r="AM28" s="258">
        <f t="shared" si="29"/>
        <v>91342.471845976354</v>
      </c>
      <c r="AN28" s="258">
        <f t="shared" si="29"/>
        <v>93863.614507016202</v>
      </c>
      <c r="AO28" s="258">
        <f t="shared" ref="AO28" si="30">AO8-AO18</f>
        <v>96358.819754695025</v>
      </c>
    </row>
    <row r="29" spans="2:41" x14ac:dyDescent="0.2">
      <c r="B29" s="262" t="s">
        <v>58</v>
      </c>
      <c r="C29" s="267">
        <f t="shared" si="21"/>
        <v>8684219.1691622939</v>
      </c>
      <c r="D29" s="267">
        <f>SUM(D25:D28)</f>
        <v>0</v>
      </c>
      <c r="E29" s="267">
        <f t="shared" ref="E29:AG29" si="31">SUM(E25:E28)</f>
        <v>0</v>
      </c>
      <c r="F29" s="267">
        <f t="shared" si="31"/>
        <v>340485.257436616</v>
      </c>
      <c r="G29" s="267">
        <f t="shared" si="31"/>
        <v>340315.57023977436</v>
      </c>
      <c r="H29" s="267">
        <f t="shared" si="31"/>
        <v>340203.95231216931</v>
      </c>
      <c r="I29" s="267">
        <f t="shared" si="31"/>
        <v>338701.9515643568</v>
      </c>
      <c r="J29" s="267">
        <f t="shared" si="31"/>
        <v>336015.13983796223</v>
      </c>
      <c r="K29" s="267">
        <f t="shared" si="31"/>
        <v>332118.97358650115</v>
      </c>
      <c r="L29" s="267">
        <f t="shared" si="31"/>
        <v>327332.24872695259</v>
      </c>
      <c r="M29" s="267">
        <f t="shared" si="31"/>
        <v>320332.46976970148</v>
      </c>
      <c r="N29" s="267">
        <f t="shared" si="31"/>
        <v>315122.05323034886</v>
      </c>
      <c r="O29" s="267">
        <f t="shared" si="31"/>
        <v>309795.99847837433</v>
      </c>
      <c r="P29" s="267">
        <f t="shared" si="31"/>
        <v>304407.1230419465</v>
      </c>
      <c r="Q29" s="267">
        <f t="shared" si="31"/>
        <v>298900.24798736174</v>
      </c>
      <c r="R29" s="267">
        <f t="shared" si="31"/>
        <v>293328.92771861207</v>
      </c>
      <c r="S29" s="267">
        <f t="shared" si="31"/>
        <v>284780.82551213767</v>
      </c>
      <c r="T29" s="267">
        <f t="shared" si="31"/>
        <v>276308.77379037009</v>
      </c>
      <c r="U29" s="267">
        <f t="shared" si="31"/>
        <v>267857.67172518151</v>
      </c>
      <c r="V29" s="267">
        <f t="shared" si="31"/>
        <v>259482.02716086287</v>
      </c>
      <c r="W29" s="267">
        <f t="shared" si="31"/>
        <v>251127.06979044405</v>
      </c>
      <c r="X29" s="267">
        <f t="shared" si="31"/>
        <v>242846.98131258052</v>
      </c>
      <c r="Y29" s="267">
        <f t="shared" si="31"/>
        <v>234587.31995883863</v>
      </c>
      <c r="Z29" s="267">
        <f t="shared" si="31"/>
        <v>226401.94323371546</v>
      </c>
      <c r="AA29" s="267">
        <f t="shared" si="31"/>
        <v>218236.7359365852</v>
      </c>
      <c r="AB29" s="267">
        <f t="shared" si="31"/>
        <v>210145.23331758744</v>
      </c>
      <c r="AC29" s="267">
        <f t="shared" si="31"/>
        <v>202100.31558368023</v>
      </c>
      <c r="AD29" s="267">
        <f t="shared" si="31"/>
        <v>194075.18526278943</v>
      </c>
      <c r="AE29" s="267">
        <f t="shared" si="31"/>
        <v>186122.897834912</v>
      </c>
      <c r="AF29" s="267">
        <f t="shared" si="31"/>
        <v>178190.14597404795</v>
      </c>
      <c r="AG29" s="267">
        <f t="shared" si="31"/>
        <v>170329.66770471248</v>
      </c>
      <c r="AH29" s="267">
        <f t="shared" ref="AH29:AN29" si="32">SUM(AH25:AH28)</f>
        <v>162488.47546379466</v>
      </c>
      <c r="AI29" s="267">
        <f t="shared" si="32"/>
        <v>154718.99171980791</v>
      </c>
      <c r="AJ29" s="267">
        <f t="shared" si="32"/>
        <v>146968.5467544425</v>
      </c>
      <c r="AK29" s="267">
        <f t="shared" si="32"/>
        <v>139289.24936832453</v>
      </c>
      <c r="AL29" s="267">
        <f t="shared" si="32"/>
        <v>131628.74578136287</v>
      </c>
      <c r="AM29" s="267">
        <f t="shared" si="32"/>
        <v>124038.83300311357</v>
      </c>
      <c r="AN29" s="267">
        <f t="shared" si="32"/>
        <v>116467.47129655813</v>
      </c>
      <c r="AO29" s="267">
        <f t="shared" ref="AO29" si="33">SUM(AO25:AO28)</f>
        <v>108966.14774576978</v>
      </c>
    </row>
    <row r="30" spans="2:41" ht="10.35" customHeight="1" x14ac:dyDescent="0.3">
      <c r="B30" s="252" t="s">
        <v>408</v>
      </c>
      <c r="C30" s="258">
        <f t="shared" si="21"/>
        <v>8818089.5694055837</v>
      </c>
      <c r="D30" s="258">
        <f>(D25*Parametre!$C$117)+(D26*Parametre!$D$117)+(D27*Parametre!$E$117)+(D28*Parametre!$C$117)</f>
        <v>0</v>
      </c>
      <c r="E30" s="258">
        <f>(E25*Parametre!$C$117)+(E26*Parametre!$D$117)+(E27*Parametre!$E$117)+(E28*Parametre!$C$117)</f>
        <v>0</v>
      </c>
      <c r="F30" s="258">
        <f>(F25*Parametre!$C$117)+(F26*Parametre!$D$117)+(F27*Parametre!$E$117)+(F28*Parametre!$C$117)</f>
        <v>346999.2685416115</v>
      </c>
      <c r="G30" s="258">
        <f>(G25*Parametre!$C$117)+(G26*Parametre!$D$117)+(G27*Parametre!$E$117)+(G28*Parametre!$C$117)</f>
        <v>346806.47083150526</v>
      </c>
      <c r="H30" s="258">
        <f>(H25*Parametre!$C$117)+(H26*Parametre!$D$117)+(H27*Parametre!$E$117)+(H28*Parametre!$C$117)</f>
        <v>346673.1753434398</v>
      </c>
      <c r="I30" s="258">
        <f>(I25*Parametre!$C$117)+(I26*Parametre!$D$117)+(I27*Parametre!$E$117)+(I28*Parametre!$C$117)</f>
        <v>345111.94833985437</v>
      </c>
      <c r="J30" s="258">
        <f>(J25*Parametre!$C$117)+(J26*Parametre!$D$117)+(J27*Parametre!$E$117)+(J28*Parametre!$C$117)</f>
        <v>342333.89309631567</v>
      </c>
      <c r="K30" s="258">
        <f>(K25*Parametre!$C$117)+(K26*Parametre!$D$117)+(K27*Parametre!$E$117)+(K28*Parametre!$C$117)</f>
        <v>338313.80462905369</v>
      </c>
      <c r="L30" s="258">
        <f>(L25*Parametre!$C$117)+(L26*Parametre!$D$117)+(L27*Parametre!$E$117)+(L28*Parametre!$C$117)</f>
        <v>333379.05736220221</v>
      </c>
      <c r="M30" s="258">
        <f>(M25*Parametre!$C$117)+(M26*Parametre!$D$117)+(M27*Parametre!$E$117)+(M28*Parametre!$C$117)</f>
        <v>326171.56387605809</v>
      </c>
      <c r="N30" s="258">
        <f>(N25*Parametre!$C$117)+(N26*Parametre!$D$117)+(N27*Parametre!$E$117)+(N28*Parametre!$C$117)</f>
        <v>320801.45276984287</v>
      </c>
      <c r="O30" s="258">
        <f>(O25*Parametre!$C$117)+(O26*Parametre!$D$117)+(O27*Parametre!$E$117)+(O28*Parametre!$C$117)</f>
        <v>315312.45509274193</v>
      </c>
      <c r="P30" s="258">
        <f>(P25*Parametre!$C$117)+(P26*Parametre!$D$117)+(P27*Parametre!$E$117)+(P28*Parametre!$C$117)</f>
        <v>309758.80884400598</v>
      </c>
      <c r="Q30" s="258">
        <f>(Q25*Parametre!$C$117)+(Q26*Parametre!$D$117)+(Q27*Parametre!$E$117)+(Q28*Parametre!$C$117)</f>
        <v>304083.84915378876</v>
      </c>
      <c r="R30" s="258">
        <f>(R25*Parametre!$C$117)+(R26*Parametre!$D$117)+(R27*Parametre!$E$117)+(R28*Parametre!$C$117)</f>
        <v>298342.5707145604</v>
      </c>
      <c r="S30" s="258">
        <f>(S25*Parametre!$C$117)+(S26*Parametre!$D$117)+(S27*Parametre!$E$117)+(S28*Parametre!$C$117)</f>
        <v>289573.06327358144</v>
      </c>
      <c r="T30" s="258">
        <f>(T25*Parametre!$C$117)+(T26*Parametre!$D$117)+(T27*Parametre!$E$117)+(T28*Parametre!$C$117)</f>
        <v>280881.6270639674</v>
      </c>
      <c r="U30" s="258">
        <f>(U25*Parametre!$C$117)+(U26*Parametre!$D$117)+(U27*Parametre!$E$117)+(U28*Parametre!$C$117)</f>
        <v>272211.67846199562</v>
      </c>
      <c r="V30" s="258">
        <f>(V25*Parametre!$C$117)+(V26*Parametre!$D$117)+(V27*Parametre!$E$117)+(V28*Parametre!$C$117)</f>
        <v>263619.19230448181</v>
      </c>
      <c r="W30" s="258">
        <f>(W25*Parametre!$C$117)+(W26*Parametre!$D$117)+(W27*Parametre!$E$117)+(W28*Parametre!$C$117)</f>
        <v>255047.92438337975</v>
      </c>
      <c r="X30" s="258">
        <f>(X25*Parametre!$C$117)+(X26*Parametre!$D$117)+(X27*Parametre!$E$117)+(X28*Parametre!$C$117)</f>
        <v>246553.51461217436</v>
      </c>
      <c r="Y30" s="258">
        <f>(Y25*Parametre!$C$117)+(Y26*Parametre!$D$117)+(Y27*Parametre!$E$117)+(Y28*Parametre!$C$117)</f>
        <v>238080.0561625213</v>
      </c>
      <c r="Z30" s="258">
        <f>(Z25*Parametre!$C$117)+(Z26*Parametre!$D$117)+(Z27*Parametre!$E$117)+(Z28*Parametre!$C$117)</f>
        <v>229682.85602857289</v>
      </c>
      <c r="AA30" s="258">
        <f>(AA25*Parametre!$C$117)+(AA26*Parametre!$D$117)+(AA27*Parametre!$E$117)+(AA28*Parametre!$C$117)</f>
        <v>221306.34273792434</v>
      </c>
      <c r="AB30" s="258">
        <f>(AB25*Parametre!$C$117)+(AB26*Parametre!$D$117)+(AB27*Parametre!$E$117)+(AB28*Parametre!$C$117)</f>
        <v>213005.49235740281</v>
      </c>
      <c r="AC30" s="258">
        <f>(AC25*Parametre!$C$117)+(AC26*Parametre!$D$117)+(AC27*Parametre!$E$117)+(AC28*Parametre!$C$117)</f>
        <v>204752.45532207974</v>
      </c>
      <c r="AD30" s="258">
        <f>(AD25*Parametre!$C$117)+(AD26*Parametre!$D$117)+(AD27*Parametre!$E$117)+(AD28*Parametre!$C$117)</f>
        <v>196519.71306206784</v>
      </c>
      <c r="AE30" s="258">
        <f>(AE25*Parametre!$C$117)+(AE26*Parametre!$D$117)+(AE27*Parametre!$E$117)+(AE28*Parametre!$C$117)</f>
        <v>188361.7489617953</v>
      </c>
      <c r="AF30" s="258">
        <f>(AF25*Parametre!$C$117)+(AF26*Parametre!$D$117)+(AF27*Parametre!$E$117)+(AF28*Parametre!$C$117)</f>
        <v>180223.8211638644</v>
      </c>
      <c r="AG30" s="258">
        <f>(AG25*Parametre!$C$117)+(AG26*Parametre!$D$117)+(AG27*Parametre!$E$117)+(AG28*Parametre!$C$117)</f>
        <v>172160.08705340832</v>
      </c>
      <c r="AH30" s="258">
        <f>(AH25*Parametre!$C$117)+(AH26*Parametre!$D$117)+(AH27*Parametre!$E$117)+(AH28*Parametre!$C$117)</f>
        <v>164116.13314092593</v>
      </c>
      <c r="AI30" s="258">
        <f>(AI25*Parametre!$C$117)+(AI26*Parametre!$D$117)+(AI27*Parametre!$E$117)+(AI28*Parametre!$C$117)</f>
        <v>156145.79276285661</v>
      </c>
      <c r="AJ30" s="258">
        <f>(AJ25*Parametre!$C$117)+(AJ26*Parametre!$D$117)+(AJ27*Parametre!$E$117)+(AJ28*Parametre!$C$117)</f>
        <v>148194.97882789094</v>
      </c>
      <c r="AK30" s="258">
        <f>(AK25*Parametre!$C$117)+(AK26*Parametre!$D$117)+(AK27*Parametre!$E$117)+(AK28*Parametre!$C$117)</f>
        <v>140317.20256270486</v>
      </c>
      <c r="AL30" s="258">
        <f>(AL25*Parametre!$C$117)+(AL26*Parametre!$D$117)+(AL27*Parametre!$E$117)+(AL28*Parametre!$C$117)</f>
        <v>132458.70131629062</v>
      </c>
      <c r="AM30" s="258">
        <f>(AM25*Parametre!$C$117)+(AM26*Parametre!$D$117)+(AM27*Parametre!$E$117)+(AM28*Parametre!$C$117)</f>
        <v>124672.6661328896</v>
      </c>
      <c r="AN30" s="258">
        <f>(AN25*Parametre!$C$117)+(AN26*Parametre!$D$117)+(AN27*Parametre!$E$117)+(AN28*Parametre!$C$117)</f>
        <v>116905.65685565044</v>
      </c>
      <c r="AO30" s="258">
        <f>(AO25*Parametre!$C$117)+(AO26*Parametre!$D$117)+(AO27*Parametre!$E$117)+(AO28*Parametre!$C$117)</f>
        <v>109210.54626217629</v>
      </c>
    </row>
    <row r="32" spans="2:41" x14ac:dyDescent="0.2">
      <c r="B32" s="268"/>
      <c r="C32" s="252"/>
      <c r="D32" s="252" t="s">
        <v>10</v>
      </c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</row>
    <row r="33" spans="2:41" x14ac:dyDescent="0.2">
      <c r="B33" s="606" t="s">
        <v>459</v>
      </c>
      <c r="C33" s="253"/>
      <c r="D33" s="252">
        <v>1</v>
      </c>
      <c r="E33" s="252">
        <v>2</v>
      </c>
      <c r="F33" s="252">
        <v>3</v>
      </c>
      <c r="G33" s="252">
        <v>4</v>
      </c>
      <c r="H33" s="252">
        <v>5</v>
      </c>
      <c r="I33" s="252">
        <v>6</v>
      </c>
      <c r="J33" s="252">
        <v>7</v>
      </c>
      <c r="K33" s="252">
        <v>8</v>
      </c>
      <c r="L33" s="252">
        <v>9</v>
      </c>
      <c r="M33" s="252">
        <v>10</v>
      </c>
      <c r="N33" s="252">
        <v>11</v>
      </c>
      <c r="O33" s="252">
        <v>12</v>
      </c>
      <c r="P33" s="252">
        <v>13</v>
      </c>
      <c r="Q33" s="252">
        <v>14</v>
      </c>
      <c r="R33" s="252">
        <v>15</v>
      </c>
      <c r="S33" s="252">
        <v>16</v>
      </c>
      <c r="T33" s="252">
        <v>17</v>
      </c>
      <c r="U33" s="252">
        <v>18</v>
      </c>
      <c r="V33" s="252">
        <v>19</v>
      </c>
      <c r="W33" s="252">
        <v>20</v>
      </c>
      <c r="X33" s="252">
        <v>21</v>
      </c>
      <c r="Y33" s="252">
        <v>22</v>
      </c>
      <c r="Z33" s="252">
        <v>23</v>
      </c>
      <c r="AA33" s="252">
        <v>24</v>
      </c>
      <c r="AB33" s="252">
        <v>25</v>
      </c>
      <c r="AC33" s="252">
        <v>26</v>
      </c>
      <c r="AD33" s="252">
        <v>27</v>
      </c>
      <c r="AE33" s="252">
        <v>28</v>
      </c>
      <c r="AF33" s="252">
        <v>29</v>
      </c>
      <c r="AG33" s="252">
        <v>30</v>
      </c>
      <c r="AH33" s="252">
        <v>31</v>
      </c>
      <c r="AI33" s="252">
        <v>32</v>
      </c>
      <c r="AJ33" s="252">
        <v>33</v>
      </c>
      <c r="AK33" s="252">
        <v>34</v>
      </c>
      <c r="AL33" s="252">
        <v>35</v>
      </c>
      <c r="AM33" s="252">
        <v>36</v>
      </c>
      <c r="AN33" s="252">
        <v>37</v>
      </c>
      <c r="AO33" s="252">
        <v>38</v>
      </c>
    </row>
    <row r="34" spans="2:41" x14ac:dyDescent="0.2">
      <c r="B34" s="607"/>
      <c r="C34" s="256" t="s">
        <v>9</v>
      </c>
      <c r="D34" s="296">
        <f>D4</f>
        <v>2026</v>
      </c>
      <c r="E34" s="296">
        <f t="shared" ref="E34:AG34" si="34">E4</f>
        <v>2027</v>
      </c>
      <c r="F34" s="296">
        <f t="shared" si="34"/>
        <v>2028</v>
      </c>
      <c r="G34" s="296">
        <f t="shared" si="34"/>
        <v>2029</v>
      </c>
      <c r="H34" s="296">
        <f t="shared" si="34"/>
        <v>2030</v>
      </c>
      <c r="I34" s="296">
        <f t="shared" si="34"/>
        <v>2031</v>
      </c>
      <c r="J34" s="296">
        <f t="shared" si="34"/>
        <v>2032</v>
      </c>
      <c r="K34" s="296">
        <f t="shared" si="34"/>
        <v>2033</v>
      </c>
      <c r="L34" s="296">
        <f t="shared" si="34"/>
        <v>2034</v>
      </c>
      <c r="M34" s="296">
        <f t="shared" si="34"/>
        <v>2035</v>
      </c>
      <c r="N34" s="296">
        <f t="shared" si="34"/>
        <v>2036</v>
      </c>
      <c r="O34" s="296">
        <f t="shared" si="34"/>
        <v>2037</v>
      </c>
      <c r="P34" s="296">
        <f t="shared" si="34"/>
        <v>2038</v>
      </c>
      <c r="Q34" s="296">
        <f t="shared" si="34"/>
        <v>2039</v>
      </c>
      <c r="R34" s="296">
        <f t="shared" si="34"/>
        <v>2040</v>
      </c>
      <c r="S34" s="296">
        <f t="shared" si="34"/>
        <v>2041</v>
      </c>
      <c r="T34" s="296">
        <f t="shared" si="34"/>
        <v>2042</v>
      </c>
      <c r="U34" s="296">
        <f t="shared" si="34"/>
        <v>2043</v>
      </c>
      <c r="V34" s="296">
        <f t="shared" si="34"/>
        <v>2044</v>
      </c>
      <c r="W34" s="296">
        <f t="shared" si="34"/>
        <v>2045</v>
      </c>
      <c r="X34" s="296">
        <f t="shared" si="34"/>
        <v>2046</v>
      </c>
      <c r="Y34" s="296">
        <f t="shared" si="34"/>
        <v>2047</v>
      </c>
      <c r="Z34" s="296">
        <f t="shared" si="34"/>
        <v>2048</v>
      </c>
      <c r="AA34" s="296">
        <f t="shared" si="34"/>
        <v>2049</v>
      </c>
      <c r="AB34" s="296">
        <f t="shared" si="34"/>
        <v>2050</v>
      </c>
      <c r="AC34" s="296">
        <f t="shared" si="34"/>
        <v>2051</v>
      </c>
      <c r="AD34" s="296">
        <f t="shared" si="34"/>
        <v>2052</v>
      </c>
      <c r="AE34" s="296">
        <f t="shared" si="34"/>
        <v>2053</v>
      </c>
      <c r="AF34" s="296">
        <f t="shared" si="34"/>
        <v>2054</v>
      </c>
      <c r="AG34" s="296">
        <f t="shared" si="34"/>
        <v>2055</v>
      </c>
      <c r="AH34" s="296">
        <f t="shared" ref="AH34:AN34" si="35">AH4</f>
        <v>2056</v>
      </c>
      <c r="AI34" s="296">
        <f t="shared" si="35"/>
        <v>2057</v>
      </c>
      <c r="AJ34" s="296">
        <f t="shared" si="35"/>
        <v>2058</v>
      </c>
      <c r="AK34" s="296">
        <f t="shared" si="35"/>
        <v>2059</v>
      </c>
      <c r="AL34" s="296">
        <f t="shared" si="35"/>
        <v>2060</v>
      </c>
      <c r="AM34" s="296">
        <f t="shared" si="35"/>
        <v>2061</v>
      </c>
      <c r="AN34" s="296">
        <f t="shared" si="35"/>
        <v>2062</v>
      </c>
      <c r="AO34" s="296">
        <f t="shared" ref="AO34" si="36">AO4</f>
        <v>2063</v>
      </c>
    </row>
    <row r="35" spans="2:41" x14ac:dyDescent="0.2">
      <c r="B35" s="269" t="s">
        <v>58</v>
      </c>
      <c r="C35" s="270">
        <f>SUM(D35:AO35)</f>
        <v>6369378.3773142509</v>
      </c>
      <c r="D35" s="271">
        <f>D30*Parametre!C121/1000</f>
        <v>0</v>
      </c>
      <c r="E35" s="271">
        <f>E30*Parametre!D121/1000</f>
        <v>0</v>
      </c>
      <c r="F35" s="271">
        <f>F30*Parametre!E121/1000</f>
        <v>88346.013770694291</v>
      </c>
      <c r="G35" s="271">
        <f>G30*Parametre!F121/1000</f>
        <v>96550.921479491051</v>
      </c>
      <c r="H35" s="271">
        <f>H30*Parametre!G121/1000</f>
        <v>104764.6335887875</v>
      </c>
      <c r="I35" s="271">
        <f>I30*Parametre!H121/1000</f>
        <v>112506.49515879253</v>
      </c>
      <c r="J35" s="271">
        <f>J30*Parametre!I121/1000</f>
        <v>119748.39580509123</v>
      </c>
      <c r="K35" s="271">
        <f>K30*Parametre!J121/1000</f>
        <v>131604.07000070187</v>
      </c>
      <c r="L35" s="271">
        <f>L30*Parametre!K121/1000</f>
        <v>142752.91236249497</v>
      </c>
      <c r="M35" s="271">
        <f>M30*Parametre!L121/1000</f>
        <v>152452.58895566955</v>
      </c>
      <c r="N35" s="271">
        <f>N30*Parametre!M121/1000</f>
        <v>162518.01597320242</v>
      </c>
      <c r="O35" s="271">
        <f>O30*Parametre!N121/1000</f>
        <v>172034.47549860002</v>
      </c>
      <c r="P35" s="271">
        <f>P30*Parametre!O121/1000</f>
        <v>180713.28907959309</v>
      </c>
      <c r="Q35" s="271">
        <f>Q30*Parametre!P121/1000</f>
        <v>188896.88709433359</v>
      </c>
      <c r="R35" s="271">
        <f>R30*Parametre!Q121/1000</f>
        <v>196607.75410089531</v>
      </c>
      <c r="S35" s="271">
        <f>S30*Parametre!R121/1000</f>
        <v>201774.51048903153</v>
      </c>
      <c r="T35" s="271">
        <f>T30*Parametre!S121/1000</f>
        <v>206307.55507848406</v>
      </c>
      <c r="U35" s="271">
        <f>U30*Parametre!T121/1000</f>
        <v>210229.07927619919</v>
      </c>
      <c r="V35" s="271">
        <f>V30*Parametre!U121/1000</f>
        <v>213557.90768586073</v>
      </c>
      <c r="W35" s="271">
        <f>W30*Parametre!V121/1000</f>
        <v>216255.13508466768</v>
      </c>
      <c r="X35" s="271">
        <f>X30*Parametre!W121/1000</f>
        <v>218372.44789200285</v>
      </c>
      <c r="Y35" s="271">
        <f>Y30*Parametre!X121/1000</f>
        <v>219843.12386047217</v>
      </c>
      <c r="Z35" s="271">
        <f>Z30*Parametre!Y121/1000</f>
        <v>221092.71721310428</v>
      </c>
      <c r="AA35" s="271">
        <f>AA30*Parametre!Z121/1000</f>
        <v>221704.69415485259</v>
      </c>
      <c r="AB35" s="271">
        <f>AB30*Parametre!AA121/1000</f>
        <v>221738.71754405633</v>
      </c>
      <c r="AC35" s="271">
        <f>AC30*Parametre!AB121/1000</f>
        <v>221173.60223891056</v>
      </c>
      <c r="AD35" s="271">
        <f>AD30*Parametre!AC121/1000</f>
        <v>219944.86285906634</v>
      </c>
      <c r="AE35" s="271">
        <f>AE30*Parametre!AD121/1000</f>
        <v>212999.4657259981</v>
      </c>
      <c r="AF35" s="271">
        <f>AF30*Parametre!AE121/1000</f>
        <v>205761.53662278398</v>
      </c>
      <c r="AG35" s="271">
        <f>AG30*Parametre!AF121/1000</f>
        <v>198448.93234646376</v>
      </c>
      <c r="AH35" s="271">
        <f>AH30*Parametre!AG121/1000</f>
        <v>190998.35574940959</v>
      </c>
      <c r="AI35" s="271">
        <f>AI30*Parametre!AH121/1000</f>
        <v>183471.30649635653</v>
      </c>
      <c r="AJ35" s="271">
        <f>AJ30*Parametre!AI121/1000</f>
        <v>175803.703383527</v>
      </c>
      <c r="AK35" s="271">
        <f>AK30*Parametre!AJ121/1000</f>
        <v>168057.91350935161</v>
      </c>
      <c r="AL35" s="271">
        <f>AL30*Parametre!AK121/1000</f>
        <v>160169.06163165861</v>
      </c>
      <c r="AM35" s="271">
        <f>AM30*Parametre!AL121/1000</f>
        <v>152200.39081503163</v>
      </c>
      <c r="AN35" s="271">
        <f>AN30*Parametre!AM121/1000</f>
        <v>144086.22207458917</v>
      </c>
      <c r="AO35" s="271">
        <f>AO30*Parametre!AN121/1000</f>
        <v>135890.68271402596</v>
      </c>
    </row>
  </sheetData>
  <mergeCells count="1">
    <mergeCell ref="B33:B34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9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7E4C6-FFF8-4999-AF9D-5D253DA53773}">
  <sheetPr>
    <tabColor theme="7" tint="0.59999389629810485"/>
  </sheetPr>
  <dimension ref="B2:AO18"/>
  <sheetViews>
    <sheetView showWhiteSpace="0" zoomScaleNormal="100" workbookViewId="0">
      <selection activeCell="E24" sqref="E24"/>
    </sheetView>
  </sheetViews>
  <sheetFormatPr defaultColWidth="9.21875" defaultRowHeight="10.199999999999999" x14ac:dyDescent="0.2"/>
  <cols>
    <col min="1" max="1" width="2.77734375" style="228" customWidth="1"/>
    <col min="2" max="2" width="54.77734375" style="228" customWidth="1"/>
    <col min="3" max="3" width="11" style="228" bestFit="1" customWidth="1"/>
    <col min="4" max="4" width="9.21875" style="228" customWidth="1"/>
    <col min="5" max="7" width="7.21875" style="228" customWidth="1"/>
    <col min="8" max="8" width="8.77734375" style="228" customWidth="1"/>
    <col min="9" max="12" width="8.21875" style="228" bestFit="1" customWidth="1"/>
    <col min="13" max="41" width="9" style="228" bestFit="1" customWidth="1"/>
    <col min="42" max="16384" width="9.21875" style="228"/>
  </cols>
  <sheetData>
    <row r="2" spans="2:41" ht="17.55" customHeight="1" x14ac:dyDescent="0.2">
      <c r="B2" s="610" t="s">
        <v>606</v>
      </c>
      <c r="C2" s="610"/>
      <c r="D2" s="610"/>
      <c r="E2" s="610"/>
      <c r="F2" s="610"/>
      <c r="G2" s="356"/>
      <c r="H2" s="356"/>
      <c r="I2" s="356"/>
      <c r="J2" s="356"/>
      <c r="K2" s="356"/>
    </row>
    <row r="4" spans="2:41" x14ac:dyDescent="0.2">
      <c r="B4" s="332" t="s">
        <v>605</v>
      </c>
      <c r="C4" s="333"/>
      <c r="D4" s="252" t="s">
        <v>10</v>
      </c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</row>
    <row r="5" spans="2:41" ht="10.8" thickBot="1" x14ac:dyDescent="0.25">
      <c r="B5" s="255" t="s">
        <v>33</v>
      </c>
      <c r="C5" s="335"/>
      <c r="D5" s="252">
        <v>1</v>
      </c>
      <c r="E5" s="252">
        <v>2</v>
      </c>
      <c r="F5" s="252">
        <v>3</v>
      </c>
      <c r="G5" s="252">
        <v>4</v>
      </c>
      <c r="H5" s="252">
        <v>5</v>
      </c>
      <c r="I5" s="252">
        <v>6</v>
      </c>
      <c r="J5" s="252">
        <v>7</v>
      </c>
      <c r="K5" s="252">
        <v>8</v>
      </c>
      <c r="L5" s="252">
        <v>9</v>
      </c>
      <c r="M5" s="252">
        <v>10</v>
      </c>
      <c r="N5" s="252">
        <v>11</v>
      </c>
      <c r="O5" s="252">
        <v>12</v>
      </c>
      <c r="P5" s="252">
        <v>13</v>
      </c>
      <c r="Q5" s="252">
        <v>14</v>
      </c>
      <c r="R5" s="252">
        <v>15</v>
      </c>
      <c r="S5" s="252">
        <v>16</v>
      </c>
      <c r="T5" s="252">
        <v>17</v>
      </c>
      <c r="U5" s="252">
        <v>18</v>
      </c>
      <c r="V5" s="252">
        <v>19</v>
      </c>
      <c r="W5" s="252">
        <v>20</v>
      </c>
      <c r="X5" s="252">
        <v>21</v>
      </c>
      <c r="Y5" s="252">
        <v>22</v>
      </c>
      <c r="Z5" s="252">
        <v>23</v>
      </c>
      <c r="AA5" s="252">
        <v>24</v>
      </c>
      <c r="AB5" s="252">
        <v>25</v>
      </c>
      <c r="AC5" s="252">
        <v>26</v>
      </c>
      <c r="AD5" s="252">
        <v>27</v>
      </c>
      <c r="AE5" s="252">
        <v>28</v>
      </c>
      <c r="AF5" s="252">
        <v>29</v>
      </c>
      <c r="AG5" s="252">
        <v>30</v>
      </c>
      <c r="AH5" s="252">
        <v>31</v>
      </c>
      <c r="AI5" s="252">
        <v>32</v>
      </c>
      <c r="AJ5" s="252">
        <v>33</v>
      </c>
      <c r="AK5" s="252">
        <v>34</v>
      </c>
      <c r="AL5" s="252">
        <v>35</v>
      </c>
      <c r="AM5" s="252">
        <v>36</v>
      </c>
      <c r="AN5" s="252">
        <v>37</v>
      </c>
      <c r="AO5" s="252">
        <v>38</v>
      </c>
    </row>
    <row r="6" spans="2:41" x14ac:dyDescent="0.2">
      <c r="B6" s="388" t="s">
        <v>633</v>
      </c>
      <c r="C6" s="255" t="s">
        <v>9</v>
      </c>
      <c r="D6" s="296">
        <v>2026</v>
      </c>
      <c r="E6" s="296">
        <f>$D$6+D5</f>
        <v>2027</v>
      </c>
      <c r="F6" s="296">
        <f t="shared" ref="F6:AN6" si="0">$D$6+E5</f>
        <v>2028</v>
      </c>
      <c r="G6" s="296">
        <f t="shared" si="0"/>
        <v>2029</v>
      </c>
      <c r="H6" s="296">
        <f t="shared" si="0"/>
        <v>2030</v>
      </c>
      <c r="I6" s="296">
        <f t="shared" si="0"/>
        <v>2031</v>
      </c>
      <c r="J6" s="296">
        <f t="shared" si="0"/>
        <v>2032</v>
      </c>
      <c r="K6" s="296">
        <f t="shared" si="0"/>
        <v>2033</v>
      </c>
      <c r="L6" s="296">
        <f t="shared" si="0"/>
        <v>2034</v>
      </c>
      <c r="M6" s="296">
        <f t="shared" si="0"/>
        <v>2035</v>
      </c>
      <c r="N6" s="296">
        <f t="shared" si="0"/>
        <v>2036</v>
      </c>
      <c r="O6" s="296">
        <f t="shared" si="0"/>
        <v>2037</v>
      </c>
      <c r="P6" s="296">
        <f t="shared" si="0"/>
        <v>2038</v>
      </c>
      <c r="Q6" s="296">
        <f t="shared" si="0"/>
        <v>2039</v>
      </c>
      <c r="R6" s="296">
        <f t="shared" si="0"/>
        <v>2040</v>
      </c>
      <c r="S6" s="296">
        <f t="shared" si="0"/>
        <v>2041</v>
      </c>
      <c r="T6" s="296">
        <f t="shared" si="0"/>
        <v>2042</v>
      </c>
      <c r="U6" s="296">
        <f t="shared" si="0"/>
        <v>2043</v>
      </c>
      <c r="V6" s="296">
        <f t="shared" si="0"/>
        <v>2044</v>
      </c>
      <c r="W6" s="296">
        <f t="shared" si="0"/>
        <v>2045</v>
      </c>
      <c r="X6" s="296">
        <f t="shared" si="0"/>
        <v>2046</v>
      </c>
      <c r="Y6" s="296">
        <f t="shared" si="0"/>
        <v>2047</v>
      </c>
      <c r="Z6" s="296">
        <f t="shared" si="0"/>
        <v>2048</v>
      </c>
      <c r="AA6" s="296">
        <f t="shared" si="0"/>
        <v>2049</v>
      </c>
      <c r="AB6" s="296">
        <f t="shared" si="0"/>
        <v>2050</v>
      </c>
      <c r="AC6" s="296">
        <f t="shared" si="0"/>
        <v>2051</v>
      </c>
      <c r="AD6" s="296">
        <f t="shared" si="0"/>
        <v>2052</v>
      </c>
      <c r="AE6" s="296">
        <f t="shared" si="0"/>
        <v>2053</v>
      </c>
      <c r="AF6" s="296">
        <f t="shared" si="0"/>
        <v>2054</v>
      </c>
      <c r="AG6" s="296">
        <f t="shared" si="0"/>
        <v>2055</v>
      </c>
      <c r="AH6" s="296">
        <f t="shared" si="0"/>
        <v>2056</v>
      </c>
      <c r="AI6" s="296">
        <f t="shared" si="0"/>
        <v>2057</v>
      </c>
      <c r="AJ6" s="296">
        <f t="shared" si="0"/>
        <v>2058</v>
      </c>
      <c r="AK6" s="296">
        <f t="shared" si="0"/>
        <v>2059</v>
      </c>
      <c r="AL6" s="296">
        <f t="shared" si="0"/>
        <v>2060</v>
      </c>
      <c r="AM6" s="296">
        <f t="shared" si="0"/>
        <v>2061</v>
      </c>
      <c r="AN6" s="296">
        <f t="shared" si="0"/>
        <v>2062</v>
      </c>
      <c r="AO6" s="296">
        <f t="shared" ref="AO6" si="1">$D$6+AN5</f>
        <v>2063</v>
      </c>
    </row>
    <row r="7" spans="2:41" ht="12.6" x14ac:dyDescent="0.3">
      <c r="B7" s="513" t="s">
        <v>149</v>
      </c>
      <c r="C7" s="336">
        <f>SUM(D7:AO7)</f>
        <v>6903885.5728605669</v>
      </c>
      <c r="D7" s="232">
        <f>('08_A Spotreba PHM_E (cesty)'!D7*Parametre!$C$98*Parametre!$C$229/1000)+('08_A Spotreba PHM_E (cesty)'!D13*Parametre!$C$99*Parametre!$C$230/1000)</f>
        <v>0</v>
      </c>
      <c r="E7" s="232">
        <f>('08_A Spotreba PHM_E (cesty)'!E7*Parametre!$C$98*Parametre!$C$229/1000)+('08_A Spotreba PHM_E (cesty)'!E13*Parametre!$C$99*Parametre!$C$230/1000)</f>
        <v>0</v>
      </c>
      <c r="F7" s="232">
        <f>('08_A Spotreba PHM_E (cesty)'!F7*Parametre!$C$98*Parametre!$C$229/1000)+('08_A Spotreba PHM_E (cesty)'!F13*Parametre!$C$99*Parametre!$C$230/1000)</f>
        <v>335936.75082395336</v>
      </c>
      <c r="G7" s="232">
        <f>('08_A Spotreba PHM_E (cesty)'!G7*Parametre!$C$98*Parametre!$C$229/1000)+('08_A Spotreba PHM_E (cesty)'!G13*Parametre!$C$99*Parametre!$C$230/1000)</f>
        <v>334744.90902159049</v>
      </c>
      <c r="H7" s="232">
        <f>('08_A Spotreba PHM_E (cesty)'!H7*Parametre!$C$98*Parametre!$C$229/1000)+('08_A Spotreba PHM_E (cesty)'!H13*Parametre!$C$99*Parametre!$C$230/1000)</f>
        <v>333626.96661875024</v>
      </c>
      <c r="I7" s="232">
        <f>('08_A Spotreba PHM_E (cesty)'!I7*Parametre!$C$98*Parametre!$C$229/1000)+('08_A Spotreba PHM_E (cesty)'!I13*Parametre!$C$99*Parametre!$C$230/1000)</f>
        <v>330572.58497783414</v>
      </c>
      <c r="J7" s="232">
        <f>('08_A Spotreba PHM_E (cesty)'!J7*Parametre!$C$98*Parametre!$C$229/1000)+('08_A Spotreba PHM_E (cesty)'!J13*Parametre!$C$99*Parametre!$C$230/1000)</f>
        <v>325867.02795788541</v>
      </c>
      <c r="K7" s="232">
        <f>('08_A Spotreba PHM_E (cesty)'!K7*Parametre!$C$98*Parametre!$C$229/1000)+('08_A Spotreba PHM_E (cesty)'!K13*Parametre!$C$99*Parametre!$C$230/1000)</f>
        <v>319476.1843040954</v>
      </c>
      <c r="L7" s="232">
        <f>('08_A Spotreba PHM_E (cesty)'!L7*Parametre!$C$98*Parametre!$C$229/1000)+('08_A Spotreba PHM_E (cesty)'!L13*Parametre!$C$99*Parametre!$C$230/1000)</f>
        <v>311842.45974376251</v>
      </c>
      <c r="M7" s="232">
        <f>('08_A Spotreba PHM_E (cesty)'!M7*Parametre!$C$98*Parametre!$C$229/1000)+('08_A Spotreba PHM_E (cesty)'!M13*Parametre!$C$99*Parametre!$C$230/1000)</f>
        <v>301130.32818449766</v>
      </c>
      <c r="N7" s="232">
        <f>('08_A Spotreba PHM_E (cesty)'!N7*Parametre!$C$98*Parametre!$C$229/1000)+('08_A Spotreba PHM_E (cesty)'!N13*Parametre!$C$99*Parametre!$C$230/1000)</f>
        <v>292894.65387394407</v>
      </c>
      <c r="O7" s="232">
        <f>('08_A Spotreba PHM_E (cesty)'!O7*Parametre!$C$98*Parametre!$C$229/1000)+('08_A Spotreba PHM_E (cesty)'!O13*Parametre!$C$99*Parametre!$C$230/1000)</f>
        <v>284491.45714086783</v>
      </c>
      <c r="P7" s="232">
        <f>('08_A Spotreba PHM_E (cesty)'!P7*Parametre!$C$98*Parametre!$C$229/1000)+('08_A Spotreba PHM_E (cesty)'!P13*Parametre!$C$99*Parametre!$C$230/1000)</f>
        <v>275993.99368475517</v>
      </c>
      <c r="Q7" s="232">
        <f>('08_A Spotreba PHM_E (cesty)'!Q7*Parametre!$C$98*Parametre!$C$229/1000)+('08_A Spotreba PHM_E (cesty)'!Q13*Parametre!$C$99*Parametre!$C$230/1000)</f>
        <v>267325.63168050558</v>
      </c>
      <c r="R7" s="232">
        <f>('08_A Spotreba PHM_E (cesty)'!R7*Parametre!$C$98*Parametre!$C$229/1000)+('08_A Spotreba PHM_E (cesty)'!R13*Parametre!$C$99*Parametre!$C$230/1000)</f>
        <v>258560.64883870585</v>
      </c>
      <c r="S7" s="232">
        <f>('08_A Spotreba PHM_E (cesty)'!S7*Parametre!$C$98*Parametre!$C$229/1000)+('08_A Spotreba PHM_E (cesty)'!S13*Parametre!$C$99*Parametre!$C$230/1000)</f>
        <v>247142.46825902598</v>
      </c>
      <c r="T7" s="232">
        <f>('08_A Spotreba PHM_E (cesty)'!T7*Parametre!$C$98*Parametre!$C$229/1000)+('08_A Spotreba PHM_E (cesty)'!T13*Parametre!$C$99*Parametre!$C$230/1000)</f>
        <v>235828.50043790671</v>
      </c>
      <c r="U7" s="232">
        <f>('08_A Spotreba PHM_E (cesty)'!U7*Parametre!$C$98*Parametre!$C$229/1000)+('08_A Spotreba PHM_E (cesty)'!U13*Parametre!$C$99*Parametre!$C$230/1000)</f>
        <v>224542.27551274048</v>
      </c>
      <c r="V7" s="232">
        <f>('08_A Spotreba PHM_E (cesty)'!V7*Parametre!$C$98*Parametre!$C$229/1000)+('08_A Spotreba PHM_E (cesty)'!V13*Parametre!$C$99*Parametre!$C$230/1000)</f>
        <v>213359.44835949433</v>
      </c>
      <c r="W7" s="232">
        <f>('08_A Spotreba PHM_E (cesty)'!W7*Parametre!$C$98*Parametre!$C$229/1000)+('08_A Spotreba PHM_E (cesty)'!W13*Parametre!$C$99*Parametre!$C$230/1000)</f>
        <v>202204.00781845165</v>
      </c>
      <c r="X7" s="232">
        <f>('08_A Spotreba PHM_E (cesty)'!X7*Parametre!$C$98*Parametre!$C$229/1000)+('08_A Spotreba PHM_E (cesty)'!X13*Parametre!$C$99*Parametre!$C$230/1000)</f>
        <v>191151.15608744565</v>
      </c>
      <c r="Y7" s="232">
        <f>('08_A Spotreba PHM_E (cesty)'!Y7*Parametre!$C$98*Parametre!$C$229/1000)+('08_A Spotreba PHM_E (cesty)'!Y13*Parametre!$C$99*Parametre!$C$230/1000)</f>
        <v>180125.33795813518</v>
      </c>
      <c r="Z7" s="232">
        <f>('08_A Spotreba PHM_E (cesty)'!Z7*Parametre!$C$98*Parametre!$C$229/1000)+('08_A Spotreba PHM_E (cesty)'!Z13*Parametre!$C$99*Parametre!$C$230/1000)</f>
        <v>169201.30565879805</v>
      </c>
      <c r="AA7" s="232">
        <f>('08_A Spotreba PHM_E (cesty)'!AA7*Parametre!$C$98*Parametre!$C$229/1000)+('08_A Spotreba PHM_E (cesty)'!AA13*Parametre!$C$99*Parametre!$C$230/1000)</f>
        <v>158303.95719745781</v>
      </c>
      <c r="AB7" s="232">
        <f>('08_A Spotreba PHM_E (cesty)'!AB7*Parametre!$C$98*Parametre!$C$229/1000)+('08_A Spotreba PHM_E (cesty)'!AB13*Parametre!$C$99*Parametre!$C$230/1000)</f>
        <v>147507.59752520898</v>
      </c>
      <c r="AC7" s="232">
        <f>('08_A Spotreba PHM_E (cesty)'!AC7*Parametre!$C$98*Parametre!$C$229/1000)+('08_A Spotreba PHM_E (cesty)'!AC13*Parametre!$C$99*Parametre!$C$230/1000)</f>
        <v>136774.59127537886</v>
      </c>
      <c r="AD7" s="232">
        <f>('08_A Spotreba PHM_E (cesty)'!AD7*Parametre!$C$98*Parametre!$C$229/1000)+('08_A Spotreba PHM_E (cesty)'!AD13*Parametre!$C$99*Parametre!$C$230/1000)</f>
        <v>126067.75041550861</v>
      </c>
      <c r="AE7" s="232">
        <f>('08_A Spotreba PHM_E (cesty)'!AE7*Parametre!$C$98*Parametre!$C$229/1000)+('08_A Spotreba PHM_E (cesty)'!AE13*Parametre!$C$99*Parametre!$C$230/1000)</f>
        <v>115460.71399339999</v>
      </c>
      <c r="AF7" s="232">
        <f>('08_A Spotreba PHM_E (cesty)'!AF7*Parametre!$C$98*Parametre!$C$229/1000)+('08_A Spotreba PHM_E (cesty)'!AF13*Parametre!$C$99*Parametre!$C$230/1000)</f>
        <v>104879.50119923812</v>
      </c>
      <c r="AG7" s="232">
        <f>('08_A Spotreba PHM_E (cesty)'!AG7*Parametre!$C$98*Parametre!$C$229/1000)+('08_A Spotreba PHM_E (cesty)'!AG13*Parametre!$C$99*Parametre!$C$230/1000)</f>
        <v>94397.310464304959</v>
      </c>
      <c r="AH7" s="232">
        <f>('08_A Spotreba PHM_E (cesty)'!AH7*Parametre!$C$98*Parametre!$C$229/1000)+('08_A Spotreba PHM_E (cesty)'!AH13*Parametre!$C$99*Parametre!$C$230/1000)</f>
        <v>83940.604751167586</v>
      </c>
      <c r="AI7" s="232">
        <f>('08_A Spotreba PHM_E (cesty)'!AI7*Parametre!$C$98*Parametre!$C$229/1000)+('08_A Spotreba PHM_E (cesty)'!AI13*Parametre!$C$99*Parametre!$C$230/1000)</f>
        <v>73582.144510996557</v>
      </c>
      <c r="AJ7" s="232">
        <f>('08_A Spotreba PHM_E (cesty)'!AJ7*Parametre!$C$98*Parametre!$C$229/1000)+('08_A Spotreba PHM_E (cesty)'!AJ13*Parametre!$C$99*Parametre!$C$230/1000)</f>
        <v>63248.833816785547</v>
      </c>
      <c r="AK7" s="232">
        <f>('08_A Spotreba PHM_E (cesty)'!AK7*Parametre!$C$98*Parametre!$C$229/1000)+('08_A Spotreba PHM_E (cesty)'!AK13*Parametre!$C$99*Parametre!$C$230/1000)</f>
        <v>53012.997760227372</v>
      </c>
      <c r="AL7" s="232">
        <f>('08_A Spotreba PHM_E (cesty)'!AL7*Parametre!$C$98*Parametre!$C$229/1000)+('08_A Spotreba PHM_E (cesty)'!AL13*Parametre!$C$99*Parametre!$C$230/1000)</f>
        <v>42801.978878754351</v>
      </c>
      <c r="AM7" s="232">
        <f>('08_A Spotreba PHM_E (cesty)'!AM7*Parametre!$C$98*Parametre!$C$229/1000)+('08_A Spotreba PHM_E (cesty)'!AM13*Parametre!$C$99*Parametre!$C$230/1000)</f>
        <v>32687.669509534895</v>
      </c>
      <c r="AN7" s="232">
        <f>('08_A Spotreba PHM_E (cesty)'!AN7*Parametre!$C$98*Parametre!$C$229/1000)+('08_A Spotreba PHM_E (cesty)'!AN13*Parametre!$C$99*Parametre!$C$230/1000)</f>
        <v>22597.848024324165</v>
      </c>
      <c r="AO7" s="232">
        <f>('08_A Spotreba PHM_E (cesty)'!AO7*Parametre!$C$98*Parametre!$C$229/1000)+('08_A Spotreba PHM_E (cesty)'!AO13*Parametre!$C$99*Parametre!$C$230/1000)</f>
        <v>12603.97659513259</v>
      </c>
    </row>
    <row r="8" spans="2:41" ht="12.6" x14ac:dyDescent="0.3">
      <c r="B8" s="513" t="s">
        <v>150</v>
      </c>
      <c r="C8" s="336">
        <f>SUM(D8:AO8)</f>
        <v>1506.7585678221205</v>
      </c>
      <c r="D8" s="232">
        <f>('08_A Spotreba PHM_E (cesty)'!D7*Parametre!$C$98*Parametre!$D$229/1000)+('08_A Spotreba PHM_E (cesty)'!D13*Parametre!$C$99*Parametre!$D$230/1000)</f>
        <v>0</v>
      </c>
      <c r="E8" s="232">
        <f>('08_A Spotreba PHM_E (cesty)'!E7*Parametre!$C$98*Parametre!$D$229/1000)+('08_A Spotreba PHM_E (cesty)'!E13*Parametre!$C$99*Parametre!$D$230/1000)</f>
        <v>0</v>
      </c>
      <c r="F8" s="232">
        <f>('08_A Spotreba PHM_E (cesty)'!F7*Parametre!$C$98*Parametre!$D$229/1000)+('08_A Spotreba PHM_E (cesty)'!F13*Parametre!$C$99*Parametre!$D$230/1000)</f>
        <v>73.317492332160285</v>
      </c>
      <c r="G8" s="232">
        <f>('08_A Spotreba PHM_E (cesty)'!G7*Parametre!$C$98*Parametre!$D$229/1000)+('08_A Spotreba PHM_E (cesty)'!G13*Parametre!$C$99*Parametre!$D$230/1000)</f>
        <v>73.057375354807959</v>
      </c>
      <c r="H8" s="232">
        <f>('08_A Spotreba PHM_E (cesty)'!H7*Parametre!$C$98*Parametre!$D$229/1000)+('08_A Spotreba PHM_E (cesty)'!H13*Parametre!$C$99*Parametre!$D$230/1000)</f>
        <v>72.813386766637706</v>
      </c>
      <c r="I8" s="232">
        <f>('08_A Spotreba PHM_E (cesty)'!I7*Parametre!$C$98*Parametre!$D$229/1000)+('08_A Spotreba PHM_E (cesty)'!I13*Parametre!$C$99*Parametre!$D$230/1000)</f>
        <v>72.146774370143135</v>
      </c>
      <c r="J8" s="232">
        <f>('08_A Spotreba PHM_E (cesty)'!J7*Parametre!$C$98*Parametre!$D$229/1000)+('08_A Spotreba PHM_E (cesty)'!J13*Parametre!$C$99*Parametre!$D$230/1000)</f>
        <v>71.119796405146886</v>
      </c>
      <c r="K8" s="232">
        <f>('08_A Spotreba PHM_E (cesty)'!K7*Parametre!$C$98*Parametre!$D$229/1000)+('08_A Spotreba PHM_E (cesty)'!K13*Parametre!$C$99*Parametre!$D$230/1000)</f>
        <v>69.725008161724432</v>
      </c>
      <c r="L8" s="232">
        <f>('08_A Spotreba PHM_E (cesty)'!L7*Parametre!$C$98*Parametre!$D$229/1000)+('08_A Spotreba PHM_E (cesty)'!L13*Parametre!$C$99*Parametre!$D$230/1000)</f>
        <v>68.058963763350974</v>
      </c>
      <c r="M8" s="232">
        <f>('08_A Spotreba PHM_E (cesty)'!M7*Parametre!$C$98*Parametre!$D$229/1000)+('08_A Spotreba PHM_E (cesty)'!M13*Parametre!$C$99*Parametre!$D$230/1000)</f>
        <v>65.721063484411047</v>
      </c>
      <c r="N8" s="232">
        <f>('08_A Spotreba PHM_E (cesty)'!N7*Parametre!$C$98*Parametre!$D$229/1000)+('08_A Spotreba PHM_E (cesty)'!N13*Parametre!$C$99*Parametre!$D$230/1000)</f>
        <v>63.923644813684511</v>
      </c>
      <c r="O8" s="232">
        <f>('08_A Spotreba PHM_E (cesty)'!O7*Parametre!$C$98*Parametre!$D$229/1000)+('08_A Spotreba PHM_E (cesty)'!O13*Parametre!$C$99*Parametre!$D$230/1000)</f>
        <v>62.089664725076048</v>
      </c>
      <c r="P8" s="232">
        <f>('08_A Spotreba PHM_E (cesty)'!P7*Parametre!$C$98*Parametre!$D$229/1000)+('08_A Spotreba PHM_E (cesty)'!P13*Parametre!$C$99*Parametre!$D$230/1000)</f>
        <v>60.235111121582882</v>
      </c>
      <c r="Q8" s="232">
        <f>('08_A Spotreba PHM_E (cesty)'!Q7*Parametre!$C$98*Parametre!$D$229/1000)+('08_A Spotreba PHM_E (cesty)'!Q13*Parametre!$C$99*Parametre!$D$230/1000)</f>
        <v>58.343259267862912</v>
      </c>
      <c r="R8" s="232">
        <f>('08_A Spotreba PHM_E (cesty)'!R7*Parametre!$C$98*Parametre!$D$229/1000)+('08_A Spotreba PHM_E (cesty)'!R13*Parametre!$C$99*Parametre!$D$230/1000)</f>
        <v>56.430320118695704</v>
      </c>
      <c r="S8" s="232">
        <f>('08_A Spotreba PHM_E (cesty)'!S7*Parametre!$C$98*Parametre!$D$229/1000)+('08_A Spotreba PHM_E (cesty)'!S13*Parametre!$C$99*Parametre!$D$230/1000)</f>
        <v>53.938326119692576</v>
      </c>
      <c r="T8" s="232">
        <f>('08_A Spotreba PHM_E (cesty)'!T7*Parametre!$C$98*Parametre!$D$229/1000)+('08_A Spotreba PHM_E (cesty)'!T13*Parametre!$C$99*Parametre!$D$230/1000)</f>
        <v>51.469076336997858</v>
      </c>
      <c r="U8" s="232">
        <f>('08_A Spotreba PHM_E (cesty)'!U7*Parametre!$C$98*Parametre!$D$229/1000)+('08_A Spotreba PHM_E (cesty)'!U13*Parametre!$C$99*Parametre!$D$230/1000)</f>
        <v>49.005881383244343</v>
      </c>
      <c r="V8" s="232">
        <f>('08_A Spotreba PHM_E (cesty)'!V7*Parametre!$C$98*Parametre!$D$229/1000)+('08_A Spotreba PHM_E (cesty)'!V13*Parametre!$C$99*Parametre!$D$230/1000)</f>
        <v>46.565252776671734</v>
      </c>
      <c r="W8" s="232">
        <f>('08_A Spotreba PHM_E (cesty)'!W7*Parametre!$C$98*Parametre!$D$229/1000)+('08_A Spotreba PHM_E (cesty)'!W13*Parametre!$C$99*Parametre!$D$230/1000)</f>
        <v>44.130601240858134</v>
      </c>
      <c r="X8" s="232">
        <f>('08_A Spotreba PHM_E (cesty)'!X7*Parametre!$C$98*Parametre!$D$229/1000)+('08_A Spotreba PHM_E (cesty)'!X13*Parametre!$C$99*Parametre!$D$230/1000)</f>
        <v>41.718339497988545</v>
      </c>
      <c r="Y8" s="232">
        <f>('08_A Spotreba PHM_E (cesty)'!Y7*Parametre!$C$98*Parametre!$D$229/1000)+('08_A Spotreba PHM_E (cesty)'!Y13*Parametre!$C$99*Parametre!$D$230/1000)</f>
        <v>39.31197778207391</v>
      </c>
      <c r="Z8" s="232">
        <f>('08_A Spotreba PHM_E (cesty)'!Z7*Parametre!$C$98*Parametre!$D$229/1000)+('08_A Spotreba PHM_E (cesty)'!Z13*Parametre!$C$99*Parametre!$D$230/1000)</f>
        <v>36.927830610386103</v>
      </c>
      <c r="AA8" s="232">
        <f>('08_A Spotreba PHM_E (cesty)'!AA7*Parametre!$C$98*Parametre!$D$229/1000)+('08_A Spotreba PHM_E (cesty)'!AA13*Parametre!$C$99*Parametre!$D$230/1000)</f>
        <v>34.549507130458515</v>
      </c>
      <c r="AB8" s="232">
        <f>('08_A Spotreba PHM_E (cesty)'!AB7*Parametre!$C$98*Parametre!$D$229/1000)+('08_A Spotreba PHM_E (cesty)'!AB13*Parametre!$C$99*Parametre!$D$230/1000)</f>
        <v>32.193224242254466</v>
      </c>
      <c r="AC8" s="232">
        <f>('08_A Spotreba PHM_E (cesty)'!AC7*Parametre!$C$98*Parametre!$D$229/1000)+('08_A Spotreba PHM_E (cesty)'!AC13*Parametre!$C$99*Parametre!$D$230/1000)</f>
        <v>29.850768105815476</v>
      </c>
      <c r="AD8" s="232">
        <f>('08_A Spotreba PHM_E (cesty)'!AD7*Parametre!$C$98*Parametre!$D$229/1000)+('08_A Spotreba PHM_E (cesty)'!AD13*Parametre!$C$99*Parametre!$D$230/1000)</f>
        <v>27.514022510938375</v>
      </c>
      <c r="AE8" s="232">
        <f>('08_A Spotreba PHM_E (cesty)'!AE7*Parametre!$C$98*Parametre!$D$229/1000)+('08_A Spotreba PHM_E (cesty)'!AE13*Parametre!$C$99*Parametre!$D$230/1000)</f>
        <v>25.199059025587417</v>
      </c>
      <c r="AF8" s="232">
        <f>('08_A Spotreba PHM_E (cesty)'!AF7*Parametre!$C$98*Parametre!$D$229/1000)+('08_A Spotreba PHM_E (cesty)'!AF13*Parametre!$C$99*Parametre!$D$230/1000)</f>
        <v>22.889731492954741</v>
      </c>
      <c r="AG8" s="232">
        <f>('08_A Spotreba PHM_E (cesty)'!AG7*Parametre!$C$98*Parametre!$D$229/1000)+('08_A Spotreba PHM_E (cesty)'!AG13*Parametre!$C$99*Parametre!$D$230/1000)</f>
        <v>20.60201531737189</v>
      </c>
      <c r="AH8" s="232">
        <f>('08_A Spotreba PHM_E (cesty)'!AH7*Parametre!$C$98*Parametre!$D$229/1000)+('08_A Spotreba PHM_E (cesty)'!AH13*Parametre!$C$99*Parametre!$D$230/1000)</f>
        <v>18.319861194423993</v>
      </c>
      <c r="AI8" s="232">
        <f>('08_A Spotreba PHM_E (cesty)'!AI7*Parametre!$C$98*Parametre!$D$229/1000)+('08_A Spotreba PHM_E (cesty)'!AI13*Parametre!$C$99*Parametre!$D$230/1000)</f>
        <v>16.059148940200529</v>
      </c>
      <c r="AJ8" s="232">
        <f>('08_A Spotreba PHM_E (cesty)'!AJ7*Parametre!$C$98*Parametre!$D$229/1000)+('08_A Spotreba PHM_E (cesty)'!AJ13*Parametre!$C$99*Parametre!$D$230/1000)</f>
        <v>13.803925521713428</v>
      </c>
      <c r="AK8" s="232">
        <f>('08_A Spotreba PHM_E (cesty)'!AK7*Parametre!$C$98*Parametre!$D$229/1000)+('08_A Spotreba PHM_E (cesty)'!AK13*Parametre!$C$99*Parametre!$D$230/1000)</f>
        <v>11.569975738757906</v>
      </c>
      <c r="AL8" s="232">
        <f>('08_A Spotreba PHM_E (cesty)'!AL7*Parametre!$C$98*Parametre!$D$229/1000)+('08_A Spotreba PHM_E (cesty)'!AL13*Parametre!$C$99*Parametre!$D$230/1000)</f>
        <v>9.3414422522913778</v>
      </c>
      <c r="AM8" s="232">
        <f>('08_A Spotreba PHM_E (cesty)'!AM7*Parametre!$C$98*Parametre!$D$229/1000)+('08_A Spotreba PHM_E (cesty)'!AM13*Parametre!$C$99*Parametre!$D$230/1000)</f>
        <v>7.1340154143404009</v>
      </c>
      <c r="AN8" s="232">
        <f>('08_A Spotreba PHM_E (cesty)'!AN7*Parametre!$C$98*Parametre!$D$229/1000)+('08_A Spotreba PHM_E (cesty)'!AN13*Parametre!$C$99*Parametre!$D$230/1000)</f>
        <v>4.9319330057906061</v>
      </c>
      <c r="AO8" s="232">
        <f>('08_A Spotreba PHM_E (cesty)'!AO7*Parametre!$C$98*Parametre!$D$229/1000)+('08_A Spotreba PHM_E (cesty)'!AO13*Parametre!$C$99*Parametre!$D$230/1000)</f>
        <v>2.7507914960236932</v>
      </c>
    </row>
    <row r="9" spans="2:41" ht="11.4" x14ac:dyDescent="0.25">
      <c r="B9" s="513" t="s">
        <v>252</v>
      </c>
      <c r="C9" s="336">
        <f>SUM(D9:AO9)</f>
        <v>328.9838202543944</v>
      </c>
      <c r="D9" s="232">
        <f>('08_A Spotreba PHM_E (cesty)'!D7*Parametre!$C$98*Parametre!$E$229/1000)+('08_A Spotreba PHM_E (cesty)'!D13*Parametre!$C$99*Parametre!$E$230/1000)</f>
        <v>0</v>
      </c>
      <c r="E9" s="232">
        <f>('08_A Spotreba PHM_E (cesty)'!E7*Parametre!$C$98*Parametre!$E$229/1000)+('08_A Spotreba PHM_E (cesty)'!E13*Parametre!$C$99*Parametre!$E$230/1000)</f>
        <v>0</v>
      </c>
      <c r="F9" s="232">
        <f>('08_A Spotreba PHM_E (cesty)'!F7*Parametre!$C$98*Parametre!$E$229/1000)+('08_A Spotreba PHM_E (cesty)'!F13*Parametre!$C$99*Parametre!$E$230/1000)</f>
        <v>16.008051478193991</v>
      </c>
      <c r="G9" s="232">
        <f>('08_A Spotreba PHM_E (cesty)'!G7*Parametre!$C$98*Parametre!$E$229/1000)+('08_A Spotreba PHM_E (cesty)'!G13*Parametre!$C$99*Parametre!$E$230/1000)</f>
        <v>15.951257855944291</v>
      </c>
      <c r="H9" s="232">
        <f>('08_A Spotreba PHM_E (cesty)'!H7*Parametre!$C$98*Parametre!$E$229/1000)+('08_A Spotreba PHM_E (cesty)'!H13*Parametre!$C$99*Parametre!$E$230/1000)</f>
        <v>15.897985686434913</v>
      </c>
      <c r="I9" s="232">
        <f>('08_A Spotreba PHM_E (cesty)'!I7*Parametre!$C$98*Parametre!$E$229/1000)+('08_A Spotreba PHM_E (cesty)'!I13*Parametre!$C$99*Parametre!$E$230/1000)</f>
        <v>15.752438352236105</v>
      </c>
      <c r="J9" s="232">
        <f>('08_A Spotreba PHM_E (cesty)'!J7*Parametre!$C$98*Parametre!$E$229/1000)+('08_A Spotreba PHM_E (cesty)'!J13*Parametre!$C$99*Parametre!$E$230/1000)</f>
        <v>15.52820924117826</v>
      </c>
      <c r="K9" s="232">
        <f>('08_A Spotreba PHM_E (cesty)'!K7*Parametre!$C$98*Parametre!$E$229/1000)+('08_A Spotreba PHM_E (cesty)'!K13*Parametre!$C$99*Parametre!$E$230/1000)</f>
        <v>15.223672884414562</v>
      </c>
      <c r="L9" s="232">
        <f>('08_A Spotreba PHM_E (cesty)'!L7*Parametre!$C$98*Parametre!$E$229/1000)+('08_A Spotreba PHM_E (cesty)'!L13*Parametre!$C$99*Parametre!$E$230/1000)</f>
        <v>14.859910791007279</v>
      </c>
      <c r="M9" s="232">
        <f>('08_A Spotreba PHM_E (cesty)'!M7*Parametre!$C$98*Parametre!$E$229/1000)+('08_A Spotreba PHM_E (cesty)'!M13*Parametre!$C$99*Parametre!$E$230/1000)</f>
        <v>14.349456507511034</v>
      </c>
      <c r="N9" s="232">
        <f>('08_A Spotreba PHM_E (cesty)'!N7*Parametre!$C$98*Parametre!$E$229/1000)+('08_A Spotreba PHM_E (cesty)'!N13*Parametre!$C$99*Parametre!$E$230/1000)</f>
        <v>13.957010316382423</v>
      </c>
      <c r="O9" s="232">
        <f>('08_A Spotreba PHM_E (cesty)'!O7*Parametre!$C$98*Parametre!$E$229/1000)+('08_A Spotreba PHM_E (cesty)'!O13*Parametre!$C$99*Parametre!$E$230/1000)</f>
        <v>13.556581350053072</v>
      </c>
      <c r="P9" s="232">
        <f>('08_A Spotreba PHM_E (cesty)'!P7*Parametre!$C$98*Parametre!$E$229/1000)+('08_A Spotreba PHM_E (cesty)'!P13*Parametre!$C$99*Parametre!$E$230/1000)</f>
        <v>13.151660387681771</v>
      </c>
      <c r="Q9" s="232">
        <f>('08_A Spotreba PHM_E (cesty)'!Q7*Parametre!$C$98*Parametre!$E$229/1000)+('08_A Spotreba PHM_E (cesty)'!Q13*Parametre!$C$99*Parametre!$E$230/1000)</f>
        <v>12.738595771038005</v>
      </c>
      <c r="R9" s="232">
        <f>('08_A Spotreba PHM_E (cesty)'!R7*Parametre!$C$98*Parametre!$E$229/1000)+('08_A Spotreba PHM_E (cesty)'!R13*Parametre!$C$99*Parametre!$E$230/1000)</f>
        <v>12.320926980133535</v>
      </c>
      <c r="S9" s="232">
        <f>('08_A Spotreba PHM_E (cesty)'!S7*Parametre!$C$98*Parametre!$E$229/1000)+('08_A Spotreba PHM_E (cesty)'!S13*Parametre!$C$99*Parametre!$E$230/1000)</f>
        <v>11.776828062529198</v>
      </c>
      <c r="T9" s="232">
        <f>('08_A Spotreba PHM_E (cesty)'!T7*Parametre!$C$98*Parametre!$E$229/1000)+('08_A Spotreba PHM_E (cesty)'!T13*Parametre!$C$99*Parametre!$E$230/1000)</f>
        <v>11.237695089257038</v>
      </c>
      <c r="U9" s="232">
        <f>('08_A Spotreba PHM_E (cesty)'!U7*Parametre!$C$98*Parametre!$E$229/1000)+('08_A Spotreba PHM_E (cesty)'!U13*Parametre!$C$99*Parametre!$E$230/1000)</f>
        <v>10.699884119920082</v>
      </c>
      <c r="V9" s="232">
        <f>('08_A Spotreba PHM_E (cesty)'!V7*Parametre!$C$98*Parametre!$E$229/1000)+('08_A Spotreba PHM_E (cesty)'!V13*Parametre!$C$99*Parametre!$E$230/1000)</f>
        <v>10.167000259187851</v>
      </c>
      <c r="W9" s="232">
        <f>('08_A Spotreba PHM_E (cesty)'!W7*Parametre!$C$98*Parametre!$E$229/1000)+('08_A Spotreba PHM_E (cesty)'!W13*Parametre!$C$99*Parametre!$E$230/1000)</f>
        <v>9.6354214247645622</v>
      </c>
      <c r="X9" s="232">
        <f>('08_A Spotreba PHM_E (cesty)'!X7*Parametre!$C$98*Parametre!$E$229/1000)+('08_A Spotreba PHM_E (cesty)'!X13*Parametre!$C$99*Parametre!$E$230/1000)</f>
        <v>9.108731150310156</v>
      </c>
      <c r="Y9" s="232">
        <f>('08_A Spotreba PHM_E (cesty)'!Y7*Parametre!$C$98*Parametre!$E$229/1000)+('08_A Spotreba PHM_E (cesty)'!Y13*Parametre!$C$99*Parametre!$E$230/1000)</f>
        <v>8.5833290805148756</v>
      </c>
      <c r="Z9" s="232">
        <f>('08_A Spotreba PHM_E (cesty)'!Z7*Parametre!$C$98*Parametre!$E$229/1000)+('08_A Spotreba PHM_E (cesty)'!Z13*Parametre!$C$99*Parametre!$E$230/1000)</f>
        <v>8.0627773070982069</v>
      </c>
      <c r="AA9" s="232">
        <f>('08_A Spotreba PHM_E (cesty)'!AA7*Parametre!$C$98*Parametre!$E$229/1000)+('08_A Spotreba PHM_E (cesty)'!AA13*Parametre!$C$99*Parametre!$E$230/1000)</f>
        <v>7.5434970714077387</v>
      </c>
      <c r="AB9" s="232">
        <f>('08_A Spotreba PHM_E (cesty)'!AB7*Parametre!$C$98*Parametre!$E$229/1000)+('08_A Spotreba PHM_E (cesty)'!AB13*Parametre!$C$99*Parametre!$E$230/1000)</f>
        <v>7.029029151519369</v>
      </c>
      <c r="AC9" s="232">
        <f>('08_A Spotreba PHM_E (cesty)'!AC7*Parametre!$C$98*Parametre!$E$229/1000)+('08_A Spotreba PHM_E (cesty)'!AC13*Parametre!$C$99*Parametre!$E$230/1000)</f>
        <v>6.5175801476766875</v>
      </c>
      <c r="AD9" s="232">
        <f>('08_A Spotreba PHM_E (cesty)'!AD7*Parametre!$C$98*Parametre!$E$229/1000)+('08_A Spotreba PHM_E (cesty)'!AD13*Parametre!$C$99*Parametre!$E$230/1000)</f>
        <v>6.0073779764844861</v>
      </c>
      <c r="AE9" s="232">
        <f>('08_A Spotreba PHM_E (cesty)'!AE7*Parametre!$C$98*Parametre!$E$229/1000)+('08_A Spotreba PHM_E (cesty)'!AE13*Parametre!$C$99*Parametre!$E$230/1000)</f>
        <v>5.5019316844079889</v>
      </c>
      <c r="AF9" s="232">
        <f>('08_A Spotreba PHM_E (cesty)'!AF7*Parametre!$C$98*Parametre!$E$229/1000)+('08_A Spotreba PHM_E (cesty)'!AF13*Parametre!$C$99*Parametre!$E$230/1000)</f>
        <v>4.9977159393452109</v>
      </c>
      <c r="AG9" s="232">
        <f>('08_A Spotreba PHM_E (cesty)'!AG7*Parametre!$C$98*Parametre!$E$229/1000)+('08_A Spotreba PHM_E (cesty)'!AG13*Parametre!$C$99*Parametre!$E$230/1000)</f>
        <v>4.4982187915115919</v>
      </c>
      <c r="AH9" s="232">
        <f>('08_A Spotreba PHM_E (cesty)'!AH7*Parametre!$C$98*Parametre!$E$229/1000)+('08_A Spotreba PHM_E (cesty)'!AH13*Parametre!$C$99*Parametre!$E$230/1000)</f>
        <v>3.9999360554380106</v>
      </c>
      <c r="AI9" s="232">
        <f>('08_A Spotreba PHM_E (cesty)'!AI7*Parametre!$C$98*Parametre!$E$229/1000)+('08_A Spotreba PHM_E (cesty)'!AI13*Parametre!$C$99*Parametre!$E$230/1000)</f>
        <v>3.5063349107202062</v>
      </c>
      <c r="AJ9" s="232">
        <f>('08_A Spotreba PHM_E (cesty)'!AJ7*Parametre!$C$98*Parametre!$E$229/1000)+('08_A Spotreba PHM_E (cesty)'!AJ13*Parametre!$C$99*Parametre!$E$230/1000)</f>
        <v>3.0139321916744755</v>
      </c>
      <c r="AK9" s="232">
        <f>('08_A Spotreba PHM_E (cesty)'!AK7*Parametre!$C$98*Parametre!$E$229/1000)+('08_A Spotreba PHM_E (cesty)'!AK13*Parametre!$C$99*Parametre!$E$230/1000)</f>
        <v>2.526174332155243</v>
      </c>
      <c r="AL9" s="232">
        <f>('08_A Spotreba PHM_E (cesty)'!AL7*Parametre!$C$98*Parametre!$E$229/1000)+('08_A Spotreba PHM_E (cesty)'!AL13*Parametre!$C$99*Parametre!$E$230/1000)</f>
        <v>2.0395990601776592</v>
      </c>
      <c r="AM9" s="232">
        <f>('08_A Spotreba PHM_E (cesty)'!AM7*Parametre!$C$98*Parametre!$E$229/1000)+('08_A Spotreba PHM_E (cesty)'!AM13*Parametre!$C$99*Parametre!$E$230/1000)</f>
        <v>1.5576321879860138</v>
      </c>
      <c r="AN9" s="232">
        <f>('08_A Spotreba PHM_E (cesty)'!AN7*Parametre!$C$98*Parametre!$E$229/1000)+('08_A Spotreba PHM_E (cesty)'!AN13*Parametre!$C$99*Parametre!$E$230/1000)</f>
        <v>1.0768322119640859</v>
      </c>
      <c r="AO9" s="232">
        <f>('08_A Spotreba PHM_E (cesty)'!AO7*Parametre!$C$98*Parametre!$E$229/1000)+('08_A Spotreba PHM_E (cesty)'!AO13*Parametre!$C$99*Parametre!$E$230/1000)</f>
        <v>0.60060444613447217</v>
      </c>
    </row>
    <row r="10" spans="2:41" ht="11.4" x14ac:dyDescent="0.25">
      <c r="B10" s="513" t="s">
        <v>607</v>
      </c>
      <c r="C10" s="336">
        <f>SUM(D10:AO10)</f>
        <v>1778497.8539136541</v>
      </c>
      <c r="D10" s="232">
        <f>'08_A Spotreba PHM_E (cesty)'!D19*Parametre!$D$112/1000</f>
        <v>0</v>
      </c>
      <c r="E10" s="232">
        <f>'08_A Spotreba PHM_E (cesty)'!E19*Parametre!$D$112/1000</f>
        <v>0</v>
      </c>
      <c r="F10" s="232">
        <f>'08_A Spotreba PHM_E (cesty)'!F19*Parametre!$D$112/1000</f>
        <v>4459.1810688522892</v>
      </c>
      <c r="G10" s="232">
        <f>'08_A Spotreba PHM_E (cesty)'!G19*Parametre!$D$112/1000</f>
        <v>5481.6525849731652</v>
      </c>
      <c r="H10" s="232">
        <f>'08_A Spotreba PHM_E (cesty)'!H19*Parametre!$D$112/1000</f>
        <v>6488.2743209659748</v>
      </c>
      <c r="I10" s="232">
        <f>'08_A Spotreba PHM_E (cesty)'!I19*Parametre!$D$112/1000</f>
        <v>8041.4673738002912</v>
      </c>
      <c r="J10" s="232">
        <f>'08_A Spotreba PHM_E (cesty)'!J19*Parametre!$D$112/1000</f>
        <v>10061.463874430487</v>
      </c>
      <c r="K10" s="232">
        <f>'08_A Spotreba PHM_E (cesty)'!K19*Parametre!$D$112/1000</f>
        <v>12557.840601359605</v>
      </c>
      <c r="L10" s="232">
        <f>'08_A Spotreba PHM_E (cesty)'!L19*Parametre!$D$112/1000</f>
        <v>15406.870108635756</v>
      </c>
      <c r="M10" s="232">
        <f>'08_A Spotreba PHM_E (cesty)'!M19*Parametre!$D$112/1000</f>
        <v>19122.071065211847</v>
      </c>
      <c r="N10" s="232">
        <f>'08_A Spotreba PHM_E (cesty)'!N19*Parametre!$D$112/1000</f>
        <v>22149.518701274701</v>
      </c>
      <c r="O10" s="232">
        <f>'08_A Spotreba PHM_E (cesty)'!O19*Parametre!$D$112/1000</f>
        <v>25228.895091431383</v>
      </c>
      <c r="P10" s="232">
        <f>'08_A Spotreba PHM_E (cesty)'!P19*Parametre!$D$112/1000</f>
        <v>28339.742585682056</v>
      </c>
      <c r="Q10" s="232">
        <f>'08_A Spotreba PHM_E (cesty)'!Q19*Parametre!$D$112/1000</f>
        <v>31503.534451817253</v>
      </c>
      <c r="R10" s="232">
        <f>'08_A Spotreba PHM_E (cesty)'!R19*Parametre!$D$112/1000</f>
        <v>34699.527632807374</v>
      </c>
      <c r="S10" s="232">
        <f>'08_A Spotreba PHM_E (cesty)'!S19*Parametre!$D$112/1000</f>
        <v>37572.6420989295</v>
      </c>
      <c r="T10" s="232">
        <f>'08_A Spotreba PHM_E (cesty)'!T19*Parametre!$D$112/1000</f>
        <v>40417.566581037121</v>
      </c>
      <c r="U10" s="232">
        <f>'08_A Spotreba PHM_E (cesty)'!U19*Parametre!$D$112/1000</f>
        <v>43255.690446937857</v>
      </c>
      <c r="V10" s="232">
        <f>'08_A Spotreba PHM_E (cesty)'!V19*Parametre!$D$112/1000</f>
        <v>46065.846548332695</v>
      </c>
      <c r="W10" s="232">
        <f>'08_A Spotreba PHM_E (cesty)'!W19*Parametre!$D$112/1000</f>
        <v>48869.295949326784</v>
      </c>
      <c r="X10" s="232">
        <f>'08_A Spotreba PHM_E (cesty)'!X19*Parametre!$D$112/1000</f>
        <v>51644.998154486588</v>
      </c>
      <c r="Y10" s="232">
        <f>'08_A Spotreba PHM_E (cesty)'!Y19*Parametre!$D$112/1000</f>
        <v>54414.086693840858</v>
      </c>
      <c r="Z10" s="232">
        <f>'08_A Spotreba PHM_E (cesty)'!Z19*Parametre!$D$112/1000</f>
        <v>57155.646966999921</v>
      </c>
      <c r="AA10" s="232">
        <f>'08_A Spotreba PHM_E (cesty)'!AA19*Parametre!$D$112/1000</f>
        <v>59890.685734925522</v>
      </c>
      <c r="AB10" s="232">
        <f>'08_A Spotreba PHM_E (cesty)'!AB19*Parametre!$D$112/1000</f>
        <v>62598.413538984692</v>
      </c>
      <c r="AC10" s="232">
        <f>'08_A Spotreba PHM_E (cesty)'!AC19*Parametre!$D$112/1000</f>
        <v>65289.355960047862</v>
      </c>
      <c r="AD10" s="232">
        <f>'08_A Spotreba PHM_E (cesty)'!AD19*Parametre!$D$112/1000</f>
        <v>67973.913446793391</v>
      </c>
      <c r="AE10" s="232">
        <f>'08_A Spotreba PHM_E (cesty)'!AE19*Parametre!$D$112/1000</f>
        <v>70631.482850802029</v>
      </c>
      <c r="AF10" s="232">
        <f>'08_A Spotreba PHM_E (cesty)'!AF19*Parametre!$D$112/1000</f>
        <v>73282.757327377549</v>
      </c>
      <c r="AG10" s="232">
        <f>'08_A Spotreba PHM_E (cesty)'!AG19*Parametre!$D$112/1000</f>
        <v>75907.257006298634</v>
      </c>
      <c r="AH10" s="232">
        <f>'08_A Spotreba PHM_E (cesty)'!AH19*Parametre!$D$112/1000</f>
        <v>78525.550915377215</v>
      </c>
      <c r="AI10" s="232">
        <f>'08_A Spotreba PHM_E (cesty)'!AI19*Parametre!$D$112/1000</f>
        <v>81117.281724960412</v>
      </c>
      <c r="AJ10" s="232">
        <f>'08_A Spotreba PHM_E (cesty)'!AJ19*Parametre!$D$112/1000</f>
        <v>83702.895079943555</v>
      </c>
      <c r="AK10" s="232">
        <f>'08_A Spotreba PHM_E (cesty)'!AK19*Parametre!$D$112/1000</f>
        <v>86262.15545802626</v>
      </c>
      <c r="AL10" s="232">
        <f>'08_A Spotreba PHM_E (cesty)'!AL19*Parametre!$D$112/1000</f>
        <v>88815.385861296047</v>
      </c>
      <c r="AM10" s="232">
        <f>'08_A Spotreba PHM_E (cesty)'!AM19*Parametre!$D$112/1000</f>
        <v>91342.471845976354</v>
      </c>
      <c r="AN10" s="232">
        <f>'08_A Spotreba PHM_E (cesty)'!AN19*Parametre!$D$112/1000</f>
        <v>93863.614507016202</v>
      </c>
      <c r="AO10" s="232">
        <f>'08_A Spotreba PHM_E (cesty)'!AO19*Parametre!$D$112/1000</f>
        <v>96358.819754695025</v>
      </c>
    </row>
    <row r="11" spans="2:41" x14ac:dyDescent="0.2">
      <c r="B11" s="303" t="s">
        <v>685</v>
      </c>
      <c r="C11" s="337">
        <f>SUM(D11:AO11)</f>
        <v>8684219.1691622939</v>
      </c>
      <c r="D11" s="337">
        <f>SUM(D7:D10)</f>
        <v>0</v>
      </c>
      <c r="E11" s="337">
        <f t="shared" ref="E11:AO11" si="2">SUM(E7:E10)</f>
        <v>0</v>
      </c>
      <c r="F11" s="337">
        <f t="shared" si="2"/>
        <v>340485.257436616</v>
      </c>
      <c r="G11" s="337">
        <f t="shared" si="2"/>
        <v>340315.57023977436</v>
      </c>
      <c r="H11" s="337">
        <f t="shared" si="2"/>
        <v>340203.95231216931</v>
      </c>
      <c r="I11" s="337">
        <f t="shared" si="2"/>
        <v>338701.9515643568</v>
      </c>
      <c r="J11" s="337">
        <f t="shared" si="2"/>
        <v>336015.13983796223</v>
      </c>
      <c r="K11" s="337">
        <f t="shared" si="2"/>
        <v>332118.97358650115</v>
      </c>
      <c r="L11" s="337">
        <f t="shared" si="2"/>
        <v>327332.24872695259</v>
      </c>
      <c r="M11" s="337">
        <f t="shared" si="2"/>
        <v>320332.46976970148</v>
      </c>
      <c r="N11" s="337">
        <f t="shared" si="2"/>
        <v>315122.05323034886</v>
      </c>
      <c r="O11" s="337">
        <f t="shared" si="2"/>
        <v>309795.99847837433</v>
      </c>
      <c r="P11" s="337">
        <f t="shared" si="2"/>
        <v>304407.1230419465</v>
      </c>
      <c r="Q11" s="337">
        <f t="shared" si="2"/>
        <v>298900.24798736174</v>
      </c>
      <c r="R11" s="337">
        <f t="shared" si="2"/>
        <v>293328.92771861207</v>
      </c>
      <c r="S11" s="337">
        <f t="shared" si="2"/>
        <v>284780.82551213767</v>
      </c>
      <c r="T11" s="337">
        <f t="shared" si="2"/>
        <v>276308.77379037009</v>
      </c>
      <c r="U11" s="337">
        <f t="shared" si="2"/>
        <v>267857.67172518151</v>
      </c>
      <c r="V11" s="337">
        <f t="shared" si="2"/>
        <v>259482.02716086287</v>
      </c>
      <c r="W11" s="337">
        <f t="shared" si="2"/>
        <v>251127.06979044405</v>
      </c>
      <c r="X11" s="337">
        <f t="shared" si="2"/>
        <v>242846.98131258052</v>
      </c>
      <c r="Y11" s="337">
        <f t="shared" si="2"/>
        <v>234587.31995883863</v>
      </c>
      <c r="Z11" s="337">
        <f t="shared" si="2"/>
        <v>226401.94323371546</v>
      </c>
      <c r="AA11" s="337">
        <f t="shared" si="2"/>
        <v>218236.7359365852</v>
      </c>
      <c r="AB11" s="337">
        <f t="shared" si="2"/>
        <v>210145.23331758744</v>
      </c>
      <c r="AC11" s="337">
        <f t="shared" si="2"/>
        <v>202100.31558368023</v>
      </c>
      <c r="AD11" s="337">
        <f t="shared" si="2"/>
        <v>194075.18526278943</v>
      </c>
      <c r="AE11" s="337">
        <f t="shared" si="2"/>
        <v>186122.897834912</v>
      </c>
      <c r="AF11" s="337">
        <f t="shared" si="2"/>
        <v>178190.14597404795</v>
      </c>
      <c r="AG11" s="337">
        <f t="shared" si="2"/>
        <v>170329.66770471248</v>
      </c>
      <c r="AH11" s="337">
        <f t="shared" si="2"/>
        <v>162488.47546379466</v>
      </c>
      <c r="AI11" s="337">
        <f t="shared" si="2"/>
        <v>154718.99171980791</v>
      </c>
      <c r="AJ11" s="337">
        <f t="shared" si="2"/>
        <v>146968.5467544425</v>
      </c>
      <c r="AK11" s="337">
        <f t="shared" si="2"/>
        <v>139289.24936832453</v>
      </c>
      <c r="AL11" s="337">
        <f t="shared" si="2"/>
        <v>131628.74578136287</v>
      </c>
      <c r="AM11" s="337">
        <f t="shared" si="2"/>
        <v>124038.83300311357</v>
      </c>
      <c r="AN11" s="337">
        <f t="shared" si="2"/>
        <v>116467.47129655813</v>
      </c>
      <c r="AO11" s="337">
        <f t="shared" si="2"/>
        <v>108966.14774576978</v>
      </c>
    </row>
    <row r="12" spans="2:41" x14ac:dyDescent="0.2">
      <c r="B12" s="297"/>
      <c r="C12" s="297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</row>
    <row r="13" spans="2:41" x14ac:dyDescent="0.2">
      <c r="B13" s="297"/>
      <c r="C13" s="298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</row>
    <row r="18" spans="2:2" x14ac:dyDescent="0.2">
      <c r="B18" s="513"/>
    </row>
  </sheetData>
  <mergeCells count="1">
    <mergeCell ref="B2:F2"/>
  </mergeCells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B2:AO35"/>
  <sheetViews>
    <sheetView zoomScaleNormal="100" workbookViewId="0">
      <selection activeCell="D14" sqref="D14:AO16"/>
    </sheetView>
  </sheetViews>
  <sheetFormatPr defaultColWidth="9.21875" defaultRowHeight="10.199999999999999" x14ac:dyDescent="0.2"/>
  <cols>
    <col min="1" max="1" width="3.77734375" style="29" customWidth="1"/>
    <col min="2" max="2" width="40.5546875" style="29" bestFit="1" customWidth="1"/>
    <col min="3" max="3" width="8.5546875" style="29" bestFit="1" customWidth="1"/>
    <col min="4" max="6" width="5.88671875" style="29" bestFit="1" customWidth="1"/>
    <col min="7" max="41" width="7.21875" style="29" bestFit="1" customWidth="1"/>
    <col min="42" max="16384" width="9.21875" style="29"/>
  </cols>
  <sheetData>
    <row r="2" spans="2:41" x14ac:dyDescent="0.2">
      <c r="B2" s="30"/>
      <c r="C2" s="30"/>
      <c r="D2" s="30" t="s">
        <v>10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2:41" x14ac:dyDescent="0.2">
      <c r="B3" s="31" t="s">
        <v>460</v>
      </c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  <c r="AI3" s="32">
        <v>32</v>
      </c>
      <c r="AJ3" s="32">
        <v>33</v>
      </c>
      <c r="AK3" s="32">
        <v>34</v>
      </c>
      <c r="AL3" s="32">
        <v>35</v>
      </c>
      <c r="AM3" s="32">
        <v>36</v>
      </c>
      <c r="AN3" s="32">
        <v>37</v>
      </c>
      <c r="AO3" s="32">
        <v>38</v>
      </c>
    </row>
    <row r="4" spans="2:41" x14ac:dyDescent="0.2">
      <c r="B4" s="33" t="s">
        <v>33</v>
      </c>
      <c r="C4" s="264" t="s">
        <v>9</v>
      </c>
      <c r="D4" s="34">
        <f>Parametre!C13</f>
        <v>2026</v>
      </c>
      <c r="E4" s="34">
        <f>D4+$D$3</f>
        <v>2027</v>
      </c>
      <c r="F4" s="34">
        <f t="shared" ref="F4:AG4" si="0">E4+$D$3</f>
        <v>2028</v>
      </c>
      <c r="G4" s="34">
        <f t="shared" si="0"/>
        <v>2029</v>
      </c>
      <c r="H4" s="34">
        <f t="shared" si="0"/>
        <v>2030</v>
      </c>
      <c r="I4" s="34">
        <f t="shared" si="0"/>
        <v>2031</v>
      </c>
      <c r="J4" s="34">
        <f t="shared" si="0"/>
        <v>2032</v>
      </c>
      <c r="K4" s="34">
        <f t="shared" si="0"/>
        <v>2033</v>
      </c>
      <c r="L4" s="34">
        <f t="shared" si="0"/>
        <v>2034</v>
      </c>
      <c r="M4" s="34">
        <f t="shared" si="0"/>
        <v>2035</v>
      </c>
      <c r="N4" s="34">
        <f t="shared" si="0"/>
        <v>2036</v>
      </c>
      <c r="O4" s="34">
        <f t="shared" si="0"/>
        <v>2037</v>
      </c>
      <c r="P4" s="34">
        <f t="shared" si="0"/>
        <v>2038</v>
      </c>
      <c r="Q4" s="34">
        <f t="shared" si="0"/>
        <v>2039</v>
      </c>
      <c r="R4" s="34">
        <f t="shared" si="0"/>
        <v>2040</v>
      </c>
      <c r="S4" s="34">
        <f t="shared" si="0"/>
        <v>2041</v>
      </c>
      <c r="T4" s="34">
        <f t="shared" si="0"/>
        <v>2042</v>
      </c>
      <c r="U4" s="34">
        <f t="shared" si="0"/>
        <v>2043</v>
      </c>
      <c r="V4" s="34">
        <f t="shared" si="0"/>
        <v>2044</v>
      </c>
      <c r="W4" s="34">
        <f t="shared" si="0"/>
        <v>2045</v>
      </c>
      <c r="X4" s="34">
        <f t="shared" si="0"/>
        <v>2046</v>
      </c>
      <c r="Y4" s="34">
        <f t="shared" si="0"/>
        <v>2047</v>
      </c>
      <c r="Z4" s="34">
        <f t="shared" si="0"/>
        <v>2048</v>
      </c>
      <c r="AA4" s="34">
        <f t="shared" si="0"/>
        <v>2049</v>
      </c>
      <c r="AB4" s="34">
        <f t="shared" si="0"/>
        <v>2050</v>
      </c>
      <c r="AC4" s="34">
        <f t="shared" si="0"/>
        <v>2051</v>
      </c>
      <c r="AD4" s="34">
        <f t="shared" si="0"/>
        <v>2052</v>
      </c>
      <c r="AE4" s="34">
        <f t="shared" si="0"/>
        <v>2053</v>
      </c>
      <c r="AF4" s="34">
        <f t="shared" si="0"/>
        <v>2054</v>
      </c>
      <c r="AG4" s="34">
        <f t="shared" si="0"/>
        <v>2055</v>
      </c>
      <c r="AH4" s="34">
        <f t="shared" ref="AH4" si="1">AG4+$D$3</f>
        <v>2056</v>
      </c>
      <c r="AI4" s="34">
        <f t="shared" ref="AI4" si="2">AH4+$D$3</f>
        <v>2057</v>
      </c>
      <c r="AJ4" s="34">
        <f t="shared" ref="AJ4" si="3">AI4+$D$3</f>
        <v>2058</v>
      </c>
      <c r="AK4" s="34">
        <f t="shared" ref="AK4" si="4">AJ4+$D$3</f>
        <v>2059</v>
      </c>
      <c r="AL4" s="34">
        <f t="shared" ref="AL4" si="5">AK4+$D$3</f>
        <v>2060</v>
      </c>
      <c r="AM4" s="34">
        <f t="shared" ref="AM4" si="6">AL4+$D$3</f>
        <v>2061</v>
      </c>
      <c r="AN4" s="34">
        <f t="shared" ref="AN4" si="7">AM4+$D$3</f>
        <v>2062</v>
      </c>
      <c r="AO4" s="34">
        <f t="shared" ref="AO4" si="8">AN4+$D$3</f>
        <v>2063</v>
      </c>
    </row>
    <row r="5" spans="2:41" x14ac:dyDescent="0.2">
      <c r="B5" s="30" t="s">
        <v>287</v>
      </c>
      <c r="C5" s="36">
        <f>SUM(D5:AO5)</f>
        <v>0</v>
      </c>
      <c r="D5" s="119">
        <v>0</v>
      </c>
      <c r="E5" s="119">
        <v>0</v>
      </c>
      <c r="F5" s="119">
        <v>0</v>
      </c>
      <c r="G5" s="119">
        <v>0</v>
      </c>
      <c r="H5" s="119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0</v>
      </c>
      <c r="Q5" s="119">
        <v>0</v>
      </c>
      <c r="R5" s="119">
        <v>0</v>
      </c>
      <c r="S5" s="119">
        <v>0</v>
      </c>
      <c r="T5" s="119">
        <v>0</v>
      </c>
      <c r="U5" s="119">
        <v>0</v>
      </c>
      <c r="V5" s="119">
        <v>0</v>
      </c>
      <c r="W5" s="119">
        <v>0</v>
      </c>
      <c r="X5" s="119">
        <v>0</v>
      </c>
      <c r="Y5" s="119">
        <v>0</v>
      </c>
      <c r="Z5" s="119">
        <v>0</v>
      </c>
      <c r="AA5" s="119">
        <v>0</v>
      </c>
      <c r="AB5" s="119">
        <v>0</v>
      </c>
      <c r="AC5" s="119">
        <v>0</v>
      </c>
      <c r="AD5" s="119">
        <v>0</v>
      </c>
      <c r="AE5" s="119">
        <v>0</v>
      </c>
      <c r="AF5" s="119">
        <v>0</v>
      </c>
      <c r="AG5" s="119">
        <v>0</v>
      </c>
      <c r="AH5" s="119">
        <v>0</v>
      </c>
      <c r="AI5" s="119">
        <v>0</v>
      </c>
      <c r="AJ5" s="119">
        <v>0</v>
      </c>
      <c r="AK5" s="119">
        <v>0</v>
      </c>
      <c r="AL5" s="119">
        <v>0</v>
      </c>
      <c r="AM5" s="119">
        <v>0</v>
      </c>
      <c r="AN5" s="119">
        <v>0</v>
      </c>
      <c r="AO5" s="119">
        <v>0</v>
      </c>
    </row>
    <row r="6" spans="2:41" x14ac:dyDescent="0.2">
      <c r="B6" s="30" t="s">
        <v>288</v>
      </c>
      <c r="C6" s="36">
        <f>SUM(D6:AO6)</f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19">
        <v>0</v>
      </c>
      <c r="AE6" s="119">
        <v>0</v>
      </c>
      <c r="AF6" s="119">
        <v>0</v>
      </c>
      <c r="AG6" s="119">
        <v>0</v>
      </c>
      <c r="AH6" s="119">
        <v>0</v>
      </c>
      <c r="AI6" s="119">
        <v>0</v>
      </c>
      <c r="AJ6" s="119">
        <v>0</v>
      </c>
      <c r="AK6" s="119">
        <v>0</v>
      </c>
      <c r="AL6" s="119">
        <v>0</v>
      </c>
      <c r="AM6" s="119">
        <v>0</v>
      </c>
      <c r="AN6" s="119">
        <v>0</v>
      </c>
      <c r="AO6" s="119">
        <v>0</v>
      </c>
    </row>
    <row r="7" spans="2:41" x14ac:dyDescent="0.2">
      <c r="B7" s="30" t="s">
        <v>289</v>
      </c>
      <c r="C7" s="36">
        <f>SUM(D7:AO7)</f>
        <v>0</v>
      </c>
      <c r="D7" s="119">
        <v>0</v>
      </c>
      <c r="E7" s="119">
        <v>0</v>
      </c>
      <c r="F7" s="119">
        <v>0</v>
      </c>
      <c r="G7" s="119">
        <v>0</v>
      </c>
      <c r="H7" s="119">
        <v>0</v>
      </c>
      <c r="I7" s="119">
        <v>0</v>
      </c>
      <c r="J7" s="119">
        <v>0</v>
      </c>
      <c r="K7" s="119">
        <v>0</v>
      </c>
      <c r="L7" s="119">
        <v>0</v>
      </c>
      <c r="M7" s="119">
        <v>0</v>
      </c>
      <c r="N7" s="119">
        <v>0</v>
      </c>
      <c r="O7" s="119">
        <v>0</v>
      </c>
      <c r="P7" s="119">
        <v>0</v>
      </c>
      <c r="Q7" s="119">
        <v>0</v>
      </c>
      <c r="R7" s="119">
        <v>0</v>
      </c>
      <c r="S7" s="119">
        <v>0</v>
      </c>
      <c r="T7" s="119">
        <v>0</v>
      </c>
      <c r="U7" s="119">
        <v>0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19">
        <v>0</v>
      </c>
      <c r="AD7" s="119">
        <v>0</v>
      </c>
      <c r="AE7" s="119">
        <v>0</v>
      </c>
      <c r="AF7" s="119">
        <v>0</v>
      </c>
      <c r="AG7" s="119">
        <v>0</v>
      </c>
      <c r="AH7" s="119">
        <v>0</v>
      </c>
      <c r="AI7" s="119">
        <v>0</v>
      </c>
      <c r="AJ7" s="119">
        <v>0</v>
      </c>
      <c r="AK7" s="119">
        <v>0</v>
      </c>
      <c r="AL7" s="119">
        <v>0</v>
      </c>
      <c r="AM7" s="119">
        <v>0</v>
      </c>
      <c r="AN7" s="119">
        <v>0</v>
      </c>
      <c r="AO7" s="119">
        <v>0</v>
      </c>
    </row>
    <row r="8" spans="2:41" x14ac:dyDescent="0.2">
      <c r="B8" s="31" t="s">
        <v>9</v>
      </c>
      <c r="C8" s="120">
        <f>SUM(D8:AO8)</f>
        <v>0</v>
      </c>
      <c r="D8" s="120">
        <f t="shared" ref="D8:AG8" si="9">SUM(D5:D7)</f>
        <v>0</v>
      </c>
      <c r="E8" s="120">
        <f t="shared" si="9"/>
        <v>0</v>
      </c>
      <c r="F8" s="120">
        <f t="shared" si="9"/>
        <v>0</v>
      </c>
      <c r="G8" s="120">
        <f t="shared" si="9"/>
        <v>0</v>
      </c>
      <c r="H8" s="120">
        <f t="shared" si="9"/>
        <v>0</v>
      </c>
      <c r="I8" s="120">
        <f t="shared" si="9"/>
        <v>0</v>
      </c>
      <c r="J8" s="120">
        <f t="shared" si="9"/>
        <v>0</v>
      </c>
      <c r="K8" s="120">
        <f t="shared" si="9"/>
        <v>0</v>
      </c>
      <c r="L8" s="120">
        <f t="shared" si="9"/>
        <v>0</v>
      </c>
      <c r="M8" s="120">
        <f t="shared" si="9"/>
        <v>0</v>
      </c>
      <c r="N8" s="120">
        <f t="shared" si="9"/>
        <v>0</v>
      </c>
      <c r="O8" s="120">
        <f t="shared" si="9"/>
        <v>0</v>
      </c>
      <c r="P8" s="120">
        <f t="shared" si="9"/>
        <v>0</v>
      </c>
      <c r="Q8" s="120">
        <f t="shared" si="9"/>
        <v>0</v>
      </c>
      <c r="R8" s="120">
        <f t="shared" si="9"/>
        <v>0</v>
      </c>
      <c r="S8" s="120">
        <f t="shared" si="9"/>
        <v>0</v>
      </c>
      <c r="T8" s="120">
        <f t="shared" si="9"/>
        <v>0</v>
      </c>
      <c r="U8" s="120">
        <f t="shared" si="9"/>
        <v>0</v>
      </c>
      <c r="V8" s="120">
        <f t="shared" si="9"/>
        <v>0</v>
      </c>
      <c r="W8" s="120">
        <f t="shared" si="9"/>
        <v>0</v>
      </c>
      <c r="X8" s="120">
        <f t="shared" si="9"/>
        <v>0</v>
      </c>
      <c r="Y8" s="120">
        <f t="shared" si="9"/>
        <v>0</v>
      </c>
      <c r="Z8" s="120">
        <f t="shared" si="9"/>
        <v>0</v>
      </c>
      <c r="AA8" s="120">
        <f t="shared" si="9"/>
        <v>0</v>
      </c>
      <c r="AB8" s="120">
        <f t="shared" si="9"/>
        <v>0</v>
      </c>
      <c r="AC8" s="120">
        <f t="shared" si="9"/>
        <v>0</v>
      </c>
      <c r="AD8" s="120">
        <f t="shared" si="9"/>
        <v>0</v>
      </c>
      <c r="AE8" s="120">
        <f t="shared" si="9"/>
        <v>0</v>
      </c>
      <c r="AF8" s="120">
        <f t="shared" si="9"/>
        <v>0</v>
      </c>
      <c r="AG8" s="120">
        <f t="shared" si="9"/>
        <v>0</v>
      </c>
      <c r="AH8" s="120">
        <f t="shared" ref="AH8:AN8" si="10">SUM(AH5:AH7)</f>
        <v>0</v>
      </c>
      <c r="AI8" s="120">
        <f t="shared" si="10"/>
        <v>0</v>
      </c>
      <c r="AJ8" s="120">
        <f t="shared" si="10"/>
        <v>0</v>
      </c>
      <c r="AK8" s="120">
        <f t="shared" si="10"/>
        <v>0</v>
      </c>
      <c r="AL8" s="120">
        <f t="shared" si="10"/>
        <v>0</v>
      </c>
      <c r="AM8" s="120">
        <f t="shared" si="10"/>
        <v>0</v>
      </c>
      <c r="AN8" s="120">
        <f t="shared" si="10"/>
        <v>0</v>
      </c>
      <c r="AO8" s="120">
        <f t="shared" ref="AO8" si="11">SUM(AO5:AO7)</f>
        <v>0</v>
      </c>
    </row>
    <row r="11" spans="2:41" x14ac:dyDescent="0.2">
      <c r="B11" s="30"/>
      <c r="C11" s="30"/>
      <c r="D11" s="30" t="s">
        <v>10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</row>
    <row r="12" spans="2:41" x14ac:dyDescent="0.2">
      <c r="B12" s="31" t="s">
        <v>461</v>
      </c>
      <c r="C12" s="31"/>
      <c r="D12" s="32">
        <v>1</v>
      </c>
      <c r="E12" s="32">
        <v>2</v>
      </c>
      <c r="F12" s="32">
        <v>3</v>
      </c>
      <c r="G12" s="32">
        <v>4</v>
      </c>
      <c r="H12" s="32">
        <v>5</v>
      </c>
      <c r="I12" s="32">
        <v>6</v>
      </c>
      <c r="J12" s="32">
        <v>7</v>
      </c>
      <c r="K12" s="32">
        <v>8</v>
      </c>
      <c r="L12" s="32">
        <v>9</v>
      </c>
      <c r="M12" s="32">
        <v>10</v>
      </c>
      <c r="N12" s="32">
        <v>11</v>
      </c>
      <c r="O12" s="32">
        <v>12</v>
      </c>
      <c r="P12" s="32">
        <v>13</v>
      </c>
      <c r="Q12" s="32">
        <v>14</v>
      </c>
      <c r="R12" s="32">
        <v>15</v>
      </c>
      <c r="S12" s="32">
        <v>16</v>
      </c>
      <c r="T12" s="32">
        <v>17</v>
      </c>
      <c r="U12" s="32">
        <v>18</v>
      </c>
      <c r="V12" s="32">
        <v>19</v>
      </c>
      <c r="W12" s="32">
        <v>20</v>
      </c>
      <c r="X12" s="32">
        <v>21</v>
      </c>
      <c r="Y12" s="32">
        <v>22</v>
      </c>
      <c r="Z12" s="32">
        <v>23</v>
      </c>
      <c r="AA12" s="32">
        <v>24</v>
      </c>
      <c r="AB12" s="32">
        <v>25</v>
      </c>
      <c r="AC12" s="32">
        <v>26</v>
      </c>
      <c r="AD12" s="32">
        <v>27</v>
      </c>
      <c r="AE12" s="32">
        <v>28</v>
      </c>
      <c r="AF12" s="32">
        <v>29</v>
      </c>
      <c r="AG12" s="32">
        <v>30</v>
      </c>
      <c r="AH12" s="32">
        <v>31</v>
      </c>
      <c r="AI12" s="32">
        <v>32</v>
      </c>
      <c r="AJ12" s="32">
        <v>33</v>
      </c>
      <c r="AK12" s="32">
        <v>34</v>
      </c>
      <c r="AL12" s="32">
        <v>35</v>
      </c>
      <c r="AM12" s="32">
        <v>36</v>
      </c>
      <c r="AN12" s="32">
        <v>37</v>
      </c>
      <c r="AO12" s="32">
        <v>38</v>
      </c>
    </row>
    <row r="13" spans="2:41" x14ac:dyDescent="0.2">
      <c r="B13" s="33" t="s">
        <v>34</v>
      </c>
      <c r="C13" s="264" t="s">
        <v>9</v>
      </c>
      <c r="D13" s="34">
        <f t="shared" ref="D13:AG13" si="12">D4</f>
        <v>2026</v>
      </c>
      <c r="E13" s="34">
        <f t="shared" si="12"/>
        <v>2027</v>
      </c>
      <c r="F13" s="34">
        <f t="shared" si="12"/>
        <v>2028</v>
      </c>
      <c r="G13" s="34">
        <f t="shared" si="12"/>
        <v>2029</v>
      </c>
      <c r="H13" s="34">
        <f t="shared" si="12"/>
        <v>2030</v>
      </c>
      <c r="I13" s="34">
        <f t="shared" si="12"/>
        <v>2031</v>
      </c>
      <c r="J13" s="34">
        <f t="shared" si="12"/>
        <v>2032</v>
      </c>
      <c r="K13" s="34">
        <f t="shared" si="12"/>
        <v>2033</v>
      </c>
      <c r="L13" s="34">
        <f t="shared" si="12"/>
        <v>2034</v>
      </c>
      <c r="M13" s="34">
        <f t="shared" si="12"/>
        <v>2035</v>
      </c>
      <c r="N13" s="34">
        <f t="shared" si="12"/>
        <v>2036</v>
      </c>
      <c r="O13" s="34">
        <f t="shared" si="12"/>
        <v>2037</v>
      </c>
      <c r="P13" s="34">
        <f t="shared" si="12"/>
        <v>2038</v>
      </c>
      <c r="Q13" s="34">
        <f t="shared" si="12"/>
        <v>2039</v>
      </c>
      <c r="R13" s="34">
        <f t="shared" si="12"/>
        <v>2040</v>
      </c>
      <c r="S13" s="34">
        <f t="shared" si="12"/>
        <v>2041</v>
      </c>
      <c r="T13" s="34">
        <f t="shared" si="12"/>
        <v>2042</v>
      </c>
      <c r="U13" s="34">
        <f t="shared" si="12"/>
        <v>2043</v>
      </c>
      <c r="V13" s="34">
        <f t="shared" si="12"/>
        <v>2044</v>
      </c>
      <c r="W13" s="34">
        <f t="shared" si="12"/>
        <v>2045</v>
      </c>
      <c r="X13" s="34">
        <f t="shared" si="12"/>
        <v>2046</v>
      </c>
      <c r="Y13" s="34">
        <f t="shared" si="12"/>
        <v>2047</v>
      </c>
      <c r="Z13" s="34">
        <f t="shared" si="12"/>
        <v>2048</v>
      </c>
      <c r="AA13" s="34">
        <f t="shared" si="12"/>
        <v>2049</v>
      </c>
      <c r="AB13" s="34">
        <f t="shared" si="12"/>
        <v>2050</v>
      </c>
      <c r="AC13" s="34">
        <f t="shared" si="12"/>
        <v>2051</v>
      </c>
      <c r="AD13" s="34">
        <f t="shared" si="12"/>
        <v>2052</v>
      </c>
      <c r="AE13" s="34">
        <f t="shared" si="12"/>
        <v>2053</v>
      </c>
      <c r="AF13" s="34">
        <f t="shared" si="12"/>
        <v>2054</v>
      </c>
      <c r="AG13" s="34">
        <f t="shared" si="12"/>
        <v>2055</v>
      </c>
      <c r="AH13" s="34">
        <f t="shared" ref="AH13:AN13" si="13">AH4</f>
        <v>2056</v>
      </c>
      <c r="AI13" s="34">
        <f t="shared" si="13"/>
        <v>2057</v>
      </c>
      <c r="AJ13" s="34">
        <f t="shared" si="13"/>
        <v>2058</v>
      </c>
      <c r="AK13" s="34">
        <f t="shared" si="13"/>
        <v>2059</v>
      </c>
      <c r="AL13" s="34">
        <f t="shared" si="13"/>
        <v>2060</v>
      </c>
      <c r="AM13" s="34">
        <f t="shared" si="13"/>
        <v>2061</v>
      </c>
      <c r="AN13" s="34">
        <f t="shared" si="13"/>
        <v>2062</v>
      </c>
      <c r="AO13" s="34">
        <f t="shared" ref="AO13" si="14">AO4</f>
        <v>2063</v>
      </c>
    </row>
    <row r="14" spans="2:41" x14ac:dyDescent="0.2">
      <c r="B14" s="30" t="s">
        <v>287</v>
      </c>
      <c r="C14" s="36">
        <f>SUM(D14:AO14)</f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</row>
    <row r="15" spans="2:41" x14ac:dyDescent="0.2">
      <c r="B15" s="30" t="s">
        <v>288</v>
      </c>
      <c r="C15" s="36">
        <f>SUM(D15:AO15)</f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</row>
    <row r="16" spans="2:41" x14ac:dyDescent="0.2">
      <c r="B16" s="30" t="s">
        <v>289</v>
      </c>
      <c r="C16" s="36">
        <f>SUM(D16:AO16)</f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0</v>
      </c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</row>
    <row r="17" spans="2:41" x14ac:dyDescent="0.2">
      <c r="B17" s="31" t="s">
        <v>35</v>
      </c>
      <c r="C17" s="120">
        <f>SUM(D17:AO17)</f>
        <v>0</v>
      </c>
      <c r="D17" s="120">
        <f t="shared" ref="D17:AG17" si="15">SUM(D14:D16)</f>
        <v>0</v>
      </c>
      <c r="E17" s="120">
        <f t="shared" si="15"/>
        <v>0</v>
      </c>
      <c r="F17" s="120">
        <f t="shared" si="15"/>
        <v>0</v>
      </c>
      <c r="G17" s="120">
        <f t="shared" si="15"/>
        <v>0</v>
      </c>
      <c r="H17" s="120">
        <f t="shared" si="15"/>
        <v>0</v>
      </c>
      <c r="I17" s="120">
        <f t="shared" si="15"/>
        <v>0</v>
      </c>
      <c r="J17" s="120">
        <f t="shared" si="15"/>
        <v>0</v>
      </c>
      <c r="K17" s="120">
        <f t="shared" si="15"/>
        <v>0</v>
      </c>
      <c r="L17" s="120">
        <f t="shared" si="15"/>
        <v>0</v>
      </c>
      <c r="M17" s="120">
        <f t="shared" si="15"/>
        <v>0</v>
      </c>
      <c r="N17" s="120">
        <f t="shared" si="15"/>
        <v>0</v>
      </c>
      <c r="O17" s="120">
        <f t="shared" si="15"/>
        <v>0</v>
      </c>
      <c r="P17" s="120">
        <f t="shared" si="15"/>
        <v>0</v>
      </c>
      <c r="Q17" s="120">
        <f t="shared" si="15"/>
        <v>0</v>
      </c>
      <c r="R17" s="120">
        <f t="shared" si="15"/>
        <v>0</v>
      </c>
      <c r="S17" s="120">
        <f t="shared" si="15"/>
        <v>0</v>
      </c>
      <c r="T17" s="120">
        <f t="shared" si="15"/>
        <v>0</v>
      </c>
      <c r="U17" s="120">
        <f t="shared" si="15"/>
        <v>0</v>
      </c>
      <c r="V17" s="120">
        <f t="shared" si="15"/>
        <v>0</v>
      </c>
      <c r="W17" s="120">
        <f t="shared" si="15"/>
        <v>0</v>
      </c>
      <c r="X17" s="120">
        <f t="shared" si="15"/>
        <v>0</v>
      </c>
      <c r="Y17" s="120">
        <f t="shared" si="15"/>
        <v>0</v>
      </c>
      <c r="Z17" s="120">
        <f t="shared" si="15"/>
        <v>0</v>
      </c>
      <c r="AA17" s="120">
        <f t="shared" si="15"/>
        <v>0</v>
      </c>
      <c r="AB17" s="120">
        <f t="shared" si="15"/>
        <v>0</v>
      </c>
      <c r="AC17" s="120">
        <f t="shared" si="15"/>
        <v>0</v>
      </c>
      <c r="AD17" s="120">
        <f t="shared" si="15"/>
        <v>0</v>
      </c>
      <c r="AE17" s="120">
        <f t="shared" si="15"/>
        <v>0</v>
      </c>
      <c r="AF17" s="120">
        <f t="shared" si="15"/>
        <v>0</v>
      </c>
      <c r="AG17" s="120">
        <f t="shared" si="15"/>
        <v>0</v>
      </c>
      <c r="AH17" s="120">
        <f t="shared" ref="AH17:AN17" si="16">SUM(AH14:AH16)</f>
        <v>0</v>
      </c>
      <c r="AI17" s="120">
        <f t="shared" si="16"/>
        <v>0</v>
      </c>
      <c r="AJ17" s="120">
        <f t="shared" si="16"/>
        <v>0</v>
      </c>
      <c r="AK17" s="120">
        <f t="shared" si="16"/>
        <v>0</v>
      </c>
      <c r="AL17" s="120">
        <f t="shared" si="16"/>
        <v>0</v>
      </c>
      <c r="AM17" s="120">
        <f t="shared" si="16"/>
        <v>0</v>
      </c>
      <c r="AN17" s="120">
        <f t="shared" si="16"/>
        <v>0</v>
      </c>
      <c r="AO17" s="120">
        <f t="shared" ref="AO17" si="17">SUM(AO14:AO16)</f>
        <v>0</v>
      </c>
    </row>
    <row r="20" spans="2:41" x14ac:dyDescent="0.2">
      <c r="B20" s="30"/>
      <c r="C20" s="30"/>
      <c r="D20" s="30" t="s">
        <v>10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</row>
    <row r="21" spans="2:41" x14ac:dyDescent="0.2">
      <c r="B21" s="31" t="s">
        <v>462</v>
      </c>
      <c r="C21" s="31"/>
      <c r="D21" s="32">
        <v>1</v>
      </c>
      <c r="E21" s="32">
        <v>2</v>
      </c>
      <c r="F21" s="32">
        <v>3</v>
      </c>
      <c r="G21" s="32">
        <v>4</v>
      </c>
      <c r="H21" s="32">
        <v>5</v>
      </c>
      <c r="I21" s="32">
        <v>6</v>
      </c>
      <c r="J21" s="32">
        <v>7</v>
      </c>
      <c r="K21" s="32">
        <v>8</v>
      </c>
      <c r="L21" s="32">
        <v>9</v>
      </c>
      <c r="M21" s="32">
        <v>10</v>
      </c>
      <c r="N21" s="32">
        <v>11</v>
      </c>
      <c r="O21" s="32">
        <v>12</v>
      </c>
      <c r="P21" s="32">
        <v>13</v>
      </c>
      <c r="Q21" s="32">
        <v>14</v>
      </c>
      <c r="R21" s="32">
        <v>15</v>
      </c>
      <c r="S21" s="32">
        <v>16</v>
      </c>
      <c r="T21" s="32">
        <v>17</v>
      </c>
      <c r="U21" s="32">
        <v>18</v>
      </c>
      <c r="V21" s="32">
        <v>19</v>
      </c>
      <c r="W21" s="32">
        <v>20</v>
      </c>
      <c r="X21" s="32">
        <v>21</v>
      </c>
      <c r="Y21" s="32">
        <v>22</v>
      </c>
      <c r="Z21" s="32">
        <v>23</v>
      </c>
      <c r="AA21" s="32">
        <v>24</v>
      </c>
      <c r="AB21" s="32">
        <v>25</v>
      </c>
      <c r="AC21" s="32">
        <v>26</v>
      </c>
      <c r="AD21" s="32">
        <v>27</v>
      </c>
      <c r="AE21" s="32">
        <v>28</v>
      </c>
      <c r="AF21" s="32">
        <v>29</v>
      </c>
      <c r="AG21" s="32">
        <v>30</v>
      </c>
      <c r="AH21" s="32">
        <v>31</v>
      </c>
      <c r="AI21" s="32">
        <v>32</v>
      </c>
      <c r="AJ21" s="32">
        <v>33</v>
      </c>
      <c r="AK21" s="32">
        <v>34</v>
      </c>
      <c r="AL21" s="32">
        <v>35</v>
      </c>
      <c r="AM21" s="32">
        <v>36</v>
      </c>
      <c r="AN21" s="32">
        <v>37</v>
      </c>
      <c r="AO21" s="32">
        <v>38</v>
      </c>
    </row>
    <row r="22" spans="2:41" x14ac:dyDescent="0.2">
      <c r="B22" s="33" t="s">
        <v>62</v>
      </c>
      <c r="C22" s="264" t="s">
        <v>9</v>
      </c>
      <c r="D22" s="34">
        <f t="shared" ref="D22:AG22" si="18">D4</f>
        <v>2026</v>
      </c>
      <c r="E22" s="34">
        <f t="shared" si="18"/>
        <v>2027</v>
      </c>
      <c r="F22" s="34">
        <f t="shared" si="18"/>
        <v>2028</v>
      </c>
      <c r="G22" s="34">
        <f t="shared" si="18"/>
        <v>2029</v>
      </c>
      <c r="H22" s="34">
        <f t="shared" si="18"/>
        <v>2030</v>
      </c>
      <c r="I22" s="34">
        <f t="shared" si="18"/>
        <v>2031</v>
      </c>
      <c r="J22" s="34">
        <f t="shared" si="18"/>
        <v>2032</v>
      </c>
      <c r="K22" s="34">
        <f t="shared" si="18"/>
        <v>2033</v>
      </c>
      <c r="L22" s="34">
        <f t="shared" si="18"/>
        <v>2034</v>
      </c>
      <c r="M22" s="34">
        <f t="shared" si="18"/>
        <v>2035</v>
      </c>
      <c r="N22" s="34">
        <f t="shared" si="18"/>
        <v>2036</v>
      </c>
      <c r="O22" s="34">
        <f t="shared" si="18"/>
        <v>2037</v>
      </c>
      <c r="P22" s="34">
        <f t="shared" si="18"/>
        <v>2038</v>
      </c>
      <c r="Q22" s="34">
        <f t="shared" si="18"/>
        <v>2039</v>
      </c>
      <c r="R22" s="34">
        <f t="shared" si="18"/>
        <v>2040</v>
      </c>
      <c r="S22" s="34">
        <f t="shared" si="18"/>
        <v>2041</v>
      </c>
      <c r="T22" s="34">
        <f t="shared" si="18"/>
        <v>2042</v>
      </c>
      <c r="U22" s="34">
        <f t="shared" si="18"/>
        <v>2043</v>
      </c>
      <c r="V22" s="34">
        <f t="shared" si="18"/>
        <v>2044</v>
      </c>
      <c r="W22" s="34">
        <f t="shared" si="18"/>
        <v>2045</v>
      </c>
      <c r="X22" s="34">
        <f t="shared" si="18"/>
        <v>2046</v>
      </c>
      <c r="Y22" s="34">
        <f t="shared" si="18"/>
        <v>2047</v>
      </c>
      <c r="Z22" s="34">
        <f t="shared" si="18"/>
        <v>2048</v>
      </c>
      <c r="AA22" s="34">
        <f t="shared" si="18"/>
        <v>2049</v>
      </c>
      <c r="AB22" s="34">
        <f t="shared" si="18"/>
        <v>2050</v>
      </c>
      <c r="AC22" s="34">
        <f t="shared" si="18"/>
        <v>2051</v>
      </c>
      <c r="AD22" s="34">
        <f t="shared" si="18"/>
        <v>2052</v>
      </c>
      <c r="AE22" s="34">
        <f t="shared" si="18"/>
        <v>2053</v>
      </c>
      <c r="AF22" s="34">
        <f t="shared" si="18"/>
        <v>2054</v>
      </c>
      <c r="AG22" s="34">
        <f t="shared" si="18"/>
        <v>2055</v>
      </c>
      <c r="AH22" s="34">
        <f t="shared" ref="AH22:AN22" si="19">AH4</f>
        <v>2056</v>
      </c>
      <c r="AI22" s="34">
        <f t="shared" si="19"/>
        <v>2057</v>
      </c>
      <c r="AJ22" s="34">
        <f t="shared" si="19"/>
        <v>2058</v>
      </c>
      <c r="AK22" s="34">
        <f t="shared" si="19"/>
        <v>2059</v>
      </c>
      <c r="AL22" s="34">
        <f t="shared" si="19"/>
        <v>2060</v>
      </c>
      <c r="AM22" s="34">
        <f t="shared" si="19"/>
        <v>2061</v>
      </c>
      <c r="AN22" s="34">
        <f t="shared" si="19"/>
        <v>2062</v>
      </c>
      <c r="AO22" s="34">
        <f t="shared" ref="AO22" si="20">AO4</f>
        <v>2063</v>
      </c>
    </row>
    <row r="23" spans="2:41" x14ac:dyDescent="0.2">
      <c r="B23" s="30" t="s">
        <v>287</v>
      </c>
      <c r="C23" s="36">
        <f>SUM(D23:AO23)</f>
        <v>0</v>
      </c>
      <c r="D23" s="36">
        <f t="shared" ref="D23:AG23" si="21">D5-D14</f>
        <v>0</v>
      </c>
      <c r="E23" s="36">
        <f t="shared" si="21"/>
        <v>0</v>
      </c>
      <c r="F23" s="36">
        <f t="shared" si="21"/>
        <v>0</v>
      </c>
      <c r="G23" s="36">
        <f t="shared" si="21"/>
        <v>0</v>
      </c>
      <c r="H23" s="36">
        <f t="shared" si="21"/>
        <v>0</v>
      </c>
      <c r="I23" s="36">
        <f t="shared" si="21"/>
        <v>0</v>
      </c>
      <c r="J23" s="36">
        <f t="shared" si="21"/>
        <v>0</v>
      </c>
      <c r="K23" s="36">
        <f t="shared" si="21"/>
        <v>0</v>
      </c>
      <c r="L23" s="36">
        <f t="shared" si="21"/>
        <v>0</v>
      </c>
      <c r="M23" s="36">
        <f t="shared" si="21"/>
        <v>0</v>
      </c>
      <c r="N23" s="36">
        <f t="shared" si="21"/>
        <v>0</v>
      </c>
      <c r="O23" s="36">
        <f t="shared" si="21"/>
        <v>0</v>
      </c>
      <c r="P23" s="36">
        <f t="shared" si="21"/>
        <v>0</v>
      </c>
      <c r="Q23" s="36">
        <f t="shared" si="21"/>
        <v>0</v>
      </c>
      <c r="R23" s="36">
        <f t="shared" si="21"/>
        <v>0</v>
      </c>
      <c r="S23" s="36">
        <f t="shared" si="21"/>
        <v>0</v>
      </c>
      <c r="T23" s="36">
        <f t="shared" si="21"/>
        <v>0</v>
      </c>
      <c r="U23" s="36">
        <f t="shared" si="21"/>
        <v>0</v>
      </c>
      <c r="V23" s="36">
        <f t="shared" si="21"/>
        <v>0</v>
      </c>
      <c r="W23" s="36">
        <f t="shared" si="21"/>
        <v>0</v>
      </c>
      <c r="X23" s="36">
        <f t="shared" si="21"/>
        <v>0</v>
      </c>
      <c r="Y23" s="36">
        <f t="shared" si="21"/>
        <v>0</v>
      </c>
      <c r="Z23" s="36">
        <f t="shared" si="21"/>
        <v>0</v>
      </c>
      <c r="AA23" s="36">
        <f t="shared" si="21"/>
        <v>0</v>
      </c>
      <c r="AB23" s="36">
        <f t="shared" si="21"/>
        <v>0</v>
      </c>
      <c r="AC23" s="36">
        <f t="shared" si="21"/>
        <v>0</v>
      </c>
      <c r="AD23" s="36">
        <f t="shared" si="21"/>
        <v>0</v>
      </c>
      <c r="AE23" s="36">
        <f t="shared" si="21"/>
        <v>0</v>
      </c>
      <c r="AF23" s="36">
        <f t="shared" si="21"/>
        <v>0</v>
      </c>
      <c r="AG23" s="36">
        <f t="shared" si="21"/>
        <v>0</v>
      </c>
      <c r="AH23" s="36">
        <f t="shared" ref="AH23:AN23" si="22">AH5-AH14</f>
        <v>0</v>
      </c>
      <c r="AI23" s="36">
        <f t="shared" si="22"/>
        <v>0</v>
      </c>
      <c r="AJ23" s="36">
        <f t="shared" si="22"/>
        <v>0</v>
      </c>
      <c r="AK23" s="36">
        <f t="shared" si="22"/>
        <v>0</v>
      </c>
      <c r="AL23" s="36">
        <f t="shared" si="22"/>
        <v>0</v>
      </c>
      <c r="AM23" s="36">
        <f t="shared" si="22"/>
        <v>0</v>
      </c>
      <c r="AN23" s="36">
        <f t="shared" si="22"/>
        <v>0</v>
      </c>
      <c r="AO23" s="36">
        <f t="shared" ref="AO23" si="23">AO5-AO14</f>
        <v>0</v>
      </c>
    </row>
    <row r="24" spans="2:41" x14ac:dyDescent="0.2">
      <c r="B24" s="30" t="s">
        <v>288</v>
      </c>
      <c r="C24" s="36">
        <f>SUM(D24:AO24)</f>
        <v>0</v>
      </c>
      <c r="D24" s="36">
        <f t="shared" ref="D24:AG24" si="24">D6-D15</f>
        <v>0</v>
      </c>
      <c r="E24" s="36">
        <f t="shared" si="24"/>
        <v>0</v>
      </c>
      <c r="F24" s="36">
        <f t="shared" si="24"/>
        <v>0</v>
      </c>
      <c r="G24" s="36">
        <f t="shared" si="24"/>
        <v>0</v>
      </c>
      <c r="H24" s="36">
        <f t="shared" si="24"/>
        <v>0</v>
      </c>
      <c r="I24" s="36">
        <f t="shared" si="24"/>
        <v>0</v>
      </c>
      <c r="J24" s="36">
        <f t="shared" si="24"/>
        <v>0</v>
      </c>
      <c r="K24" s="36">
        <f t="shared" si="24"/>
        <v>0</v>
      </c>
      <c r="L24" s="36">
        <f t="shared" si="24"/>
        <v>0</v>
      </c>
      <c r="M24" s="36">
        <f t="shared" si="24"/>
        <v>0</v>
      </c>
      <c r="N24" s="36">
        <f t="shared" si="24"/>
        <v>0</v>
      </c>
      <c r="O24" s="36">
        <f t="shared" si="24"/>
        <v>0</v>
      </c>
      <c r="P24" s="36">
        <f t="shared" si="24"/>
        <v>0</v>
      </c>
      <c r="Q24" s="36">
        <f t="shared" si="24"/>
        <v>0</v>
      </c>
      <c r="R24" s="36">
        <f t="shared" si="24"/>
        <v>0</v>
      </c>
      <c r="S24" s="36">
        <f t="shared" si="24"/>
        <v>0</v>
      </c>
      <c r="T24" s="36">
        <f t="shared" si="24"/>
        <v>0</v>
      </c>
      <c r="U24" s="36">
        <f t="shared" si="24"/>
        <v>0</v>
      </c>
      <c r="V24" s="36">
        <f t="shared" si="24"/>
        <v>0</v>
      </c>
      <c r="W24" s="36">
        <f t="shared" si="24"/>
        <v>0</v>
      </c>
      <c r="X24" s="36">
        <f t="shared" si="24"/>
        <v>0</v>
      </c>
      <c r="Y24" s="36">
        <f t="shared" si="24"/>
        <v>0</v>
      </c>
      <c r="Z24" s="36">
        <f t="shared" si="24"/>
        <v>0</v>
      </c>
      <c r="AA24" s="36">
        <f t="shared" si="24"/>
        <v>0</v>
      </c>
      <c r="AB24" s="36">
        <f t="shared" si="24"/>
        <v>0</v>
      </c>
      <c r="AC24" s="36">
        <f t="shared" si="24"/>
        <v>0</v>
      </c>
      <c r="AD24" s="36">
        <f t="shared" si="24"/>
        <v>0</v>
      </c>
      <c r="AE24" s="36">
        <f t="shared" si="24"/>
        <v>0</v>
      </c>
      <c r="AF24" s="36">
        <f t="shared" si="24"/>
        <v>0</v>
      </c>
      <c r="AG24" s="36">
        <f t="shared" si="24"/>
        <v>0</v>
      </c>
      <c r="AH24" s="36">
        <f t="shared" ref="AH24:AN24" si="25">AH6-AH15</f>
        <v>0</v>
      </c>
      <c r="AI24" s="36">
        <f t="shared" si="25"/>
        <v>0</v>
      </c>
      <c r="AJ24" s="36">
        <f t="shared" si="25"/>
        <v>0</v>
      </c>
      <c r="AK24" s="36">
        <f t="shared" si="25"/>
        <v>0</v>
      </c>
      <c r="AL24" s="36">
        <f t="shared" si="25"/>
        <v>0</v>
      </c>
      <c r="AM24" s="36">
        <f t="shared" si="25"/>
        <v>0</v>
      </c>
      <c r="AN24" s="36">
        <f t="shared" si="25"/>
        <v>0</v>
      </c>
      <c r="AO24" s="36">
        <f t="shared" ref="AO24" si="26">AO6-AO15</f>
        <v>0</v>
      </c>
    </row>
    <row r="25" spans="2:41" x14ac:dyDescent="0.2">
      <c r="B25" s="30" t="s">
        <v>289</v>
      </c>
      <c r="C25" s="36">
        <f>SUM(D25:AO25)</f>
        <v>0</v>
      </c>
      <c r="D25" s="36">
        <f t="shared" ref="D25:AG25" si="27">D7-D16</f>
        <v>0</v>
      </c>
      <c r="E25" s="36">
        <f t="shared" si="27"/>
        <v>0</v>
      </c>
      <c r="F25" s="36">
        <f t="shared" si="27"/>
        <v>0</v>
      </c>
      <c r="G25" s="36">
        <f t="shared" si="27"/>
        <v>0</v>
      </c>
      <c r="H25" s="36">
        <f t="shared" si="27"/>
        <v>0</v>
      </c>
      <c r="I25" s="36">
        <f t="shared" si="27"/>
        <v>0</v>
      </c>
      <c r="J25" s="36">
        <f t="shared" si="27"/>
        <v>0</v>
      </c>
      <c r="K25" s="36">
        <f t="shared" si="27"/>
        <v>0</v>
      </c>
      <c r="L25" s="36">
        <f t="shared" si="27"/>
        <v>0</v>
      </c>
      <c r="M25" s="36">
        <f t="shared" si="27"/>
        <v>0</v>
      </c>
      <c r="N25" s="36">
        <f t="shared" si="27"/>
        <v>0</v>
      </c>
      <c r="O25" s="36">
        <f t="shared" si="27"/>
        <v>0</v>
      </c>
      <c r="P25" s="36">
        <f t="shared" si="27"/>
        <v>0</v>
      </c>
      <c r="Q25" s="36">
        <f t="shared" si="27"/>
        <v>0</v>
      </c>
      <c r="R25" s="36">
        <f t="shared" si="27"/>
        <v>0</v>
      </c>
      <c r="S25" s="36">
        <f t="shared" si="27"/>
        <v>0</v>
      </c>
      <c r="T25" s="36">
        <f t="shared" si="27"/>
        <v>0</v>
      </c>
      <c r="U25" s="36">
        <f t="shared" si="27"/>
        <v>0</v>
      </c>
      <c r="V25" s="36">
        <f t="shared" si="27"/>
        <v>0</v>
      </c>
      <c r="W25" s="36">
        <f t="shared" si="27"/>
        <v>0</v>
      </c>
      <c r="X25" s="36">
        <f t="shared" si="27"/>
        <v>0</v>
      </c>
      <c r="Y25" s="36">
        <f t="shared" si="27"/>
        <v>0</v>
      </c>
      <c r="Z25" s="36">
        <f t="shared" si="27"/>
        <v>0</v>
      </c>
      <c r="AA25" s="36">
        <f t="shared" si="27"/>
        <v>0</v>
      </c>
      <c r="AB25" s="36">
        <f t="shared" si="27"/>
        <v>0</v>
      </c>
      <c r="AC25" s="36">
        <f t="shared" si="27"/>
        <v>0</v>
      </c>
      <c r="AD25" s="36">
        <f t="shared" si="27"/>
        <v>0</v>
      </c>
      <c r="AE25" s="36">
        <f t="shared" si="27"/>
        <v>0</v>
      </c>
      <c r="AF25" s="36">
        <f t="shared" si="27"/>
        <v>0</v>
      </c>
      <c r="AG25" s="36">
        <f t="shared" si="27"/>
        <v>0</v>
      </c>
      <c r="AH25" s="36">
        <f t="shared" ref="AH25:AN25" si="28">AH7-AH16</f>
        <v>0</v>
      </c>
      <c r="AI25" s="36">
        <f t="shared" si="28"/>
        <v>0</v>
      </c>
      <c r="AJ25" s="36">
        <f t="shared" si="28"/>
        <v>0</v>
      </c>
      <c r="AK25" s="36">
        <f t="shared" si="28"/>
        <v>0</v>
      </c>
      <c r="AL25" s="36">
        <f t="shared" si="28"/>
        <v>0</v>
      </c>
      <c r="AM25" s="36">
        <f t="shared" si="28"/>
        <v>0</v>
      </c>
      <c r="AN25" s="36">
        <f t="shared" si="28"/>
        <v>0</v>
      </c>
      <c r="AO25" s="36">
        <f t="shared" ref="AO25" si="29">AO7-AO16</f>
        <v>0</v>
      </c>
    </row>
    <row r="26" spans="2:41" x14ac:dyDescent="0.2">
      <c r="B26" s="159" t="s">
        <v>58</v>
      </c>
      <c r="C26" s="161">
        <f>SUM(D26:AO26)</f>
        <v>0</v>
      </c>
      <c r="D26" s="161">
        <f t="shared" ref="D26:AG26" si="30">SUM(D23:D25)</f>
        <v>0</v>
      </c>
      <c r="E26" s="160">
        <f t="shared" si="30"/>
        <v>0</v>
      </c>
      <c r="F26" s="160">
        <f t="shared" si="30"/>
        <v>0</v>
      </c>
      <c r="G26" s="160">
        <f t="shared" si="30"/>
        <v>0</v>
      </c>
      <c r="H26" s="160">
        <f t="shared" si="30"/>
        <v>0</v>
      </c>
      <c r="I26" s="160">
        <f t="shared" si="30"/>
        <v>0</v>
      </c>
      <c r="J26" s="160">
        <f t="shared" si="30"/>
        <v>0</v>
      </c>
      <c r="K26" s="160">
        <f t="shared" si="30"/>
        <v>0</v>
      </c>
      <c r="L26" s="160">
        <f t="shared" si="30"/>
        <v>0</v>
      </c>
      <c r="M26" s="160">
        <f t="shared" si="30"/>
        <v>0</v>
      </c>
      <c r="N26" s="160">
        <f t="shared" si="30"/>
        <v>0</v>
      </c>
      <c r="O26" s="160">
        <f t="shared" si="30"/>
        <v>0</v>
      </c>
      <c r="P26" s="160">
        <f t="shared" si="30"/>
        <v>0</v>
      </c>
      <c r="Q26" s="160">
        <f t="shared" si="30"/>
        <v>0</v>
      </c>
      <c r="R26" s="160">
        <f t="shared" si="30"/>
        <v>0</v>
      </c>
      <c r="S26" s="160">
        <f t="shared" si="30"/>
        <v>0</v>
      </c>
      <c r="T26" s="160">
        <f t="shared" si="30"/>
        <v>0</v>
      </c>
      <c r="U26" s="160">
        <f t="shared" si="30"/>
        <v>0</v>
      </c>
      <c r="V26" s="160">
        <f t="shared" si="30"/>
        <v>0</v>
      </c>
      <c r="W26" s="160">
        <f t="shared" si="30"/>
        <v>0</v>
      </c>
      <c r="X26" s="160">
        <f t="shared" si="30"/>
        <v>0</v>
      </c>
      <c r="Y26" s="160">
        <f t="shared" si="30"/>
        <v>0</v>
      </c>
      <c r="Z26" s="160">
        <f t="shared" si="30"/>
        <v>0</v>
      </c>
      <c r="AA26" s="160">
        <f t="shared" si="30"/>
        <v>0</v>
      </c>
      <c r="AB26" s="160">
        <f t="shared" si="30"/>
        <v>0</v>
      </c>
      <c r="AC26" s="160">
        <f t="shared" si="30"/>
        <v>0</v>
      </c>
      <c r="AD26" s="160">
        <f t="shared" si="30"/>
        <v>0</v>
      </c>
      <c r="AE26" s="160">
        <f t="shared" si="30"/>
        <v>0</v>
      </c>
      <c r="AF26" s="160">
        <f t="shared" si="30"/>
        <v>0</v>
      </c>
      <c r="AG26" s="160">
        <f t="shared" si="30"/>
        <v>0</v>
      </c>
      <c r="AH26" s="160">
        <f t="shared" ref="AH26:AN26" si="31">SUM(AH23:AH25)</f>
        <v>0</v>
      </c>
      <c r="AI26" s="160">
        <f t="shared" si="31"/>
        <v>0</v>
      </c>
      <c r="AJ26" s="160">
        <f t="shared" si="31"/>
        <v>0</v>
      </c>
      <c r="AK26" s="160">
        <f t="shared" si="31"/>
        <v>0</v>
      </c>
      <c r="AL26" s="160">
        <f t="shared" si="31"/>
        <v>0</v>
      </c>
      <c r="AM26" s="160">
        <f t="shared" si="31"/>
        <v>0</v>
      </c>
      <c r="AN26" s="160">
        <f t="shared" si="31"/>
        <v>0</v>
      </c>
      <c r="AO26" s="160">
        <f t="shared" ref="AO26" si="32">SUM(AO23:AO25)</f>
        <v>0</v>
      </c>
    </row>
    <row r="29" spans="2:41" x14ac:dyDescent="0.2">
      <c r="B29" s="121"/>
      <c r="C29" s="30"/>
      <c r="D29" s="30" t="s">
        <v>10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</row>
    <row r="30" spans="2:41" x14ac:dyDescent="0.2">
      <c r="B30" s="121"/>
      <c r="C30" s="31"/>
      <c r="D30" s="32">
        <v>1</v>
      </c>
      <c r="E30" s="32">
        <v>2</v>
      </c>
      <c r="F30" s="32">
        <v>3</v>
      </c>
      <c r="G30" s="32">
        <v>4</v>
      </c>
      <c r="H30" s="32">
        <v>5</v>
      </c>
      <c r="I30" s="32">
        <v>6</v>
      </c>
      <c r="J30" s="32">
        <v>7</v>
      </c>
      <c r="K30" s="32">
        <v>8</v>
      </c>
      <c r="L30" s="32">
        <v>9</v>
      </c>
      <c r="M30" s="32">
        <v>10</v>
      </c>
      <c r="N30" s="32">
        <v>11</v>
      </c>
      <c r="O30" s="32">
        <v>12</v>
      </c>
      <c r="P30" s="32">
        <v>13</v>
      </c>
      <c r="Q30" s="32">
        <v>14</v>
      </c>
      <c r="R30" s="32">
        <v>15</v>
      </c>
      <c r="S30" s="32">
        <v>16</v>
      </c>
      <c r="T30" s="32">
        <v>17</v>
      </c>
      <c r="U30" s="32">
        <v>18</v>
      </c>
      <c r="V30" s="32">
        <v>19</v>
      </c>
      <c r="W30" s="32">
        <v>20</v>
      </c>
      <c r="X30" s="32">
        <v>21</v>
      </c>
      <c r="Y30" s="32">
        <v>22</v>
      </c>
      <c r="Z30" s="32">
        <v>23</v>
      </c>
      <c r="AA30" s="32">
        <v>24</v>
      </c>
      <c r="AB30" s="32">
        <v>25</v>
      </c>
      <c r="AC30" s="32">
        <v>26</v>
      </c>
      <c r="AD30" s="32">
        <v>27</v>
      </c>
      <c r="AE30" s="32">
        <v>28</v>
      </c>
      <c r="AF30" s="32">
        <v>29</v>
      </c>
      <c r="AG30" s="32">
        <v>30</v>
      </c>
      <c r="AH30" s="32">
        <v>31</v>
      </c>
      <c r="AI30" s="32">
        <v>32</v>
      </c>
      <c r="AJ30" s="32">
        <v>33</v>
      </c>
      <c r="AK30" s="32">
        <v>34</v>
      </c>
      <c r="AL30" s="32">
        <v>35</v>
      </c>
      <c r="AM30" s="32">
        <v>36</v>
      </c>
      <c r="AN30" s="32">
        <v>37</v>
      </c>
      <c r="AO30" s="32">
        <v>38</v>
      </c>
    </row>
    <row r="31" spans="2:41" ht="20.399999999999999" x14ac:dyDescent="0.2">
      <c r="B31" s="162" t="s">
        <v>463</v>
      </c>
      <c r="C31" s="264" t="s">
        <v>9</v>
      </c>
      <c r="D31" s="34">
        <f t="shared" ref="D31:AG31" si="33">D4</f>
        <v>2026</v>
      </c>
      <c r="E31" s="34">
        <f t="shared" si="33"/>
        <v>2027</v>
      </c>
      <c r="F31" s="34">
        <f t="shared" si="33"/>
        <v>2028</v>
      </c>
      <c r="G31" s="34">
        <f t="shared" si="33"/>
        <v>2029</v>
      </c>
      <c r="H31" s="34">
        <f t="shared" si="33"/>
        <v>2030</v>
      </c>
      <c r="I31" s="34">
        <f t="shared" si="33"/>
        <v>2031</v>
      </c>
      <c r="J31" s="34">
        <f t="shared" si="33"/>
        <v>2032</v>
      </c>
      <c r="K31" s="34">
        <f t="shared" si="33"/>
        <v>2033</v>
      </c>
      <c r="L31" s="34">
        <f t="shared" si="33"/>
        <v>2034</v>
      </c>
      <c r="M31" s="34">
        <f t="shared" si="33"/>
        <v>2035</v>
      </c>
      <c r="N31" s="34">
        <f t="shared" si="33"/>
        <v>2036</v>
      </c>
      <c r="O31" s="34">
        <f t="shared" si="33"/>
        <v>2037</v>
      </c>
      <c r="P31" s="34">
        <f t="shared" si="33"/>
        <v>2038</v>
      </c>
      <c r="Q31" s="34">
        <f t="shared" si="33"/>
        <v>2039</v>
      </c>
      <c r="R31" s="34">
        <f t="shared" si="33"/>
        <v>2040</v>
      </c>
      <c r="S31" s="34">
        <f t="shared" si="33"/>
        <v>2041</v>
      </c>
      <c r="T31" s="34">
        <f t="shared" si="33"/>
        <v>2042</v>
      </c>
      <c r="U31" s="34">
        <f t="shared" si="33"/>
        <v>2043</v>
      </c>
      <c r="V31" s="34">
        <f t="shared" si="33"/>
        <v>2044</v>
      </c>
      <c r="W31" s="34">
        <f t="shared" si="33"/>
        <v>2045</v>
      </c>
      <c r="X31" s="34">
        <f t="shared" si="33"/>
        <v>2046</v>
      </c>
      <c r="Y31" s="34">
        <f t="shared" si="33"/>
        <v>2047</v>
      </c>
      <c r="Z31" s="34">
        <f t="shared" si="33"/>
        <v>2048</v>
      </c>
      <c r="AA31" s="34">
        <f t="shared" si="33"/>
        <v>2049</v>
      </c>
      <c r="AB31" s="34">
        <f t="shared" si="33"/>
        <v>2050</v>
      </c>
      <c r="AC31" s="34">
        <f t="shared" si="33"/>
        <v>2051</v>
      </c>
      <c r="AD31" s="34">
        <f t="shared" si="33"/>
        <v>2052</v>
      </c>
      <c r="AE31" s="34">
        <f t="shared" si="33"/>
        <v>2053</v>
      </c>
      <c r="AF31" s="34">
        <f t="shared" si="33"/>
        <v>2054</v>
      </c>
      <c r="AG31" s="34">
        <f t="shared" si="33"/>
        <v>2055</v>
      </c>
      <c r="AH31" s="34">
        <f t="shared" ref="AH31:AN31" si="34">AH4</f>
        <v>2056</v>
      </c>
      <c r="AI31" s="34">
        <f t="shared" si="34"/>
        <v>2057</v>
      </c>
      <c r="AJ31" s="34">
        <f t="shared" si="34"/>
        <v>2058</v>
      </c>
      <c r="AK31" s="34">
        <f t="shared" si="34"/>
        <v>2059</v>
      </c>
      <c r="AL31" s="34">
        <f t="shared" si="34"/>
        <v>2060</v>
      </c>
      <c r="AM31" s="34">
        <f t="shared" si="34"/>
        <v>2061</v>
      </c>
      <c r="AN31" s="34">
        <f t="shared" si="34"/>
        <v>2062</v>
      </c>
      <c r="AO31" s="34">
        <f t="shared" ref="AO31" si="35">AO4</f>
        <v>2063</v>
      </c>
    </row>
    <row r="32" spans="2:41" x14ac:dyDescent="0.2">
      <c r="B32" s="30" t="s">
        <v>287</v>
      </c>
      <c r="C32" s="36">
        <f>SUM(D32:AO32)</f>
        <v>0</v>
      </c>
      <c r="D32" s="36">
        <f>D23*Parametre!C125</f>
        <v>0</v>
      </c>
      <c r="E32" s="36">
        <f>E23*Parametre!D125</f>
        <v>0</v>
      </c>
      <c r="F32" s="36">
        <f>F23*Parametre!E125</f>
        <v>0</v>
      </c>
      <c r="G32" s="36">
        <f>G23*Parametre!F125</f>
        <v>0</v>
      </c>
      <c r="H32" s="36">
        <f>H23*Parametre!G125</f>
        <v>0</v>
      </c>
      <c r="I32" s="36">
        <f>I23*Parametre!H125</f>
        <v>0</v>
      </c>
      <c r="J32" s="36">
        <f>J23*Parametre!I125</f>
        <v>0</v>
      </c>
      <c r="K32" s="36">
        <f>K23*Parametre!J125</f>
        <v>0</v>
      </c>
      <c r="L32" s="36">
        <f>L23*Parametre!K125</f>
        <v>0</v>
      </c>
      <c r="M32" s="36">
        <f>M23*Parametre!L125</f>
        <v>0</v>
      </c>
      <c r="N32" s="36">
        <f>N23*Parametre!M125</f>
        <v>0</v>
      </c>
      <c r="O32" s="36">
        <f>O23*Parametre!N125</f>
        <v>0</v>
      </c>
      <c r="P32" s="36">
        <f>P23*Parametre!O125</f>
        <v>0</v>
      </c>
      <c r="Q32" s="36">
        <f>Q23*Parametre!P125</f>
        <v>0</v>
      </c>
      <c r="R32" s="36">
        <f>R23*Parametre!Q125</f>
        <v>0</v>
      </c>
      <c r="S32" s="36">
        <f>S23*Parametre!R125</f>
        <v>0</v>
      </c>
      <c r="T32" s="36">
        <f>T23*Parametre!S125</f>
        <v>0</v>
      </c>
      <c r="U32" s="36">
        <f>U23*Parametre!T125</f>
        <v>0</v>
      </c>
      <c r="V32" s="36">
        <f>V23*Parametre!U125</f>
        <v>0</v>
      </c>
      <c r="W32" s="36">
        <f>W23*Parametre!V125</f>
        <v>0</v>
      </c>
      <c r="X32" s="36">
        <f>X23*Parametre!W125</f>
        <v>0</v>
      </c>
      <c r="Y32" s="36">
        <f>Y23*Parametre!X125</f>
        <v>0</v>
      </c>
      <c r="Z32" s="36">
        <f>Z23*Parametre!Y125</f>
        <v>0</v>
      </c>
      <c r="AA32" s="36">
        <f>AA23*Parametre!Z125</f>
        <v>0</v>
      </c>
      <c r="AB32" s="36">
        <f>AB23*Parametre!AA125</f>
        <v>0</v>
      </c>
      <c r="AC32" s="36">
        <f>AC23*Parametre!AB125</f>
        <v>0</v>
      </c>
      <c r="AD32" s="36">
        <f>AD23*Parametre!AC125</f>
        <v>0</v>
      </c>
      <c r="AE32" s="36">
        <f>AE23*Parametre!AD125</f>
        <v>0</v>
      </c>
      <c r="AF32" s="36">
        <f>AF23*Parametre!AE125</f>
        <v>0</v>
      </c>
      <c r="AG32" s="36">
        <f>AG23*Parametre!AF125</f>
        <v>0</v>
      </c>
      <c r="AH32" s="36">
        <f>AH23*Parametre!AG125</f>
        <v>0</v>
      </c>
      <c r="AI32" s="36">
        <f>AI23*Parametre!AH125</f>
        <v>0</v>
      </c>
      <c r="AJ32" s="36">
        <f>AJ23*Parametre!AI125</f>
        <v>0</v>
      </c>
      <c r="AK32" s="36">
        <f>AK23*Parametre!AJ125</f>
        <v>0</v>
      </c>
      <c r="AL32" s="36">
        <f>AL23*Parametre!AK125</f>
        <v>0</v>
      </c>
      <c r="AM32" s="36">
        <f>AM23*Parametre!AL125</f>
        <v>0</v>
      </c>
      <c r="AN32" s="36">
        <f>AN23*Parametre!AM125</f>
        <v>0</v>
      </c>
      <c r="AO32" s="36">
        <f>AO23*Parametre!AN125</f>
        <v>0</v>
      </c>
    </row>
    <row r="33" spans="2:41" x14ac:dyDescent="0.2">
      <c r="B33" s="30" t="s">
        <v>288</v>
      </c>
      <c r="C33" s="36">
        <f>SUM(D33:AO33)</f>
        <v>0</v>
      </c>
      <c r="D33" s="36">
        <f>D24*Parametre!C126</f>
        <v>0</v>
      </c>
      <c r="E33" s="36">
        <f>E24*Parametre!D126</f>
        <v>0</v>
      </c>
      <c r="F33" s="36">
        <f>F24*Parametre!E126</f>
        <v>0</v>
      </c>
      <c r="G33" s="36">
        <f>G24*Parametre!F126</f>
        <v>0</v>
      </c>
      <c r="H33" s="36">
        <f>H24*Parametre!G126</f>
        <v>0</v>
      </c>
      <c r="I33" s="36">
        <f>I24*Parametre!H126</f>
        <v>0</v>
      </c>
      <c r="J33" s="36">
        <f>J24*Parametre!I126</f>
        <v>0</v>
      </c>
      <c r="K33" s="36">
        <f>K24*Parametre!J126</f>
        <v>0</v>
      </c>
      <c r="L33" s="36">
        <f>L24*Parametre!K126</f>
        <v>0</v>
      </c>
      <c r="M33" s="36">
        <f>M24*Parametre!L126</f>
        <v>0</v>
      </c>
      <c r="N33" s="36">
        <f>N24*Parametre!M126</f>
        <v>0</v>
      </c>
      <c r="O33" s="36">
        <f>O24*Parametre!N126</f>
        <v>0</v>
      </c>
      <c r="P33" s="36">
        <f>P24*Parametre!O126</f>
        <v>0</v>
      </c>
      <c r="Q33" s="36">
        <f>Q24*Parametre!P126</f>
        <v>0</v>
      </c>
      <c r="R33" s="36">
        <f>R24*Parametre!Q126</f>
        <v>0</v>
      </c>
      <c r="S33" s="36">
        <f>S24*Parametre!R126</f>
        <v>0</v>
      </c>
      <c r="T33" s="36">
        <f>T24*Parametre!S126</f>
        <v>0</v>
      </c>
      <c r="U33" s="36">
        <f>U24*Parametre!T126</f>
        <v>0</v>
      </c>
      <c r="V33" s="36">
        <f>V24*Parametre!U126</f>
        <v>0</v>
      </c>
      <c r="W33" s="36">
        <f>W24*Parametre!V126</f>
        <v>0</v>
      </c>
      <c r="X33" s="36">
        <f>X24*Parametre!W126</f>
        <v>0</v>
      </c>
      <c r="Y33" s="36">
        <f>Y24*Parametre!X126</f>
        <v>0</v>
      </c>
      <c r="Z33" s="36">
        <f>Z24*Parametre!Y126</f>
        <v>0</v>
      </c>
      <c r="AA33" s="36">
        <f>AA24*Parametre!Z126</f>
        <v>0</v>
      </c>
      <c r="AB33" s="36">
        <f>AB24*Parametre!AA126</f>
        <v>0</v>
      </c>
      <c r="AC33" s="36">
        <f>AC24*Parametre!AB126</f>
        <v>0</v>
      </c>
      <c r="AD33" s="36">
        <f>AD24*Parametre!AC126</f>
        <v>0</v>
      </c>
      <c r="AE33" s="36">
        <f>AE24*Parametre!AD126</f>
        <v>0</v>
      </c>
      <c r="AF33" s="36">
        <f>AF24*Parametre!AE126</f>
        <v>0</v>
      </c>
      <c r="AG33" s="36">
        <f>AG24*Parametre!AF126</f>
        <v>0</v>
      </c>
      <c r="AH33" s="36">
        <f>AH24*Parametre!AG126</f>
        <v>0</v>
      </c>
      <c r="AI33" s="36">
        <f>AI24*Parametre!AH126</f>
        <v>0</v>
      </c>
      <c r="AJ33" s="36">
        <f>AJ24*Parametre!AI126</f>
        <v>0</v>
      </c>
      <c r="AK33" s="36">
        <f>AK24*Parametre!AJ126</f>
        <v>0</v>
      </c>
      <c r="AL33" s="36">
        <f>AL24*Parametre!AK126</f>
        <v>0</v>
      </c>
      <c r="AM33" s="36">
        <f>AM24*Parametre!AL126</f>
        <v>0</v>
      </c>
      <c r="AN33" s="36">
        <f>AN24*Parametre!AM126</f>
        <v>0</v>
      </c>
      <c r="AO33" s="36">
        <f>AO24*Parametre!AN126</f>
        <v>0</v>
      </c>
    </row>
    <row r="34" spans="2:41" x14ac:dyDescent="0.2">
      <c r="B34" s="30" t="s">
        <v>289</v>
      </c>
      <c r="C34" s="36">
        <f>SUM(D34:AO34)</f>
        <v>0</v>
      </c>
      <c r="D34" s="36">
        <f>D25*Parametre!C127</f>
        <v>0</v>
      </c>
      <c r="E34" s="36">
        <f>E25*Parametre!D127</f>
        <v>0</v>
      </c>
      <c r="F34" s="36">
        <f>F25*Parametre!E127</f>
        <v>0</v>
      </c>
      <c r="G34" s="36">
        <f>G25*Parametre!F127</f>
        <v>0</v>
      </c>
      <c r="H34" s="36">
        <f>H25*Parametre!G127</f>
        <v>0</v>
      </c>
      <c r="I34" s="36">
        <f>I25*Parametre!H127</f>
        <v>0</v>
      </c>
      <c r="J34" s="36">
        <f>J25*Parametre!I127</f>
        <v>0</v>
      </c>
      <c r="K34" s="36">
        <f>K25*Parametre!J127</f>
        <v>0</v>
      </c>
      <c r="L34" s="36">
        <f>L25*Parametre!K127</f>
        <v>0</v>
      </c>
      <c r="M34" s="36">
        <f>M25*Parametre!L127</f>
        <v>0</v>
      </c>
      <c r="N34" s="36">
        <f>N25*Parametre!M127</f>
        <v>0</v>
      </c>
      <c r="O34" s="36">
        <f>O25*Parametre!N127</f>
        <v>0</v>
      </c>
      <c r="P34" s="36">
        <f>P25*Parametre!O127</f>
        <v>0</v>
      </c>
      <c r="Q34" s="36">
        <f>Q25*Parametre!P127</f>
        <v>0</v>
      </c>
      <c r="R34" s="36">
        <f>R25*Parametre!Q127</f>
        <v>0</v>
      </c>
      <c r="S34" s="36">
        <f>S25*Parametre!R127</f>
        <v>0</v>
      </c>
      <c r="T34" s="36">
        <f>T25*Parametre!S127</f>
        <v>0</v>
      </c>
      <c r="U34" s="36">
        <f>U25*Parametre!T127</f>
        <v>0</v>
      </c>
      <c r="V34" s="36">
        <f>V25*Parametre!U127</f>
        <v>0</v>
      </c>
      <c r="W34" s="36">
        <f>W25*Parametre!V127</f>
        <v>0</v>
      </c>
      <c r="X34" s="36">
        <f>X25*Parametre!W127</f>
        <v>0</v>
      </c>
      <c r="Y34" s="36">
        <f>Y25*Parametre!X127</f>
        <v>0</v>
      </c>
      <c r="Z34" s="36">
        <f>Z25*Parametre!Y127</f>
        <v>0</v>
      </c>
      <c r="AA34" s="36">
        <f>AA25*Parametre!Z127</f>
        <v>0</v>
      </c>
      <c r="AB34" s="36">
        <f>AB25*Parametre!AA127</f>
        <v>0</v>
      </c>
      <c r="AC34" s="36">
        <f>AC25*Parametre!AB127</f>
        <v>0</v>
      </c>
      <c r="AD34" s="36">
        <f>AD25*Parametre!AC127</f>
        <v>0</v>
      </c>
      <c r="AE34" s="36">
        <f>AE25*Parametre!AD127</f>
        <v>0</v>
      </c>
      <c r="AF34" s="36">
        <f>AF25*Parametre!AE127</f>
        <v>0</v>
      </c>
      <c r="AG34" s="36">
        <f>AG25*Parametre!AF127</f>
        <v>0</v>
      </c>
      <c r="AH34" s="36">
        <f>AH25*Parametre!AG127</f>
        <v>0</v>
      </c>
      <c r="AI34" s="36">
        <f>AI25*Parametre!AH127</f>
        <v>0</v>
      </c>
      <c r="AJ34" s="36">
        <f>AJ25*Parametre!AI127</f>
        <v>0</v>
      </c>
      <c r="AK34" s="36">
        <f>AK25*Parametre!AJ127</f>
        <v>0</v>
      </c>
      <c r="AL34" s="36">
        <f>AL25*Parametre!AK127</f>
        <v>0</v>
      </c>
      <c r="AM34" s="36">
        <f>AM25*Parametre!AL127</f>
        <v>0</v>
      </c>
      <c r="AN34" s="36">
        <f>AN25*Parametre!AM127</f>
        <v>0</v>
      </c>
      <c r="AO34" s="36">
        <f>AO25*Parametre!AN127</f>
        <v>0</v>
      </c>
    </row>
    <row r="35" spans="2:41" x14ac:dyDescent="0.2">
      <c r="B35" s="156" t="s">
        <v>290</v>
      </c>
      <c r="C35" s="158">
        <f>SUM(D35:AO35)</f>
        <v>0</v>
      </c>
      <c r="D35" s="158">
        <f t="shared" ref="D35:AG35" si="36">SUM(D32:D34)</f>
        <v>0</v>
      </c>
      <c r="E35" s="157">
        <f t="shared" si="36"/>
        <v>0</v>
      </c>
      <c r="F35" s="157">
        <f t="shared" si="36"/>
        <v>0</v>
      </c>
      <c r="G35" s="157">
        <f t="shared" si="36"/>
        <v>0</v>
      </c>
      <c r="H35" s="157">
        <f t="shared" si="36"/>
        <v>0</v>
      </c>
      <c r="I35" s="157">
        <f t="shared" si="36"/>
        <v>0</v>
      </c>
      <c r="J35" s="157">
        <f t="shared" si="36"/>
        <v>0</v>
      </c>
      <c r="K35" s="157">
        <f t="shared" si="36"/>
        <v>0</v>
      </c>
      <c r="L35" s="157">
        <f t="shared" si="36"/>
        <v>0</v>
      </c>
      <c r="M35" s="157">
        <f t="shared" si="36"/>
        <v>0</v>
      </c>
      <c r="N35" s="157">
        <f t="shared" si="36"/>
        <v>0</v>
      </c>
      <c r="O35" s="157">
        <f t="shared" si="36"/>
        <v>0</v>
      </c>
      <c r="P35" s="157">
        <f t="shared" si="36"/>
        <v>0</v>
      </c>
      <c r="Q35" s="157">
        <f t="shared" si="36"/>
        <v>0</v>
      </c>
      <c r="R35" s="157">
        <f t="shared" si="36"/>
        <v>0</v>
      </c>
      <c r="S35" s="157">
        <f t="shared" si="36"/>
        <v>0</v>
      </c>
      <c r="T35" s="157">
        <f t="shared" si="36"/>
        <v>0</v>
      </c>
      <c r="U35" s="157">
        <f t="shared" si="36"/>
        <v>0</v>
      </c>
      <c r="V35" s="157">
        <f t="shared" si="36"/>
        <v>0</v>
      </c>
      <c r="W35" s="157">
        <f t="shared" si="36"/>
        <v>0</v>
      </c>
      <c r="X35" s="157">
        <f t="shared" si="36"/>
        <v>0</v>
      </c>
      <c r="Y35" s="157">
        <f t="shared" si="36"/>
        <v>0</v>
      </c>
      <c r="Z35" s="157">
        <f t="shared" si="36"/>
        <v>0</v>
      </c>
      <c r="AA35" s="157">
        <f t="shared" si="36"/>
        <v>0</v>
      </c>
      <c r="AB35" s="157">
        <f t="shared" si="36"/>
        <v>0</v>
      </c>
      <c r="AC35" s="157">
        <f t="shared" si="36"/>
        <v>0</v>
      </c>
      <c r="AD35" s="157">
        <f t="shared" si="36"/>
        <v>0</v>
      </c>
      <c r="AE35" s="157">
        <f t="shared" si="36"/>
        <v>0</v>
      </c>
      <c r="AF35" s="157">
        <f t="shared" si="36"/>
        <v>0</v>
      </c>
      <c r="AG35" s="157">
        <f t="shared" si="36"/>
        <v>0</v>
      </c>
      <c r="AH35" s="157">
        <f t="shared" ref="AH35:AN35" si="37">SUM(AH32:AH34)</f>
        <v>0</v>
      </c>
      <c r="AI35" s="157">
        <f t="shared" si="37"/>
        <v>0</v>
      </c>
      <c r="AJ35" s="157">
        <f t="shared" si="37"/>
        <v>0</v>
      </c>
      <c r="AK35" s="157">
        <f t="shared" si="37"/>
        <v>0</v>
      </c>
      <c r="AL35" s="157">
        <f t="shared" si="37"/>
        <v>0</v>
      </c>
      <c r="AM35" s="157">
        <f t="shared" si="37"/>
        <v>0</v>
      </c>
      <c r="AN35" s="157">
        <f t="shared" si="37"/>
        <v>0</v>
      </c>
      <c r="AO35" s="157">
        <f t="shared" ref="AO35" si="38">SUM(AO32:AO34)</f>
        <v>0</v>
      </c>
    </row>
  </sheetData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8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56CAE-0049-4968-B07D-3352DB1D3AC6}">
  <sheetPr>
    <tabColor theme="7" tint="0.59999389629810485"/>
  </sheetPr>
  <dimension ref="B3:AO26"/>
  <sheetViews>
    <sheetView showWhiteSpace="0" zoomScaleNormal="100" workbookViewId="0">
      <selection activeCell="AP1" sqref="AP1:AP1048576"/>
    </sheetView>
  </sheetViews>
  <sheetFormatPr defaultColWidth="9.21875" defaultRowHeight="10.199999999999999" x14ac:dyDescent="0.2"/>
  <cols>
    <col min="1" max="1" width="2.77734375" style="228" customWidth="1"/>
    <col min="2" max="2" width="56.77734375" style="228" bestFit="1" customWidth="1"/>
    <col min="3" max="3" width="10.77734375" style="228" bestFit="1" customWidth="1"/>
    <col min="4" max="7" width="8.21875" style="228" bestFit="1" customWidth="1"/>
    <col min="8" max="41" width="9.77734375" style="228" bestFit="1" customWidth="1"/>
    <col min="42" max="16384" width="9.21875" style="228"/>
  </cols>
  <sheetData>
    <row r="3" spans="2:41" x14ac:dyDescent="0.2">
      <c r="B3" s="332" t="s">
        <v>590</v>
      </c>
      <c r="C3" s="333"/>
      <c r="D3" s="252" t="s">
        <v>10</v>
      </c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</row>
    <row r="4" spans="2:41" x14ac:dyDescent="0.2">
      <c r="B4" s="334" t="s">
        <v>288</v>
      </c>
      <c r="C4" s="335"/>
      <c r="D4" s="252">
        <v>1</v>
      </c>
      <c r="E4" s="252">
        <v>2</v>
      </c>
      <c r="F4" s="252">
        <v>3</v>
      </c>
      <c r="G4" s="252">
        <v>4</v>
      </c>
      <c r="H4" s="252">
        <v>5</v>
      </c>
      <c r="I4" s="252">
        <v>6</v>
      </c>
      <c r="J4" s="252">
        <v>7</v>
      </c>
      <c r="K4" s="252">
        <v>8</v>
      </c>
      <c r="L4" s="252">
        <v>9</v>
      </c>
      <c r="M4" s="252">
        <v>10</v>
      </c>
      <c r="N4" s="252">
        <v>11</v>
      </c>
      <c r="O4" s="252">
        <v>12</v>
      </c>
      <c r="P4" s="252">
        <v>13</v>
      </c>
      <c r="Q4" s="252">
        <v>14</v>
      </c>
      <c r="R4" s="252">
        <v>15</v>
      </c>
      <c r="S4" s="252">
        <v>16</v>
      </c>
      <c r="T4" s="252">
        <v>17</v>
      </c>
      <c r="U4" s="252">
        <v>18</v>
      </c>
      <c r="V4" s="252">
        <v>19</v>
      </c>
      <c r="W4" s="252">
        <v>20</v>
      </c>
      <c r="X4" s="252">
        <v>21</v>
      </c>
      <c r="Y4" s="252">
        <v>22</v>
      </c>
      <c r="Z4" s="252">
        <v>23</v>
      </c>
      <c r="AA4" s="252">
        <v>24</v>
      </c>
      <c r="AB4" s="252">
        <v>25</v>
      </c>
      <c r="AC4" s="252">
        <v>26</v>
      </c>
      <c r="AD4" s="252">
        <v>27</v>
      </c>
      <c r="AE4" s="252">
        <v>28</v>
      </c>
      <c r="AF4" s="252">
        <v>29</v>
      </c>
      <c r="AG4" s="252">
        <v>30</v>
      </c>
      <c r="AH4" s="252">
        <v>31</v>
      </c>
      <c r="AI4" s="252">
        <v>32</v>
      </c>
      <c r="AJ4" s="252">
        <v>33</v>
      </c>
      <c r="AK4" s="252">
        <v>34</v>
      </c>
      <c r="AL4" s="252">
        <v>35</v>
      </c>
      <c r="AM4" s="252">
        <v>36</v>
      </c>
      <c r="AN4" s="252">
        <v>37</v>
      </c>
      <c r="AO4" s="252">
        <v>38</v>
      </c>
    </row>
    <row r="5" spans="2:41" ht="10.8" thickBot="1" x14ac:dyDescent="0.25">
      <c r="B5" s="255" t="s">
        <v>33</v>
      </c>
      <c r="C5" s="255" t="s">
        <v>9</v>
      </c>
      <c r="D5" s="296">
        <v>2026</v>
      </c>
      <c r="E5" s="296">
        <f>$D$5+D4</f>
        <v>2027</v>
      </c>
      <c r="F5" s="296">
        <f t="shared" ref="F5:AN5" si="0">$D$5+E4</f>
        <v>2028</v>
      </c>
      <c r="G5" s="296">
        <f t="shared" si="0"/>
        <v>2029</v>
      </c>
      <c r="H5" s="296">
        <f t="shared" si="0"/>
        <v>2030</v>
      </c>
      <c r="I5" s="296">
        <f t="shared" si="0"/>
        <v>2031</v>
      </c>
      <c r="J5" s="296">
        <f t="shared" si="0"/>
        <v>2032</v>
      </c>
      <c r="K5" s="296">
        <f t="shared" si="0"/>
        <v>2033</v>
      </c>
      <c r="L5" s="296">
        <f t="shared" si="0"/>
        <v>2034</v>
      </c>
      <c r="M5" s="296">
        <f t="shared" si="0"/>
        <v>2035</v>
      </c>
      <c r="N5" s="296">
        <f t="shared" si="0"/>
        <v>2036</v>
      </c>
      <c r="O5" s="296">
        <f t="shared" si="0"/>
        <v>2037</v>
      </c>
      <c r="P5" s="296">
        <f t="shared" si="0"/>
        <v>2038</v>
      </c>
      <c r="Q5" s="296">
        <f t="shared" si="0"/>
        <v>2039</v>
      </c>
      <c r="R5" s="296">
        <f t="shared" si="0"/>
        <v>2040</v>
      </c>
      <c r="S5" s="296">
        <f t="shared" si="0"/>
        <v>2041</v>
      </c>
      <c r="T5" s="296">
        <f t="shared" si="0"/>
        <v>2042</v>
      </c>
      <c r="U5" s="296">
        <f t="shared" si="0"/>
        <v>2043</v>
      </c>
      <c r="V5" s="296">
        <f t="shared" si="0"/>
        <v>2044</v>
      </c>
      <c r="W5" s="296">
        <f t="shared" si="0"/>
        <v>2045</v>
      </c>
      <c r="X5" s="296">
        <f t="shared" si="0"/>
        <v>2046</v>
      </c>
      <c r="Y5" s="296">
        <f t="shared" si="0"/>
        <v>2047</v>
      </c>
      <c r="Z5" s="296">
        <f t="shared" si="0"/>
        <v>2048</v>
      </c>
      <c r="AA5" s="296">
        <f t="shared" si="0"/>
        <v>2049</v>
      </c>
      <c r="AB5" s="296">
        <f t="shared" si="0"/>
        <v>2050</v>
      </c>
      <c r="AC5" s="296">
        <f t="shared" si="0"/>
        <v>2051</v>
      </c>
      <c r="AD5" s="296">
        <f t="shared" si="0"/>
        <v>2052</v>
      </c>
      <c r="AE5" s="296">
        <f t="shared" si="0"/>
        <v>2053</v>
      </c>
      <c r="AF5" s="296">
        <f t="shared" si="0"/>
        <v>2054</v>
      </c>
      <c r="AG5" s="296">
        <f t="shared" si="0"/>
        <v>2055</v>
      </c>
      <c r="AH5" s="296">
        <f t="shared" si="0"/>
        <v>2056</v>
      </c>
      <c r="AI5" s="296">
        <f t="shared" si="0"/>
        <v>2057</v>
      </c>
      <c r="AJ5" s="296">
        <f t="shared" si="0"/>
        <v>2058</v>
      </c>
      <c r="AK5" s="296">
        <f t="shared" si="0"/>
        <v>2059</v>
      </c>
      <c r="AL5" s="296">
        <f t="shared" si="0"/>
        <v>2060</v>
      </c>
      <c r="AM5" s="296">
        <f t="shared" si="0"/>
        <v>2061</v>
      </c>
      <c r="AN5" s="296">
        <f t="shared" si="0"/>
        <v>2062</v>
      </c>
      <c r="AO5" s="296">
        <f t="shared" ref="AO5" si="1">$D$5+AN4</f>
        <v>2063</v>
      </c>
    </row>
    <row r="6" spans="2:41" x14ac:dyDescent="0.2">
      <c r="B6" s="388" t="s">
        <v>633</v>
      </c>
      <c r="C6" s="336">
        <f>SUM(D6:AO6)</f>
        <v>0</v>
      </c>
      <c r="D6" s="232">
        <v>0</v>
      </c>
      <c r="E6" s="232">
        <v>0</v>
      </c>
      <c r="F6" s="232">
        <v>0</v>
      </c>
      <c r="G6" s="232">
        <v>0</v>
      </c>
      <c r="H6" s="232">
        <v>0</v>
      </c>
      <c r="I6" s="232">
        <v>0</v>
      </c>
      <c r="J6" s="232">
        <v>0</v>
      </c>
      <c r="K6" s="232">
        <v>0</v>
      </c>
      <c r="L6" s="232">
        <v>0</v>
      </c>
      <c r="M6" s="232">
        <v>0</v>
      </c>
      <c r="N6" s="232">
        <v>0</v>
      </c>
      <c r="O6" s="232">
        <v>0</v>
      </c>
      <c r="P6" s="232">
        <v>0</v>
      </c>
      <c r="Q6" s="232">
        <v>0</v>
      </c>
      <c r="R6" s="232">
        <v>0</v>
      </c>
      <c r="S6" s="232">
        <v>0</v>
      </c>
      <c r="T6" s="232">
        <v>0</v>
      </c>
      <c r="U6" s="232">
        <v>0</v>
      </c>
      <c r="V6" s="232">
        <v>0</v>
      </c>
      <c r="W6" s="232">
        <v>0</v>
      </c>
      <c r="X6" s="232">
        <v>0</v>
      </c>
      <c r="Y6" s="232">
        <v>0</v>
      </c>
      <c r="Z6" s="232">
        <v>0</v>
      </c>
      <c r="AA6" s="232">
        <v>0</v>
      </c>
      <c r="AB6" s="232">
        <v>0</v>
      </c>
      <c r="AC6" s="232">
        <v>0</v>
      </c>
      <c r="AD6" s="232">
        <v>0</v>
      </c>
      <c r="AE6" s="232">
        <v>0</v>
      </c>
      <c r="AF6" s="232">
        <v>0</v>
      </c>
      <c r="AG6" s="232">
        <v>0</v>
      </c>
      <c r="AH6" s="232">
        <v>0</v>
      </c>
      <c r="AI6" s="232">
        <v>0</v>
      </c>
      <c r="AJ6" s="232">
        <v>0</v>
      </c>
      <c r="AK6" s="232">
        <v>0</v>
      </c>
      <c r="AL6" s="232">
        <v>0</v>
      </c>
      <c r="AM6" s="232">
        <v>0</v>
      </c>
      <c r="AN6" s="232">
        <v>0</v>
      </c>
      <c r="AO6" s="232">
        <v>0</v>
      </c>
    </row>
    <row r="8" spans="2:41" x14ac:dyDescent="0.2">
      <c r="B8" s="297"/>
      <c r="C8" s="297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</row>
    <row r="9" spans="2:41" x14ac:dyDescent="0.2">
      <c r="B9" s="332" t="s">
        <v>591</v>
      </c>
      <c r="C9" s="333"/>
      <c r="D9" s="252" t="s">
        <v>10</v>
      </c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</row>
    <row r="10" spans="2:41" x14ac:dyDescent="0.2">
      <c r="B10" s="334" t="s">
        <v>289</v>
      </c>
      <c r="C10" s="335"/>
      <c r="D10" s="252">
        <v>1</v>
      </c>
      <c r="E10" s="252">
        <v>2</v>
      </c>
      <c r="F10" s="252">
        <v>3</v>
      </c>
      <c r="G10" s="252">
        <v>4</v>
      </c>
      <c r="H10" s="252">
        <v>5</v>
      </c>
      <c r="I10" s="252">
        <v>6</v>
      </c>
      <c r="J10" s="252">
        <v>7</v>
      </c>
      <c r="K10" s="252">
        <v>8</v>
      </c>
      <c r="L10" s="252">
        <v>9</v>
      </c>
      <c r="M10" s="252">
        <v>10</v>
      </c>
      <c r="N10" s="252">
        <v>11</v>
      </c>
      <c r="O10" s="252">
        <v>12</v>
      </c>
      <c r="P10" s="252">
        <v>13</v>
      </c>
      <c r="Q10" s="252">
        <v>14</v>
      </c>
      <c r="R10" s="252">
        <v>15</v>
      </c>
      <c r="S10" s="252">
        <v>16</v>
      </c>
      <c r="T10" s="252">
        <v>17</v>
      </c>
      <c r="U10" s="252">
        <v>18</v>
      </c>
      <c r="V10" s="252">
        <v>19</v>
      </c>
      <c r="W10" s="252">
        <v>20</v>
      </c>
      <c r="X10" s="252">
        <v>21</v>
      </c>
      <c r="Y10" s="252">
        <v>22</v>
      </c>
      <c r="Z10" s="252">
        <v>23</v>
      </c>
      <c r="AA10" s="252">
        <v>24</v>
      </c>
      <c r="AB10" s="252">
        <v>25</v>
      </c>
      <c r="AC10" s="252">
        <v>26</v>
      </c>
      <c r="AD10" s="252">
        <v>27</v>
      </c>
      <c r="AE10" s="252">
        <v>28</v>
      </c>
      <c r="AF10" s="252">
        <v>29</v>
      </c>
      <c r="AG10" s="252">
        <v>30</v>
      </c>
      <c r="AH10" s="252">
        <v>31</v>
      </c>
      <c r="AI10" s="252">
        <v>32</v>
      </c>
      <c r="AJ10" s="252">
        <v>33</v>
      </c>
      <c r="AK10" s="252">
        <v>34</v>
      </c>
      <c r="AL10" s="252">
        <v>35</v>
      </c>
      <c r="AM10" s="252">
        <v>36</v>
      </c>
      <c r="AN10" s="252">
        <v>37</v>
      </c>
      <c r="AO10" s="252">
        <v>38</v>
      </c>
    </row>
    <row r="11" spans="2:41" ht="10.8" thickBot="1" x14ac:dyDescent="0.25">
      <c r="B11" s="255" t="s">
        <v>33</v>
      </c>
      <c r="C11" s="255" t="s">
        <v>9</v>
      </c>
      <c r="D11" s="296">
        <v>2026</v>
      </c>
      <c r="E11" s="296">
        <f>$D$5+D10</f>
        <v>2027</v>
      </c>
      <c r="F11" s="296">
        <f t="shared" ref="F11:AN11" si="2">$D$5+E10</f>
        <v>2028</v>
      </c>
      <c r="G11" s="296">
        <f t="shared" si="2"/>
        <v>2029</v>
      </c>
      <c r="H11" s="296">
        <f t="shared" si="2"/>
        <v>2030</v>
      </c>
      <c r="I11" s="296">
        <f t="shared" si="2"/>
        <v>2031</v>
      </c>
      <c r="J11" s="296">
        <f t="shared" si="2"/>
        <v>2032</v>
      </c>
      <c r="K11" s="296">
        <f t="shared" si="2"/>
        <v>2033</v>
      </c>
      <c r="L11" s="296">
        <f t="shared" si="2"/>
        <v>2034</v>
      </c>
      <c r="M11" s="296">
        <f t="shared" si="2"/>
        <v>2035</v>
      </c>
      <c r="N11" s="296">
        <f t="shared" si="2"/>
        <v>2036</v>
      </c>
      <c r="O11" s="296">
        <f t="shared" si="2"/>
        <v>2037</v>
      </c>
      <c r="P11" s="296">
        <f t="shared" si="2"/>
        <v>2038</v>
      </c>
      <c r="Q11" s="296">
        <f t="shared" si="2"/>
        <v>2039</v>
      </c>
      <c r="R11" s="296">
        <f t="shared" si="2"/>
        <v>2040</v>
      </c>
      <c r="S11" s="296">
        <f t="shared" si="2"/>
        <v>2041</v>
      </c>
      <c r="T11" s="296">
        <f t="shared" si="2"/>
        <v>2042</v>
      </c>
      <c r="U11" s="296">
        <f t="shared" si="2"/>
        <v>2043</v>
      </c>
      <c r="V11" s="296">
        <f t="shared" si="2"/>
        <v>2044</v>
      </c>
      <c r="W11" s="296">
        <f t="shared" si="2"/>
        <v>2045</v>
      </c>
      <c r="X11" s="296">
        <f t="shared" si="2"/>
        <v>2046</v>
      </c>
      <c r="Y11" s="296">
        <f t="shared" si="2"/>
        <v>2047</v>
      </c>
      <c r="Z11" s="296">
        <f t="shared" si="2"/>
        <v>2048</v>
      </c>
      <c r="AA11" s="296">
        <f t="shared" si="2"/>
        <v>2049</v>
      </c>
      <c r="AB11" s="296">
        <f t="shared" si="2"/>
        <v>2050</v>
      </c>
      <c r="AC11" s="296">
        <f t="shared" si="2"/>
        <v>2051</v>
      </c>
      <c r="AD11" s="296">
        <f t="shared" si="2"/>
        <v>2052</v>
      </c>
      <c r="AE11" s="296">
        <f t="shared" si="2"/>
        <v>2053</v>
      </c>
      <c r="AF11" s="296">
        <f t="shared" si="2"/>
        <v>2054</v>
      </c>
      <c r="AG11" s="296">
        <f t="shared" si="2"/>
        <v>2055</v>
      </c>
      <c r="AH11" s="296">
        <f t="shared" si="2"/>
        <v>2056</v>
      </c>
      <c r="AI11" s="296">
        <f t="shared" si="2"/>
        <v>2057</v>
      </c>
      <c r="AJ11" s="296">
        <f t="shared" si="2"/>
        <v>2058</v>
      </c>
      <c r="AK11" s="296">
        <f t="shared" si="2"/>
        <v>2059</v>
      </c>
      <c r="AL11" s="296">
        <f t="shared" si="2"/>
        <v>2060</v>
      </c>
      <c r="AM11" s="296">
        <f t="shared" si="2"/>
        <v>2061</v>
      </c>
      <c r="AN11" s="296">
        <f t="shared" si="2"/>
        <v>2062</v>
      </c>
      <c r="AO11" s="296">
        <f t="shared" ref="AO11" si="3">$D$5+AN10</f>
        <v>2063</v>
      </c>
    </row>
    <row r="12" spans="2:41" x14ac:dyDescent="0.2">
      <c r="B12" s="388" t="s">
        <v>633</v>
      </c>
      <c r="C12" s="336">
        <f>SUM(D12:AO12)</f>
        <v>0</v>
      </c>
      <c r="D12" s="232">
        <v>0</v>
      </c>
      <c r="E12" s="232">
        <v>0</v>
      </c>
      <c r="F12" s="232">
        <v>0</v>
      </c>
      <c r="G12" s="232">
        <v>0</v>
      </c>
      <c r="H12" s="232">
        <v>0</v>
      </c>
      <c r="I12" s="232">
        <v>0</v>
      </c>
      <c r="J12" s="232">
        <v>0</v>
      </c>
      <c r="K12" s="232">
        <v>0</v>
      </c>
      <c r="L12" s="232">
        <v>0</v>
      </c>
      <c r="M12" s="232">
        <v>0</v>
      </c>
      <c r="N12" s="232">
        <v>0</v>
      </c>
      <c r="O12" s="232">
        <v>0</v>
      </c>
      <c r="P12" s="232">
        <v>0</v>
      </c>
      <c r="Q12" s="232">
        <v>0</v>
      </c>
      <c r="R12" s="232">
        <v>0</v>
      </c>
      <c r="S12" s="232">
        <v>0</v>
      </c>
      <c r="T12" s="232">
        <v>0</v>
      </c>
      <c r="U12" s="232">
        <v>0</v>
      </c>
      <c r="V12" s="232">
        <v>0</v>
      </c>
      <c r="W12" s="232">
        <v>0</v>
      </c>
      <c r="X12" s="232">
        <v>0</v>
      </c>
      <c r="Y12" s="232">
        <v>0</v>
      </c>
      <c r="Z12" s="232">
        <v>0</v>
      </c>
      <c r="AA12" s="232">
        <v>0</v>
      </c>
      <c r="AB12" s="232">
        <v>0</v>
      </c>
      <c r="AC12" s="232">
        <v>0</v>
      </c>
      <c r="AD12" s="232">
        <v>0</v>
      </c>
      <c r="AE12" s="232">
        <v>0</v>
      </c>
      <c r="AF12" s="232">
        <v>0</v>
      </c>
      <c r="AG12" s="232">
        <v>0</v>
      </c>
      <c r="AH12" s="232">
        <v>0</v>
      </c>
      <c r="AI12" s="232">
        <v>0</v>
      </c>
      <c r="AJ12" s="232">
        <v>0</v>
      </c>
      <c r="AK12" s="232">
        <v>0</v>
      </c>
      <c r="AL12" s="232">
        <v>0</v>
      </c>
      <c r="AM12" s="232">
        <v>0</v>
      </c>
      <c r="AN12" s="232">
        <v>0</v>
      </c>
      <c r="AO12" s="232">
        <v>0</v>
      </c>
    </row>
    <row r="13" spans="2:41" x14ac:dyDescent="0.2">
      <c r="B13" s="297"/>
      <c r="C13" s="297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</row>
    <row r="14" spans="2:41" x14ac:dyDescent="0.2">
      <c r="B14" s="297"/>
      <c r="C14" s="298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</row>
    <row r="15" spans="2:41" x14ac:dyDescent="0.2">
      <c r="B15" s="332" t="s">
        <v>592</v>
      </c>
      <c r="C15" s="333"/>
      <c r="D15" s="252" t="s">
        <v>10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</row>
    <row r="16" spans="2:41" x14ac:dyDescent="0.2">
      <c r="B16" s="334" t="s">
        <v>288</v>
      </c>
      <c r="C16" s="335"/>
      <c r="D16" s="252">
        <v>1</v>
      </c>
      <c r="E16" s="252">
        <v>2</v>
      </c>
      <c r="F16" s="252">
        <v>3</v>
      </c>
      <c r="G16" s="252">
        <v>4</v>
      </c>
      <c r="H16" s="252">
        <v>5</v>
      </c>
      <c r="I16" s="252">
        <v>6</v>
      </c>
      <c r="J16" s="252">
        <v>7</v>
      </c>
      <c r="K16" s="252">
        <v>8</v>
      </c>
      <c r="L16" s="252">
        <v>9</v>
      </c>
      <c r="M16" s="252">
        <v>10</v>
      </c>
      <c r="N16" s="252">
        <v>11</v>
      </c>
      <c r="O16" s="252">
        <v>12</v>
      </c>
      <c r="P16" s="252">
        <v>13</v>
      </c>
      <c r="Q16" s="252">
        <v>14</v>
      </c>
      <c r="R16" s="252">
        <v>15</v>
      </c>
      <c r="S16" s="252">
        <v>16</v>
      </c>
      <c r="T16" s="252">
        <v>17</v>
      </c>
      <c r="U16" s="252">
        <v>18</v>
      </c>
      <c r="V16" s="252">
        <v>19</v>
      </c>
      <c r="W16" s="252">
        <v>20</v>
      </c>
      <c r="X16" s="252">
        <v>21</v>
      </c>
      <c r="Y16" s="252">
        <v>22</v>
      </c>
      <c r="Z16" s="252">
        <v>23</v>
      </c>
      <c r="AA16" s="252">
        <v>24</v>
      </c>
      <c r="AB16" s="252">
        <v>25</v>
      </c>
      <c r="AC16" s="252">
        <v>26</v>
      </c>
      <c r="AD16" s="252">
        <v>27</v>
      </c>
      <c r="AE16" s="252">
        <v>28</v>
      </c>
      <c r="AF16" s="252">
        <v>29</v>
      </c>
      <c r="AG16" s="252">
        <v>30</v>
      </c>
      <c r="AH16" s="252">
        <v>31</v>
      </c>
      <c r="AI16" s="252">
        <v>32</v>
      </c>
      <c r="AJ16" s="252">
        <v>33</v>
      </c>
      <c r="AK16" s="252">
        <v>34</v>
      </c>
      <c r="AL16" s="252">
        <v>35</v>
      </c>
      <c r="AM16" s="252">
        <v>36</v>
      </c>
      <c r="AN16" s="252">
        <v>37</v>
      </c>
      <c r="AO16" s="252">
        <v>38</v>
      </c>
    </row>
    <row r="17" spans="2:41" ht="10.8" thickBot="1" x14ac:dyDescent="0.25">
      <c r="B17" s="255" t="s">
        <v>34</v>
      </c>
      <c r="C17" s="255" t="s">
        <v>9</v>
      </c>
      <c r="D17" s="296">
        <v>2026</v>
      </c>
      <c r="E17" s="296">
        <f>$D$5+D16</f>
        <v>2027</v>
      </c>
      <c r="F17" s="296">
        <f t="shared" ref="F17:AN17" si="4">$D$5+E16</f>
        <v>2028</v>
      </c>
      <c r="G17" s="296">
        <f t="shared" si="4"/>
        <v>2029</v>
      </c>
      <c r="H17" s="296">
        <f t="shared" si="4"/>
        <v>2030</v>
      </c>
      <c r="I17" s="296">
        <f t="shared" si="4"/>
        <v>2031</v>
      </c>
      <c r="J17" s="296">
        <f t="shared" si="4"/>
        <v>2032</v>
      </c>
      <c r="K17" s="296">
        <f t="shared" si="4"/>
        <v>2033</v>
      </c>
      <c r="L17" s="296">
        <f t="shared" si="4"/>
        <v>2034</v>
      </c>
      <c r="M17" s="296">
        <f t="shared" si="4"/>
        <v>2035</v>
      </c>
      <c r="N17" s="296">
        <f t="shared" si="4"/>
        <v>2036</v>
      </c>
      <c r="O17" s="296">
        <f t="shared" si="4"/>
        <v>2037</v>
      </c>
      <c r="P17" s="296">
        <f t="shared" si="4"/>
        <v>2038</v>
      </c>
      <c r="Q17" s="296">
        <f t="shared" si="4"/>
        <v>2039</v>
      </c>
      <c r="R17" s="296">
        <f t="shared" si="4"/>
        <v>2040</v>
      </c>
      <c r="S17" s="296">
        <f t="shared" si="4"/>
        <v>2041</v>
      </c>
      <c r="T17" s="296">
        <f t="shared" si="4"/>
        <v>2042</v>
      </c>
      <c r="U17" s="296">
        <f t="shared" si="4"/>
        <v>2043</v>
      </c>
      <c r="V17" s="296">
        <f t="shared" si="4"/>
        <v>2044</v>
      </c>
      <c r="W17" s="296">
        <f t="shared" si="4"/>
        <v>2045</v>
      </c>
      <c r="X17" s="296">
        <f t="shared" si="4"/>
        <v>2046</v>
      </c>
      <c r="Y17" s="296">
        <f t="shared" si="4"/>
        <v>2047</v>
      </c>
      <c r="Z17" s="296">
        <f t="shared" si="4"/>
        <v>2048</v>
      </c>
      <c r="AA17" s="296">
        <f t="shared" si="4"/>
        <v>2049</v>
      </c>
      <c r="AB17" s="296">
        <f t="shared" si="4"/>
        <v>2050</v>
      </c>
      <c r="AC17" s="296">
        <f t="shared" si="4"/>
        <v>2051</v>
      </c>
      <c r="AD17" s="296">
        <f t="shared" si="4"/>
        <v>2052</v>
      </c>
      <c r="AE17" s="296">
        <f t="shared" si="4"/>
        <v>2053</v>
      </c>
      <c r="AF17" s="296">
        <f t="shared" si="4"/>
        <v>2054</v>
      </c>
      <c r="AG17" s="296">
        <f t="shared" si="4"/>
        <v>2055</v>
      </c>
      <c r="AH17" s="296">
        <f t="shared" si="4"/>
        <v>2056</v>
      </c>
      <c r="AI17" s="296">
        <f t="shared" si="4"/>
        <v>2057</v>
      </c>
      <c r="AJ17" s="296">
        <f t="shared" si="4"/>
        <v>2058</v>
      </c>
      <c r="AK17" s="296">
        <f t="shared" si="4"/>
        <v>2059</v>
      </c>
      <c r="AL17" s="296">
        <f t="shared" si="4"/>
        <v>2060</v>
      </c>
      <c r="AM17" s="296">
        <f t="shared" si="4"/>
        <v>2061</v>
      </c>
      <c r="AN17" s="296">
        <f t="shared" si="4"/>
        <v>2062</v>
      </c>
      <c r="AO17" s="296">
        <f t="shared" ref="AO17" si="5">$D$5+AN16</f>
        <v>2063</v>
      </c>
    </row>
    <row r="18" spans="2:41" x14ac:dyDescent="0.2">
      <c r="B18" s="388" t="s">
        <v>633</v>
      </c>
      <c r="C18" s="336">
        <f>SUM(D18:AO18)</f>
        <v>0</v>
      </c>
      <c r="D18" s="232">
        <v>0</v>
      </c>
      <c r="E18" s="232">
        <v>0</v>
      </c>
      <c r="F18" s="232">
        <v>0</v>
      </c>
      <c r="G18" s="232">
        <v>0</v>
      </c>
      <c r="H18" s="232">
        <v>0</v>
      </c>
      <c r="I18" s="232">
        <v>0</v>
      </c>
      <c r="J18" s="232">
        <v>0</v>
      </c>
      <c r="K18" s="232">
        <v>0</v>
      </c>
      <c r="L18" s="232">
        <v>0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2">
        <v>0</v>
      </c>
      <c r="S18" s="232">
        <v>0</v>
      </c>
      <c r="T18" s="232">
        <v>0</v>
      </c>
      <c r="U18" s="232">
        <v>0</v>
      </c>
      <c r="V18" s="232">
        <v>0</v>
      </c>
      <c r="W18" s="232">
        <v>0</v>
      </c>
      <c r="X18" s="232">
        <v>0</v>
      </c>
      <c r="Y18" s="232">
        <v>0</v>
      </c>
      <c r="Z18" s="232">
        <v>0</v>
      </c>
      <c r="AA18" s="232">
        <v>0</v>
      </c>
      <c r="AB18" s="232">
        <v>0</v>
      </c>
      <c r="AC18" s="232">
        <v>0</v>
      </c>
      <c r="AD18" s="232">
        <v>0</v>
      </c>
      <c r="AE18" s="232">
        <v>0</v>
      </c>
      <c r="AF18" s="232">
        <v>0</v>
      </c>
      <c r="AG18" s="232">
        <v>0</v>
      </c>
      <c r="AH18" s="232">
        <v>0</v>
      </c>
      <c r="AI18" s="232">
        <v>0</v>
      </c>
      <c r="AJ18" s="232">
        <v>0</v>
      </c>
      <c r="AK18" s="232">
        <v>0</v>
      </c>
      <c r="AL18" s="232">
        <v>0</v>
      </c>
      <c r="AM18" s="232">
        <v>0</v>
      </c>
      <c r="AN18" s="232">
        <v>0</v>
      </c>
      <c r="AO18" s="232">
        <v>0</v>
      </c>
    </row>
    <row r="19" spans="2:41" x14ac:dyDescent="0.2"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</row>
    <row r="20" spans="2:41" x14ac:dyDescent="0.2"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</row>
    <row r="21" spans="2:41" x14ac:dyDescent="0.2">
      <c r="B21" s="332" t="s">
        <v>593</v>
      </c>
      <c r="C21" s="333"/>
      <c r="D21" s="252" t="s">
        <v>10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</row>
    <row r="22" spans="2:41" x14ac:dyDescent="0.2">
      <c r="B22" s="334" t="s">
        <v>289</v>
      </c>
      <c r="C22" s="335"/>
      <c r="D22" s="252">
        <v>1</v>
      </c>
      <c r="E22" s="252">
        <v>2</v>
      </c>
      <c r="F22" s="252">
        <v>3</v>
      </c>
      <c r="G22" s="252">
        <v>4</v>
      </c>
      <c r="H22" s="252">
        <v>5</v>
      </c>
      <c r="I22" s="252">
        <v>6</v>
      </c>
      <c r="J22" s="252">
        <v>7</v>
      </c>
      <c r="K22" s="252">
        <v>8</v>
      </c>
      <c r="L22" s="252">
        <v>9</v>
      </c>
      <c r="M22" s="252">
        <v>10</v>
      </c>
      <c r="N22" s="252">
        <v>11</v>
      </c>
      <c r="O22" s="252">
        <v>12</v>
      </c>
      <c r="P22" s="252">
        <v>13</v>
      </c>
      <c r="Q22" s="252">
        <v>14</v>
      </c>
      <c r="R22" s="252">
        <v>15</v>
      </c>
      <c r="S22" s="252">
        <v>16</v>
      </c>
      <c r="T22" s="252">
        <v>17</v>
      </c>
      <c r="U22" s="252">
        <v>18</v>
      </c>
      <c r="V22" s="252">
        <v>19</v>
      </c>
      <c r="W22" s="252">
        <v>20</v>
      </c>
      <c r="X22" s="252">
        <v>21</v>
      </c>
      <c r="Y22" s="252">
        <v>22</v>
      </c>
      <c r="Z22" s="252">
        <v>23</v>
      </c>
      <c r="AA22" s="252">
        <v>24</v>
      </c>
      <c r="AB22" s="252">
        <v>25</v>
      </c>
      <c r="AC22" s="252">
        <v>26</v>
      </c>
      <c r="AD22" s="252">
        <v>27</v>
      </c>
      <c r="AE22" s="252">
        <v>28</v>
      </c>
      <c r="AF22" s="252">
        <v>29</v>
      </c>
      <c r="AG22" s="252">
        <v>30</v>
      </c>
      <c r="AH22" s="252">
        <v>31</v>
      </c>
      <c r="AI22" s="252">
        <v>32</v>
      </c>
      <c r="AJ22" s="252">
        <v>33</v>
      </c>
      <c r="AK22" s="252">
        <v>34</v>
      </c>
      <c r="AL22" s="252">
        <v>35</v>
      </c>
      <c r="AM22" s="252">
        <v>36</v>
      </c>
      <c r="AN22" s="252">
        <v>37</v>
      </c>
      <c r="AO22" s="252">
        <v>38</v>
      </c>
    </row>
    <row r="23" spans="2:41" ht="10.8" thickBot="1" x14ac:dyDescent="0.25">
      <c r="B23" s="255" t="s">
        <v>34</v>
      </c>
      <c r="C23" s="255" t="s">
        <v>9</v>
      </c>
      <c r="D23" s="296">
        <v>2026</v>
      </c>
      <c r="E23" s="296">
        <f>$D$5+D22</f>
        <v>2027</v>
      </c>
      <c r="F23" s="296">
        <f t="shared" ref="F23:AN23" si="6">$D$5+E22</f>
        <v>2028</v>
      </c>
      <c r="G23" s="296">
        <f t="shared" si="6"/>
        <v>2029</v>
      </c>
      <c r="H23" s="296">
        <f t="shared" si="6"/>
        <v>2030</v>
      </c>
      <c r="I23" s="296">
        <f t="shared" si="6"/>
        <v>2031</v>
      </c>
      <c r="J23" s="296">
        <f t="shared" si="6"/>
        <v>2032</v>
      </c>
      <c r="K23" s="296">
        <f t="shared" si="6"/>
        <v>2033</v>
      </c>
      <c r="L23" s="296">
        <f t="shared" si="6"/>
        <v>2034</v>
      </c>
      <c r="M23" s="296">
        <f t="shared" si="6"/>
        <v>2035</v>
      </c>
      <c r="N23" s="296">
        <f t="shared" si="6"/>
        <v>2036</v>
      </c>
      <c r="O23" s="296">
        <f t="shared" si="6"/>
        <v>2037</v>
      </c>
      <c r="P23" s="296">
        <f t="shared" si="6"/>
        <v>2038</v>
      </c>
      <c r="Q23" s="296">
        <f t="shared" si="6"/>
        <v>2039</v>
      </c>
      <c r="R23" s="296">
        <f t="shared" si="6"/>
        <v>2040</v>
      </c>
      <c r="S23" s="296">
        <f t="shared" si="6"/>
        <v>2041</v>
      </c>
      <c r="T23" s="296">
        <f t="shared" si="6"/>
        <v>2042</v>
      </c>
      <c r="U23" s="296">
        <f t="shared" si="6"/>
        <v>2043</v>
      </c>
      <c r="V23" s="296">
        <f t="shared" si="6"/>
        <v>2044</v>
      </c>
      <c r="W23" s="296">
        <f t="shared" si="6"/>
        <v>2045</v>
      </c>
      <c r="X23" s="296">
        <f t="shared" si="6"/>
        <v>2046</v>
      </c>
      <c r="Y23" s="296">
        <f t="shared" si="6"/>
        <v>2047</v>
      </c>
      <c r="Z23" s="296">
        <f t="shared" si="6"/>
        <v>2048</v>
      </c>
      <c r="AA23" s="296">
        <f t="shared" si="6"/>
        <v>2049</v>
      </c>
      <c r="AB23" s="296">
        <f t="shared" si="6"/>
        <v>2050</v>
      </c>
      <c r="AC23" s="296">
        <f t="shared" si="6"/>
        <v>2051</v>
      </c>
      <c r="AD23" s="296">
        <f t="shared" si="6"/>
        <v>2052</v>
      </c>
      <c r="AE23" s="296">
        <f t="shared" si="6"/>
        <v>2053</v>
      </c>
      <c r="AF23" s="296">
        <f t="shared" si="6"/>
        <v>2054</v>
      </c>
      <c r="AG23" s="296">
        <f t="shared" si="6"/>
        <v>2055</v>
      </c>
      <c r="AH23" s="296">
        <f t="shared" si="6"/>
        <v>2056</v>
      </c>
      <c r="AI23" s="296">
        <f t="shared" si="6"/>
        <v>2057</v>
      </c>
      <c r="AJ23" s="296">
        <f t="shared" si="6"/>
        <v>2058</v>
      </c>
      <c r="AK23" s="296">
        <f t="shared" si="6"/>
        <v>2059</v>
      </c>
      <c r="AL23" s="296">
        <f t="shared" si="6"/>
        <v>2060</v>
      </c>
      <c r="AM23" s="296">
        <f t="shared" si="6"/>
        <v>2061</v>
      </c>
      <c r="AN23" s="296">
        <f t="shared" si="6"/>
        <v>2062</v>
      </c>
      <c r="AO23" s="296">
        <f t="shared" ref="AO23" si="7">$D$5+AN22</f>
        <v>2063</v>
      </c>
    </row>
    <row r="24" spans="2:41" x14ac:dyDescent="0.2">
      <c r="B24" s="388" t="s">
        <v>633</v>
      </c>
      <c r="C24" s="336">
        <f>SUM(D24:AO24)</f>
        <v>0</v>
      </c>
      <c r="D24" s="232">
        <v>0</v>
      </c>
      <c r="E24" s="232">
        <v>0</v>
      </c>
      <c r="F24" s="232">
        <v>0</v>
      </c>
      <c r="G24" s="232">
        <v>0</v>
      </c>
      <c r="H24" s="232">
        <v>0</v>
      </c>
      <c r="I24" s="232">
        <v>0</v>
      </c>
      <c r="J24" s="232">
        <v>0</v>
      </c>
      <c r="K24" s="232">
        <v>0</v>
      </c>
      <c r="L24" s="232">
        <v>0</v>
      </c>
      <c r="M24" s="232">
        <v>0</v>
      </c>
      <c r="N24" s="232">
        <v>0</v>
      </c>
      <c r="O24" s="232">
        <v>0</v>
      </c>
      <c r="P24" s="232">
        <v>0</v>
      </c>
      <c r="Q24" s="232">
        <v>0</v>
      </c>
      <c r="R24" s="232">
        <v>0</v>
      </c>
      <c r="S24" s="232">
        <v>0</v>
      </c>
      <c r="T24" s="232">
        <v>0</v>
      </c>
      <c r="U24" s="232">
        <v>0</v>
      </c>
      <c r="V24" s="232">
        <v>0</v>
      </c>
      <c r="W24" s="232">
        <v>0</v>
      </c>
      <c r="X24" s="232">
        <v>0</v>
      </c>
      <c r="Y24" s="232">
        <v>0</v>
      </c>
      <c r="Z24" s="232">
        <v>0</v>
      </c>
      <c r="AA24" s="232">
        <v>0</v>
      </c>
      <c r="AB24" s="232">
        <v>0</v>
      </c>
      <c r="AC24" s="232">
        <v>0</v>
      </c>
      <c r="AD24" s="232">
        <v>0</v>
      </c>
      <c r="AE24" s="232">
        <v>0</v>
      </c>
      <c r="AF24" s="232">
        <v>0</v>
      </c>
      <c r="AG24" s="232">
        <v>0</v>
      </c>
      <c r="AH24" s="232">
        <v>0</v>
      </c>
      <c r="AI24" s="232">
        <v>0</v>
      </c>
      <c r="AJ24" s="232">
        <v>0</v>
      </c>
      <c r="AK24" s="232">
        <v>0</v>
      </c>
      <c r="AL24" s="232">
        <v>0</v>
      </c>
      <c r="AM24" s="232">
        <v>0</v>
      </c>
      <c r="AN24" s="232">
        <v>0</v>
      </c>
      <c r="AO24" s="232">
        <v>0</v>
      </c>
    </row>
    <row r="26" spans="2:41" x14ac:dyDescent="0.2">
      <c r="B26" s="297"/>
      <c r="C26" s="297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</row>
  </sheetData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CFF99"/>
  </sheetPr>
  <dimension ref="B2:AO47"/>
  <sheetViews>
    <sheetView zoomScaleNormal="100" workbookViewId="0">
      <selection activeCell="D17" sqref="D17:AO19"/>
    </sheetView>
  </sheetViews>
  <sheetFormatPr defaultColWidth="9.21875" defaultRowHeight="10.199999999999999" x14ac:dyDescent="0.2"/>
  <cols>
    <col min="1" max="1" width="3.77734375" style="251" customWidth="1"/>
    <col min="2" max="2" width="41.21875" style="251" bestFit="1" customWidth="1"/>
    <col min="3" max="3" width="12" style="251" customWidth="1"/>
    <col min="4" max="41" width="9.77734375" style="251" bestFit="1" customWidth="1"/>
    <col min="42" max="16384" width="9.21875" style="251"/>
  </cols>
  <sheetData>
    <row r="2" spans="2:41" x14ac:dyDescent="0.2">
      <c r="B2" s="252"/>
      <c r="C2" s="252"/>
      <c r="D2" s="252" t="s">
        <v>10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</row>
    <row r="3" spans="2:41" x14ac:dyDescent="0.2">
      <c r="B3" s="253" t="s">
        <v>464</v>
      </c>
      <c r="C3" s="253"/>
      <c r="D3" s="254">
        <v>1</v>
      </c>
      <c r="E3" s="254">
        <v>2</v>
      </c>
      <c r="F3" s="254">
        <v>3</v>
      </c>
      <c r="G3" s="254">
        <v>4</v>
      </c>
      <c r="H3" s="254">
        <v>5</v>
      </c>
      <c r="I3" s="254">
        <v>6</v>
      </c>
      <c r="J3" s="254">
        <v>7</v>
      </c>
      <c r="K3" s="254">
        <v>8</v>
      </c>
      <c r="L3" s="254">
        <v>9</v>
      </c>
      <c r="M3" s="254">
        <v>10</v>
      </c>
      <c r="N3" s="254">
        <v>11</v>
      </c>
      <c r="O3" s="254">
        <v>12</v>
      </c>
      <c r="P3" s="254">
        <v>13</v>
      </c>
      <c r="Q3" s="254">
        <v>14</v>
      </c>
      <c r="R3" s="254">
        <v>15</v>
      </c>
      <c r="S3" s="254">
        <v>16</v>
      </c>
      <c r="T3" s="254">
        <v>17</v>
      </c>
      <c r="U3" s="254">
        <v>18</v>
      </c>
      <c r="V3" s="254">
        <v>19</v>
      </c>
      <c r="W3" s="254">
        <v>20</v>
      </c>
      <c r="X3" s="254">
        <v>21</v>
      </c>
      <c r="Y3" s="254">
        <v>22</v>
      </c>
      <c r="Z3" s="254">
        <v>23</v>
      </c>
      <c r="AA3" s="254">
        <v>24</v>
      </c>
      <c r="AB3" s="254">
        <v>25</v>
      </c>
      <c r="AC3" s="254">
        <v>26</v>
      </c>
      <c r="AD3" s="254">
        <v>27</v>
      </c>
      <c r="AE3" s="254">
        <v>28</v>
      </c>
      <c r="AF3" s="254">
        <v>29</v>
      </c>
      <c r="AG3" s="254">
        <v>30</v>
      </c>
      <c r="AH3" s="254">
        <v>31</v>
      </c>
      <c r="AI3" s="254">
        <v>32</v>
      </c>
      <c r="AJ3" s="254">
        <v>33</v>
      </c>
      <c r="AK3" s="254">
        <v>34</v>
      </c>
      <c r="AL3" s="254">
        <v>35</v>
      </c>
      <c r="AM3" s="254">
        <v>36</v>
      </c>
      <c r="AN3" s="254">
        <v>37</v>
      </c>
      <c r="AO3" s="254">
        <v>38</v>
      </c>
    </row>
    <row r="4" spans="2:41" x14ac:dyDescent="0.2">
      <c r="B4" s="255" t="s">
        <v>33</v>
      </c>
      <c r="C4" s="256" t="s">
        <v>9</v>
      </c>
      <c r="D4" s="257">
        <v>2026</v>
      </c>
      <c r="E4" s="257">
        <f>D4+$D$3</f>
        <v>2027</v>
      </c>
      <c r="F4" s="257">
        <f t="shared" ref="F4:AG4" si="0">E4+$D$3</f>
        <v>2028</v>
      </c>
      <c r="G4" s="257">
        <f t="shared" si="0"/>
        <v>2029</v>
      </c>
      <c r="H4" s="257">
        <f t="shared" si="0"/>
        <v>2030</v>
      </c>
      <c r="I4" s="257">
        <f t="shared" si="0"/>
        <v>2031</v>
      </c>
      <c r="J4" s="257">
        <f t="shared" si="0"/>
        <v>2032</v>
      </c>
      <c r="K4" s="257">
        <f t="shared" si="0"/>
        <v>2033</v>
      </c>
      <c r="L4" s="257">
        <f t="shared" si="0"/>
        <v>2034</v>
      </c>
      <c r="M4" s="257">
        <f t="shared" si="0"/>
        <v>2035</v>
      </c>
      <c r="N4" s="257">
        <f t="shared" si="0"/>
        <v>2036</v>
      </c>
      <c r="O4" s="257">
        <f t="shared" si="0"/>
        <v>2037</v>
      </c>
      <c r="P4" s="257">
        <f t="shared" si="0"/>
        <v>2038</v>
      </c>
      <c r="Q4" s="257">
        <f t="shared" si="0"/>
        <v>2039</v>
      </c>
      <c r="R4" s="257">
        <f t="shared" si="0"/>
        <v>2040</v>
      </c>
      <c r="S4" s="257">
        <f t="shared" si="0"/>
        <v>2041</v>
      </c>
      <c r="T4" s="257">
        <f t="shared" si="0"/>
        <v>2042</v>
      </c>
      <c r="U4" s="257">
        <f t="shared" si="0"/>
        <v>2043</v>
      </c>
      <c r="V4" s="257">
        <f t="shared" si="0"/>
        <v>2044</v>
      </c>
      <c r="W4" s="257">
        <f t="shared" si="0"/>
        <v>2045</v>
      </c>
      <c r="X4" s="257">
        <f t="shared" si="0"/>
        <v>2046</v>
      </c>
      <c r="Y4" s="257">
        <f t="shared" si="0"/>
        <v>2047</v>
      </c>
      <c r="Z4" s="257">
        <f t="shared" si="0"/>
        <v>2048</v>
      </c>
      <c r="AA4" s="257">
        <f t="shared" si="0"/>
        <v>2049</v>
      </c>
      <c r="AB4" s="257">
        <f t="shared" si="0"/>
        <v>2050</v>
      </c>
      <c r="AC4" s="257">
        <f t="shared" si="0"/>
        <v>2051</v>
      </c>
      <c r="AD4" s="257">
        <f t="shared" si="0"/>
        <v>2052</v>
      </c>
      <c r="AE4" s="257">
        <f t="shared" si="0"/>
        <v>2053</v>
      </c>
      <c r="AF4" s="257">
        <f t="shared" si="0"/>
        <v>2054</v>
      </c>
      <c r="AG4" s="257">
        <f t="shared" si="0"/>
        <v>2055</v>
      </c>
      <c r="AH4" s="257">
        <f t="shared" ref="AH4" si="1">AG4+$D$3</f>
        <v>2056</v>
      </c>
      <c r="AI4" s="257">
        <f t="shared" ref="AI4" si="2">AH4+$D$3</f>
        <v>2057</v>
      </c>
      <c r="AJ4" s="257">
        <f t="shared" ref="AJ4" si="3">AI4+$D$3</f>
        <v>2058</v>
      </c>
      <c r="AK4" s="257">
        <f t="shared" ref="AK4" si="4">AJ4+$D$3</f>
        <v>2059</v>
      </c>
      <c r="AL4" s="257">
        <f t="shared" ref="AL4" si="5">AK4+$D$3</f>
        <v>2060</v>
      </c>
      <c r="AM4" s="257">
        <f t="shared" ref="AM4" si="6">AL4+$D$3</f>
        <v>2061</v>
      </c>
      <c r="AN4" s="257">
        <f t="shared" ref="AN4" si="7">AM4+$D$3</f>
        <v>2062</v>
      </c>
      <c r="AO4" s="257">
        <f t="shared" ref="AO4" si="8">AN4+$D$3</f>
        <v>2063</v>
      </c>
    </row>
    <row r="5" spans="2:41" x14ac:dyDescent="0.2">
      <c r="B5" s="252" t="s">
        <v>409</v>
      </c>
      <c r="C5" s="258">
        <f t="shared" ref="C5:C11" si="9">SUM(D5:AO5)</f>
        <v>703</v>
      </c>
      <c r="D5" s="259">
        <v>0</v>
      </c>
      <c r="E5" s="259">
        <v>1</v>
      </c>
      <c r="F5" s="259">
        <v>2</v>
      </c>
      <c r="G5" s="259">
        <v>3</v>
      </c>
      <c r="H5" s="259">
        <v>4</v>
      </c>
      <c r="I5" s="259">
        <v>5</v>
      </c>
      <c r="J5" s="259">
        <v>6</v>
      </c>
      <c r="K5" s="259">
        <v>7</v>
      </c>
      <c r="L5" s="259">
        <v>8</v>
      </c>
      <c r="M5" s="259">
        <v>9</v>
      </c>
      <c r="N5" s="259">
        <v>10</v>
      </c>
      <c r="O5" s="259">
        <v>11</v>
      </c>
      <c r="P5" s="259">
        <v>12</v>
      </c>
      <c r="Q5" s="259">
        <v>13</v>
      </c>
      <c r="R5" s="259">
        <v>14</v>
      </c>
      <c r="S5" s="259">
        <v>15</v>
      </c>
      <c r="T5" s="259">
        <v>16</v>
      </c>
      <c r="U5" s="259">
        <v>17</v>
      </c>
      <c r="V5" s="259">
        <v>18</v>
      </c>
      <c r="W5" s="259">
        <v>19</v>
      </c>
      <c r="X5" s="259">
        <v>20</v>
      </c>
      <c r="Y5" s="259">
        <v>21</v>
      </c>
      <c r="Z5" s="259">
        <v>22</v>
      </c>
      <c r="AA5" s="259">
        <v>23</v>
      </c>
      <c r="AB5" s="259">
        <v>24</v>
      </c>
      <c r="AC5" s="259">
        <v>25</v>
      </c>
      <c r="AD5" s="259">
        <v>26</v>
      </c>
      <c r="AE5" s="259">
        <v>27</v>
      </c>
      <c r="AF5" s="259">
        <v>28</v>
      </c>
      <c r="AG5" s="259">
        <v>29</v>
      </c>
      <c r="AH5" s="259">
        <v>30</v>
      </c>
      <c r="AI5" s="259">
        <v>31</v>
      </c>
      <c r="AJ5" s="259">
        <v>32</v>
      </c>
      <c r="AK5" s="259">
        <v>33</v>
      </c>
      <c r="AL5" s="259">
        <v>34</v>
      </c>
      <c r="AM5" s="259">
        <v>35</v>
      </c>
      <c r="AN5" s="259">
        <v>36</v>
      </c>
      <c r="AO5" s="259">
        <v>37</v>
      </c>
    </row>
    <row r="6" spans="2:41" x14ac:dyDescent="0.2">
      <c r="B6" s="252" t="s">
        <v>410</v>
      </c>
      <c r="C6" s="258">
        <f t="shared" si="9"/>
        <v>3431869534.5362592</v>
      </c>
      <c r="D6" s="259">
        <f>'13b_A Hluk (cesty)'!D7</f>
        <v>65000206.074477084</v>
      </c>
      <c r="E6" s="259">
        <f>'13b_A Hluk (cesty)'!E7</f>
        <v>66105209.577743173</v>
      </c>
      <c r="F6" s="259">
        <f>'13b_A Hluk (cesty)'!F7</f>
        <v>67228998.140564799</v>
      </c>
      <c r="G6" s="259">
        <f>'13b_A Hluk (cesty)'!G7</f>
        <v>68371891.1089544</v>
      </c>
      <c r="H6" s="259">
        <f>'13b_A Hluk (cesty)'!H7</f>
        <v>69534213.257806614</v>
      </c>
      <c r="I6" s="259">
        <f>'13b_A Hluk (cesty)'!I7</f>
        <v>70716294.883189321</v>
      </c>
      <c r="J6" s="259">
        <f>'13b_A Hluk (cesty)'!J7</f>
        <v>71918471.896203548</v>
      </c>
      <c r="K6" s="259">
        <f>'13b_A Hluk (cesty)'!K7</f>
        <v>73141085.918438986</v>
      </c>
      <c r="L6" s="259">
        <f>'13b_A Hluk (cesty)'!L7</f>
        <v>74384484.37905246</v>
      </c>
      <c r="M6" s="259">
        <f>'13b_A Hluk (cesty)'!M7</f>
        <v>75649020.613496333</v>
      </c>
      <c r="N6" s="259">
        <f>'13b_A Hluk (cesty)'!N7</f>
        <v>76935053.963925764</v>
      </c>
      <c r="O6" s="259">
        <f>'13b_A Hluk (cesty)'!O7</f>
        <v>78242949.88131249</v>
      </c>
      <c r="P6" s="259">
        <f>'13b_A Hluk (cesty)'!P7</f>
        <v>79573080.029294789</v>
      </c>
      <c r="Q6" s="259">
        <f>'13b_A Hluk (cesty)'!Q7</f>
        <v>80925822.3897928</v>
      </c>
      <c r="R6" s="259">
        <f>'13b_A Hluk (cesty)'!R7</f>
        <v>82301561.370419264</v>
      </c>
      <c r="S6" s="259">
        <f>'13b_A Hluk (cesty)'!S7</f>
        <v>83700687.913716406</v>
      </c>
      <c r="T6" s="259">
        <f>'13b_A Hluk (cesty)'!T7</f>
        <v>85123599.60824956</v>
      </c>
      <c r="U6" s="259">
        <f>'13b_A Hluk (cesty)'!U7</f>
        <v>86570700.801589802</v>
      </c>
      <c r="V6" s="259">
        <f>'13b_A Hluk (cesty)'!V7</f>
        <v>88042402.715216815</v>
      </c>
      <c r="W6" s="259">
        <f>'13b_A Hluk (cesty)'!W7</f>
        <v>89539123.561375499</v>
      </c>
      <c r="X6" s="259">
        <f>'13b_A Hluk (cesty)'!X7</f>
        <v>91061288.661918864</v>
      </c>
      <c r="Y6" s="259">
        <f>'13b_A Hluk (cesty)'!Y7</f>
        <v>92609330.569171473</v>
      </c>
      <c r="Z6" s="259">
        <f>'13b_A Hluk (cesty)'!Z7</f>
        <v>94183689.188847378</v>
      </c>
      <c r="AA6" s="259">
        <f>'13b_A Hluk (cesty)'!AA7</f>
        <v>95784811.905057773</v>
      </c>
      <c r="AB6" s="259">
        <f>'13b_A Hluk (cesty)'!AB7</f>
        <v>97413153.707443744</v>
      </c>
      <c r="AC6" s="259">
        <f>'13b_A Hluk (cesty)'!AC7</f>
        <v>99069177.320470303</v>
      </c>
      <c r="AD6" s="259">
        <f>'13b_A Hluk (cesty)'!AD7</f>
        <v>100753353.33491828</v>
      </c>
      <c r="AE6" s="259">
        <f>'13b_A Hluk (cesty)'!AE7</f>
        <v>102466160.34161188</v>
      </c>
      <c r="AF6" s="259">
        <f>'13b_A Hluk (cesty)'!AF7</f>
        <v>104208085.06741926</v>
      </c>
      <c r="AG6" s="259">
        <f>'13b_A Hluk (cesty)'!AG7</f>
        <v>105979622.51356539</v>
      </c>
      <c r="AH6" s="259">
        <f>'13b_A Hluk (cesty)'!AH7</f>
        <v>107781276.09629597</v>
      </c>
      <c r="AI6" s="259">
        <f>'13b_A Hluk (cesty)'!AI7</f>
        <v>109613557.789933</v>
      </c>
      <c r="AJ6" s="259">
        <f>'13b_A Hluk (cesty)'!AJ7</f>
        <v>111476988.27236184</v>
      </c>
      <c r="AK6" s="259">
        <f>'13b_A Hluk (cesty)'!AK7</f>
        <v>113372097.07299201</v>
      </c>
      <c r="AL6" s="259">
        <f>'13b_A Hluk (cesty)'!AL7</f>
        <v>115299422.72323287</v>
      </c>
      <c r="AM6" s="259">
        <f>'13b_A Hluk (cesty)'!AM7</f>
        <v>117259512.90952781</v>
      </c>
      <c r="AN6" s="259">
        <f>'13b_A Hluk (cesty)'!AN7</f>
        <v>119252924.62898977</v>
      </c>
      <c r="AO6" s="259">
        <f>'13b_A Hluk (cesty)'!AO7</f>
        <v>121280224.34768258</v>
      </c>
    </row>
    <row r="7" spans="2:41" x14ac:dyDescent="0.2">
      <c r="B7" s="252" t="s">
        <v>411</v>
      </c>
      <c r="C7" s="258">
        <f t="shared" si="9"/>
        <v>2669231860.194869</v>
      </c>
      <c r="D7" s="259">
        <f>'13b_A Hluk (cesty)'!D13</f>
        <v>50555715.835704401</v>
      </c>
      <c r="E7" s="259">
        <f>'13b_A Hluk (cesty)'!E13</f>
        <v>51415163.004911363</v>
      </c>
      <c r="F7" s="259">
        <f>'13b_A Hluk (cesty)'!F13</f>
        <v>52289220.775994852</v>
      </c>
      <c r="G7" s="259">
        <f>'13b_A Hluk (cesty)'!G13</f>
        <v>53178137.529186763</v>
      </c>
      <c r="H7" s="259">
        <f>'13b_A Hluk (cesty)'!H13</f>
        <v>54082165.867182933</v>
      </c>
      <c r="I7" s="259">
        <f>'13b_A Hluk (cesty)'!I13</f>
        <v>55001562.686925039</v>
      </c>
      <c r="J7" s="259">
        <f>'13b_A Hluk (cesty)'!J13</f>
        <v>55936589.252602763</v>
      </c>
      <c r="K7" s="259">
        <f>'13b_A Hluk (cesty)'!K13</f>
        <v>56887511.269896999</v>
      </c>
      <c r="L7" s="259">
        <f>'13b_A Hluk (cesty)'!L13</f>
        <v>57854598.961485252</v>
      </c>
      <c r="M7" s="259">
        <f>'13b_A Hluk (cesty)'!M13</f>
        <v>58838127.143830486</v>
      </c>
      <c r="N7" s="259">
        <f>'13b_A Hluk (cesty)'!N13</f>
        <v>59838375.305275597</v>
      </c>
      <c r="O7" s="259">
        <f>'13b_A Hluk (cesty)'!O13</f>
        <v>60855627.685465276</v>
      </c>
      <c r="P7" s="259">
        <f>'13b_A Hluk (cesty)'!P13</f>
        <v>61890173.356118172</v>
      </c>
      <c r="Q7" s="259">
        <f>'13b_A Hluk (cesty)'!Q13</f>
        <v>62942306.303172179</v>
      </c>
      <c r="R7" s="259">
        <f>'13b_A Hluk (cesty)'!R13</f>
        <v>64012325.51032611</v>
      </c>
      <c r="S7" s="259">
        <f>'13b_A Hluk (cesty)'!S13</f>
        <v>65100535.044001654</v>
      </c>
      <c r="T7" s="259">
        <f>'13b_A Hluk (cesty)'!T13</f>
        <v>66207244.139749669</v>
      </c>
      <c r="U7" s="259">
        <f>'13b_A Hluk (cesty)'!U13</f>
        <v>67332767.290125415</v>
      </c>
      <c r="V7" s="259">
        <f>'13b_A Hluk (cesty)'!V13</f>
        <v>68477424.33405754</v>
      </c>
      <c r="W7" s="259">
        <f>'13b_A Hluk (cesty)'!W13</f>
        <v>69641540.547736511</v>
      </c>
      <c r="X7" s="259">
        <f>'13b_A Hluk (cesty)'!X13</f>
        <v>70825446.737048015</v>
      </c>
      <c r="Y7" s="259">
        <f>'13b_A Hluk (cesty)'!Y13</f>
        <v>72029479.331577823</v>
      </c>
      <c r="Z7" s="259">
        <f>'13b_A Hluk (cesty)'!Z13</f>
        <v>73253980.48021464</v>
      </c>
      <c r="AA7" s="259">
        <f>'13b_A Hluk (cesty)'!AA13</f>
        <v>74499298.148378283</v>
      </c>
      <c r="AB7" s="259">
        <f>'13b_A Hluk (cesty)'!AB13</f>
        <v>75765786.216900706</v>
      </c>
      <c r="AC7" s="259">
        <f>'13b_A Hluk (cesty)'!AC13</f>
        <v>77053804.582588017</v>
      </c>
      <c r="AD7" s="259">
        <f>'13b_A Hluk (cesty)'!AD13</f>
        <v>78363719.260491997</v>
      </c>
      <c r="AE7" s="259">
        <f>'13b_A Hluk (cesty)'!AE13</f>
        <v>79695902.487920359</v>
      </c>
      <c r="AF7" s="259">
        <f>'13b_A Hluk (cesty)'!AF13</f>
        <v>81050732.830214992</v>
      </c>
      <c r="AG7" s="259">
        <f>'13b_A Hluk (cesty)'!AG13</f>
        <v>82428595.288328648</v>
      </c>
      <c r="AH7" s="259">
        <f>'13b_A Hluk (cesty)'!AH13</f>
        <v>83829881.408230215</v>
      </c>
      <c r="AI7" s="259">
        <f>'13b_A Hluk (cesty)'!AI13</f>
        <v>85254989.392170116</v>
      </c>
      <c r="AJ7" s="259">
        <f>'13b_A Hluk (cesty)'!AJ13</f>
        <v>86704324.211836994</v>
      </c>
      <c r="AK7" s="259">
        <f>'13b_A Hluk (cesty)'!AK13</f>
        <v>88178297.723438233</v>
      </c>
      <c r="AL7" s="259">
        <f>'13b_A Hluk (cesty)'!AL13</f>
        <v>89677328.784736693</v>
      </c>
      <c r="AM7" s="259">
        <f>'13b_A Hluk (cesty)'!AM13</f>
        <v>91201843.374077201</v>
      </c>
      <c r="AN7" s="259">
        <f>'13b_A Hluk (cesty)'!AN13</f>
        <v>92752274.711436495</v>
      </c>
      <c r="AO7" s="259">
        <f>'13b_A Hluk (cesty)'!AO13</f>
        <v>94329063.381530911</v>
      </c>
    </row>
    <row r="8" spans="2:41" x14ac:dyDescent="0.2">
      <c r="B8" s="252" t="s">
        <v>412</v>
      </c>
      <c r="C8" s="258">
        <f t="shared" si="9"/>
        <v>0</v>
      </c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</row>
    <row r="9" spans="2:41" x14ac:dyDescent="0.2">
      <c r="B9" s="252" t="s">
        <v>413</v>
      </c>
      <c r="C9" s="258">
        <f t="shared" si="9"/>
        <v>0</v>
      </c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</row>
    <row r="10" spans="2:41" x14ac:dyDescent="0.2">
      <c r="B10" s="252" t="s">
        <v>414</v>
      </c>
      <c r="C10" s="258">
        <f t="shared" si="9"/>
        <v>0</v>
      </c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</row>
    <row r="11" spans="2:41" x14ac:dyDescent="0.2">
      <c r="B11" s="253" t="s">
        <v>9</v>
      </c>
      <c r="C11" s="260">
        <f t="shared" si="9"/>
        <v>6101102097.7311296</v>
      </c>
      <c r="D11" s="260">
        <f>SUM(D5:D10)</f>
        <v>115555921.91018149</v>
      </c>
      <c r="E11" s="260">
        <f t="shared" ref="E11:AG11" si="10">SUM(E5:E10)</f>
        <v>117520373.58265454</v>
      </c>
      <c r="F11" s="260">
        <f t="shared" si="10"/>
        <v>119518220.91655965</v>
      </c>
      <c r="G11" s="260">
        <f t="shared" si="10"/>
        <v>121550031.63814116</v>
      </c>
      <c r="H11" s="260">
        <f t="shared" si="10"/>
        <v>123616383.12498954</v>
      </c>
      <c r="I11" s="260">
        <f t="shared" si="10"/>
        <v>125717862.57011436</v>
      </c>
      <c r="J11" s="260">
        <f t="shared" si="10"/>
        <v>127855067.1488063</v>
      </c>
      <c r="K11" s="260">
        <f t="shared" si="10"/>
        <v>130028604.18833598</v>
      </c>
      <c r="L11" s="260">
        <f t="shared" si="10"/>
        <v>132239091.34053771</v>
      </c>
      <c r="M11" s="260">
        <f t="shared" si="10"/>
        <v>134487156.75732681</v>
      </c>
      <c r="N11" s="260">
        <f t="shared" si="10"/>
        <v>136773439.26920137</v>
      </c>
      <c r="O11" s="260">
        <f t="shared" si="10"/>
        <v>139098588.56677777</v>
      </c>
      <c r="P11" s="260">
        <f t="shared" si="10"/>
        <v>141463265.38541296</v>
      </c>
      <c r="Q11" s="260">
        <f t="shared" si="10"/>
        <v>143868141.69296497</v>
      </c>
      <c r="R11" s="260">
        <f t="shared" si="10"/>
        <v>146313900.88074538</v>
      </c>
      <c r="S11" s="260">
        <f t="shared" si="10"/>
        <v>148801237.95771807</v>
      </c>
      <c r="T11" s="260">
        <f t="shared" si="10"/>
        <v>151330859.74799922</v>
      </c>
      <c r="U11" s="260">
        <f t="shared" si="10"/>
        <v>153903485.09171522</v>
      </c>
      <c r="V11" s="260">
        <f t="shared" si="10"/>
        <v>156519845.04927436</v>
      </c>
      <c r="W11" s="260">
        <f t="shared" si="10"/>
        <v>159180683.10911202</v>
      </c>
      <c r="X11" s="260">
        <f t="shared" si="10"/>
        <v>161886755.39896688</v>
      </c>
      <c r="Y11" s="260">
        <f t="shared" si="10"/>
        <v>164638830.9007493</v>
      </c>
      <c r="Z11" s="260">
        <f t="shared" si="10"/>
        <v>167437691.66906202</v>
      </c>
      <c r="AA11" s="260">
        <f t="shared" si="10"/>
        <v>170284133.05343604</v>
      </c>
      <c r="AB11" s="260">
        <f t="shared" si="10"/>
        <v>173178963.92434445</v>
      </c>
      <c r="AC11" s="260">
        <f t="shared" si="10"/>
        <v>176123006.90305832</v>
      </c>
      <c r="AD11" s="260">
        <f t="shared" si="10"/>
        <v>179117098.59541029</v>
      </c>
      <c r="AE11" s="260">
        <f t="shared" si="10"/>
        <v>182162089.82953224</v>
      </c>
      <c r="AF11" s="260">
        <f t="shared" si="10"/>
        <v>185258845.89763427</v>
      </c>
      <c r="AG11" s="260">
        <f t="shared" si="10"/>
        <v>188408246.80189404</v>
      </c>
      <c r="AH11" s="260">
        <f t="shared" ref="AH11:AN11" si="11">SUM(AH5:AH10)</f>
        <v>191611187.5045262</v>
      </c>
      <c r="AI11" s="260">
        <f t="shared" si="11"/>
        <v>194868578.1821031</v>
      </c>
      <c r="AJ11" s="260">
        <f t="shared" si="11"/>
        <v>198181344.48419884</v>
      </c>
      <c r="AK11" s="260">
        <f t="shared" si="11"/>
        <v>201550427.79643023</v>
      </c>
      <c r="AL11" s="260">
        <f t="shared" si="11"/>
        <v>204976785.50796956</v>
      </c>
      <c r="AM11" s="260">
        <f t="shared" si="11"/>
        <v>208461391.28360501</v>
      </c>
      <c r="AN11" s="260">
        <f t="shared" si="11"/>
        <v>212005235.34042627</v>
      </c>
      <c r="AO11" s="260">
        <f t="shared" ref="AO11" si="12">SUM(AO5:AO10)</f>
        <v>215609324.72921348</v>
      </c>
    </row>
    <row r="14" spans="2:41" x14ac:dyDescent="0.2">
      <c r="B14" s="252"/>
      <c r="C14" s="252"/>
      <c r="D14" s="252" t="s">
        <v>10</v>
      </c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</row>
    <row r="15" spans="2:41" x14ac:dyDescent="0.2">
      <c r="B15" s="253" t="s">
        <v>465</v>
      </c>
      <c r="C15" s="253"/>
      <c r="D15" s="254">
        <v>1</v>
      </c>
      <c r="E15" s="254">
        <v>2</v>
      </c>
      <c r="F15" s="254">
        <v>3</v>
      </c>
      <c r="G15" s="254">
        <v>4</v>
      </c>
      <c r="H15" s="254">
        <v>5</v>
      </c>
      <c r="I15" s="254">
        <v>6</v>
      </c>
      <c r="J15" s="254">
        <v>7</v>
      </c>
      <c r="K15" s="254">
        <v>8</v>
      </c>
      <c r="L15" s="254">
        <v>9</v>
      </c>
      <c r="M15" s="254">
        <v>10</v>
      </c>
      <c r="N15" s="254">
        <v>11</v>
      </c>
      <c r="O15" s="254">
        <v>12</v>
      </c>
      <c r="P15" s="254">
        <v>13</v>
      </c>
      <c r="Q15" s="254">
        <v>14</v>
      </c>
      <c r="R15" s="254">
        <v>15</v>
      </c>
      <c r="S15" s="254">
        <v>16</v>
      </c>
      <c r="T15" s="254">
        <v>17</v>
      </c>
      <c r="U15" s="254">
        <v>18</v>
      </c>
      <c r="V15" s="254">
        <v>19</v>
      </c>
      <c r="W15" s="254">
        <v>20</v>
      </c>
      <c r="X15" s="254">
        <v>21</v>
      </c>
      <c r="Y15" s="254">
        <v>22</v>
      </c>
      <c r="Z15" s="254">
        <v>23</v>
      </c>
      <c r="AA15" s="254">
        <v>24</v>
      </c>
      <c r="AB15" s="254">
        <v>25</v>
      </c>
      <c r="AC15" s="254">
        <v>26</v>
      </c>
      <c r="AD15" s="254">
        <v>27</v>
      </c>
      <c r="AE15" s="254">
        <v>28</v>
      </c>
      <c r="AF15" s="254">
        <v>29</v>
      </c>
      <c r="AG15" s="254">
        <v>30</v>
      </c>
      <c r="AH15" s="254">
        <v>31</v>
      </c>
      <c r="AI15" s="254">
        <v>32</v>
      </c>
      <c r="AJ15" s="254">
        <v>33</v>
      </c>
      <c r="AK15" s="254">
        <v>34</v>
      </c>
      <c r="AL15" s="254">
        <v>35</v>
      </c>
      <c r="AM15" s="254">
        <v>36</v>
      </c>
      <c r="AN15" s="254">
        <v>37</v>
      </c>
      <c r="AO15" s="254">
        <v>38</v>
      </c>
    </row>
    <row r="16" spans="2:41" x14ac:dyDescent="0.2">
      <c r="B16" s="255" t="s">
        <v>34</v>
      </c>
      <c r="C16" s="256" t="s">
        <v>9</v>
      </c>
      <c r="D16" s="257">
        <f t="shared" ref="D16:AG16" si="13">D4</f>
        <v>2026</v>
      </c>
      <c r="E16" s="257">
        <f t="shared" si="13"/>
        <v>2027</v>
      </c>
      <c r="F16" s="257">
        <f t="shared" si="13"/>
        <v>2028</v>
      </c>
      <c r="G16" s="257">
        <f t="shared" si="13"/>
        <v>2029</v>
      </c>
      <c r="H16" s="257">
        <f t="shared" si="13"/>
        <v>2030</v>
      </c>
      <c r="I16" s="257">
        <f t="shared" si="13"/>
        <v>2031</v>
      </c>
      <c r="J16" s="257">
        <f t="shared" si="13"/>
        <v>2032</v>
      </c>
      <c r="K16" s="257">
        <f t="shared" si="13"/>
        <v>2033</v>
      </c>
      <c r="L16" s="257">
        <f t="shared" si="13"/>
        <v>2034</v>
      </c>
      <c r="M16" s="257">
        <f t="shared" si="13"/>
        <v>2035</v>
      </c>
      <c r="N16" s="257">
        <f t="shared" si="13"/>
        <v>2036</v>
      </c>
      <c r="O16" s="257">
        <f t="shared" si="13"/>
        <v>2037</v>
      </c>
      <c r="P16" s="257">
        <f t="shared" si="13"/>
        <v>2038</v>
      </c>
      <c r="Q16" s="257">
        <f t="shared" si="13"/>
        <v>2039</v>
      </c>
      <c r="R16" s="257">
        <f t="shared" si="13"/>
        <v>2040</v>
      </c>
      <c r="S16" s="257">
        <f t="shared" si="13"/>
        <v>2041</v>
      </c>
      <c r="T16" s="257">
        <f t="shared" si="13"/>
        <v>2042</v>
      </c>
      <c r="U16" s="257">
        <f t="shared" si="13"/>
        <v>2043</v>
      </c>
      <c r="V16" s="257">
        <f t="shared" si="13"/>
        <v>2044</v>
      </c>
      <c r="W16" s="257">
        <f t="shared" si="13"/>
        <v>2045</v>
      </c>
      <c r="X16" s="257">
        <f t="shared" si="13"/>
        <v>2046</v>
      </c>
      <c r="Y16" s="257">
        <f t="shared" si="13"/>
        <v>2047</v>
      </c>
      <c r="Z16" s="257">
        <f t="shared" si="13"/>
        <v>2048</v>
      </c>
      <c r="AA16" s="257">
        <f t="shared" si="13"/>
        <v>2049</v>
      </c>
      <c r="AB16" s="257">
        <f t="shared" si="13"/>
        <v>2050</v>
      </c>
      <c r="AC16" s="257">
        <f t="shared" si="13"/>
        <v>2051</v>
      </c>
      <c r="AD16" s="257">
        <f t="shared" si="13"/>
        <v>2052</v>
      </c>
      <c r="AE16" s="257">
        <f t="shared" si="13"/>
        <v>2053</v>
      </c>
      <c r="AF16" s="257">
        <f t="shared" si="13"/>
        <v>2054</v>
      </c>
      <c r="AG16" s="257">
        <f t="shared" si="13"/>
        <v>2055</v>
      </c>
      <c r="AH16" s="257">
        <f t="shared" ref="AH16:AN16" si="14">AH4</f>
        <v>2056</v>
      </c>
      <c r="AI16" s="257">
        <f t="shared" si="14"/>
        <v>2057</v>
      </c>
      <c r="AJ16" s="257">
        <f t="shared" si="14"/>
        <v>2058</v>
      </c>
      <c r="AK16" s="257">
        <f t="shared" si="14"/>
        <v>2059</v>
      </c>
      <c r="AL16" s="257">
        <f t="shared" si="14"/>
        <v>2060</v>
      </c>
      <c r="AM16" s="257">
        <f t="shared" si="14"/>
        <v>2061</v>
      </c>
      <c r="AN16" s="257">
        <f t="shared" si="14"/>
        <v>2062</v>
      </c>
      <c r="AO16" s="257">
        <f t="shared" ref="AO16" si="15">AO4</f>
        <v>2063</v>
      </c>
    </row>
    <row r="17" spans="2:41" x14ac:dyDescent="0.2">
      <c r="B17" s="252" t="s">
        <v>409</v>
      </c>
      <c r="C17" s="258">
        <f t="shared" ref="C17:C23" si="16">SUM(D17:AO17)</f>
        <v>703</v>
      </c>
      <c r="D17" s="259">
        <v>0</v>
      </c>
      <c r="E17" s="259">
        <v>1</v>
      </c>
      <c r="F17" s="259">
        <v>2</v>
      </c>
      <c r="G17" s="259">
        <v>3</v>
      </c>
      <c r="H17" s="259">
        <v>4</v>
      </c>
      <c r="I17" s="259">
        <v>5</v>
      </c>
      <c r="J17" s="259">
        <v>6</v>
      </c>
      <c r="K17" s="259">
        <v>7</v>
      </c>
      <c r="L17" s="259">
        <v>8</v>
      </c>
      <c r="M17" s="259">
        <v>9</v>
      </c>
      <c r="N17" s="259">
        <v>10</v>
      </c>
      <c r="O17" s="259">
        <v>11</v>
      </c>
      <c r="P17" s="259">
        <v>12</v>
      </c>
      <c r="Q17" s="259">
        <v>13</v>
      </c>
      <c r="R17" s="259">
        <v>14</v>
      </c>
      <c r="S17" s="259">
        <v>15</v>
      </c>
      <c r="T17" s="259">
        <v>16</v>
      </c>
      <c r="U17" s="259">
        <v>17</v>
      </c>
      <c r="V17" s="259">
        <v>18</v>
      </c>
      <c r="W17" s="259">
        <v>19</v>
      </c>
      <c r="X17" s="259">
        <v>20</v>
      </c>
      <c r="Y17" s="259">
        <v>21</v>
      </c>
      <c r="Z17" s="259">
        <v>22</v>
      </c>
      <c r="AA17" s="259">
        <v>23</v>
      </c>
      <c r="AB17" s="259">
        <v>24</v>
      </c>
      <c r="AC17" s="259">
        <v>25</v>
      </c>
      <c r="AD17" s="259">
        <v>26</v>
      </c>
      <c r="AE17" s="259">
        <v>27</v>
      </c>
      <c r="AF17" s="259">
        <v>28</v>
      </c>
      <c r="AG17" s="259">
        <v>29</v>
      </c>
      <c r="AH17" s="259">
        <v>30</v>
      </c>
      <c r="AI17" s="259">
        <v>31</v>
      </c>
      <c r="AJ17" s="259">
        <v>32</v>
      </c>
      <c r="AK17" s="259">
        <v>33</v>
      </c>
      <c r="AL17" s="259">
        <v>34</v>
      </c>
      <c r="AM17" s="259">
        <v>35</v>
      </c>
      <c r="AN17" s="259">
        <v>36</v>
      </c>
      <c r="AO17" s="259">
        <v>37</v>
      </c>
    </row>
    <row r="18" spans="2:41" x14ac:dyDescent="0.2">
      <c r="B18" s="252" t="s">
        <v>410</v>
      </c>
      <c r="C18" s="258">
        <f t="shared" si="16"/>
        <v>3423371167.8195</v>
      </c>
      <c r="D18" s="259">
        <f>'13b_A Hluk (cesty)'!D19</f>
        <v>65000206.074477084</v>
      </c>
      <c r="E18" s="259">
        <f>'13b_A Hluk (cesty)'!E19</f>
        <v>66105209.577743173</v>
      </c>
      <c r="F18" s="259">
        <f>'13b_A Hluk (cesty)'!F19</f>
        <v>67003503.179813378</v>
      </c>
      <c r="G18" s="259">
        <f>'13b_A Hluk (cesty)'!G19</f>
        <v>68144817.683477715</v>
      </c>
      <c r="H18" s="259">
        <f>'13b_A Hluk (cesty)'!H19</f>
        <v>69305550.318351611</v>
      </c>
      <c r="I18" s="259">
        <f>'13b_A Hluk (cesty)'!I19</f>
        <v>70486031.303158119</v>
      </c>
      <c r="J18" s="259">
        <f>'13b_A Hluk (cesty)'!J19</f>
        <v>71686596.471112102</v>
      </c>
      <c r="K18" s="259">
        <f>'13b_A Hluk (cesty)'!K19</f>
        <v>72907587.365371928</v>
      </c>
      <c r="L18" s="259">
        <f>'13b_A Hluk (cesty)'!L19</f>
        <v>74149351.336113915</v>
      </c>
      <c r="M18" s="259">
        <f>'13b_A Hluk (cesty)'!M19</f>
        <v>75412241.639257222</v>
      </c>
      <c r="N18" s="259">
        <f>'13b_A Hluk (cesty)'!N19</f>
        <v>76696617.536866993</v>
      </c>
      <c r="O18" s="259">
        <f>'13b_A Hluk (cesty)'!O19</f>
        <v>78002844.399264306</v>
      </c>
      <c r="P18" s="259">
        <f>'13b_A Hluk (cesty)'!P19</f>
        <v>79331293.808872268</v>
      </c>
      <c r="Q18" s="259">
        <f>'13b_A Hluk (cesty)'!Q19</f>
        <v>80682343.665827304</v>
      </c>
      <c r="R18" s="259">
        <f>'13b_A Hluk (cesty)'!R19</f>
        <v>82056378.295386031</v>
      </c>
      <c r="S18" s="259">
        <f>'13b_A Hluk (cesty)'!S19</f>
        <v>83456240.38790825</v>
      </c>
      <c r="T18" s="259">
        <f>'13b_A Hluk (cesty)'!T19</f>
        <v>84879885.425018832</v>
      </c>
      <c r="U18" s="259">
        <f>'13b_A Hluk (cesty)'!U19</f>
        <v>86327717.760908768</v>
      </c>
      <c r="V18" s="259">
        <f>'13b_A Hluk (cesty)'!V19</f>
        <v>87800148.623657838</v>
      </c>
      <c r="W18" s="259">
        <f>'13b_A Hluk (cesty)'!W19</f>
        <v>89297596.232091188</v>
      </c>
      <c r="X18" s="259">
        <f>'13b_A Hluk (cesty)'!X19</f>
        <v>90820485.914622411</v>
      </c>
      <c r="Y18" s="259">
        <f>'13b_A Hluk (cesty)'!Y19</f>
        <v>92369250.230116904</v>
      </c>
      <c r="Z18" s="259">
        <f>'13b_A Hluk (cesty)'!Z19</f>
        <v>93944329.090809956</v>
      </c>
      <c r="AA18" s="259">
        <f>'13b_A Hluk (cesty)'!AA19</f>
        <v>95546169.887314498</v>
      </c>
      <c r="AB18" s="259">
        <f>'13b_A Hluk (cesty)'!AB19</f>
        <v>97175227.61575368</v>
      </c>
      <c r="AC18" s="259">
        <f>'13b_A Hluk (cesty)'!AC19</f>
        <v>98831965.007055297</v>
      </c>
      <c r="AD18" s="259">
        <f>'13b_A Hluk (cesty)'!AD19</f>
        <v>100516852.65844353</v>
      </c>
      <c r="AE18" s="259">
        <f>'13b_A Hluk (cesty)'!AE19</f>
        <v>102230369.16716655</v>
      </c>
      <c r="AF18" s="259">
        <f>'13b_A Hluk (cesty)'!AF19</f>
        <v>103973001.26649727</v>
      </c>
      <c r="AG18" s="259">
        <f>'13b_A Hluk (cesty)'!AG19</f>
        <v>105745243.96404617</v>
      </c>
      <c r="AH18" s="259">
        <f>'13b_A Hluk (cesty)'!AH19</f>
        <v>107547600.68242534</v>
      </c>
      <c r="AI18" s="259">
        <f>'13b_A Hluk (cesty)'!AI19</f>
        <v>109380583.40230395</v>
      </c>
      <c r="AJ18" s="259">
        <f>'13b_A Hluk (cesty)'!AJ19</f>
        <v>111244712.80789571</v>
      </c>
      <c r="AK18" s="259">
        <f>'13b_A Hluk (cesty)'!AK19</f>
        <v>113140518.43491922</v>
      </c>
      <c r="AL18" s="259">
        <f>'13b_A Hluk (cesty)'!AL19</f>
        <v>115068538.82107432</v>
      </c>
      <c r="AM18" s="259">
        <f>'13b_A Hluk (cesty)'!AM19</f>
        <v>117029321.65907572</v>
      </c>
      <c r="AN18" s="259">
        <f>'13b_A Hluk (cesty)'!AN19</f>
        <v>119023423.95228907</v>
      </c>
      <c r="AO18" s="259">
        <f>'13b_A Hluk (cesty)'!AO19</f>
        <v>121051412.17301197</v>
      </c>
    </row>
    <row r="19" spans="2:41" x14ac:dyDescent="0.2">
      <c r="B19" s="252" t="s">
        <v>411</v>
      </c>
      <c r="C19" s="258">
        <f t="shared" si="16"/>
        <v>2662622019.4151673</v>
      </c>
      <c r="D19" s="259">
        <f>'13b_A Hluk (cesty)'!D25</f>
        <v>50555715.835704401</v>
      </c>
      <c r="E19" s="259">
        <f>'13b_A Hluk (cesty)'!E25</f>
        <v>51415163.004911363</v>
      </c>
      <c r="F19" s="259">
        <f>'13b_A Hluk (cesty)'!F25</f>
        <v>52113835.80652152</v>
      </c>
      <c r="G19" s="259">
        <f>'13b_A Hluk (cesty)'!G25</f>
        <v>53001524.864927121</v>
      </c>
      <c r="H19" s="259">
        <f>'13b_A Hluk (cesty)'!H25</f>
        <v>53904316.914273478</v>
      </c>
      <c r="I19" s="259">
        <f>'13b_A Hluk (cesty)'!I25</f>
        <v>54822468.791345209</v>
      </c>
      <c r="J19" s="259">
        <f>'13b_A Hluk (cesty)'!J25</f>
        <v>55756241.699753866</v>
      </c>
      <c r="K19" s="259">
        <f>'13b_A Hluk (cesty)'!K25</f>
        <v>56705901.284178175</v>
      </c>
      <c r="L19" s="259">
        <f>'13b_A Hluk (cesty)'!L25</f>
        <v>57671717.705866389</v>
      </c>
      <c r="M19" s="259">
        <f>'13b_A Hluk (cesty)'!M25</f>
        <v>58653965.719422296</v>
      </c>
      <c r="N19" s="259">
        <f>'13b_A Hluk (cesty)'!N25</f>
        <v>59652924.750896551</v>
      </c>
      <c r="O19" s="259">
        <f>'13b_A Hluk (cesty)'!O25</f>
        <v>60668878.977205575</v>
      </c>
      <c r="P19" s="259">
        <f>'13b_A Hluk (cesty)'!P25</f>
        <v>61702117.406900659</v>
      </c>
      <c r="Q19" s="259">
        <f>'13b_A Hluk (cesty)'!Q25</f>
        <v>62752933.962310135</v>
      </c>
      <c r="R19" s="259">
        <f>'13b_A Hluk (cesty)'!R25</f>
        <v>63821627.563078031</v>
      </c>
      <c r="S19" s="259">
        <f>'13b_A Hluk (cesty)'!S25</f>
        <v>64910409.190595321</v>
      </c>
      <c r="T19" s="259">
        <f>'13b_A Hluk (cesty)'!T25</f>
        <v>66017688.663903549</v>
      </c>
      <c r="U19" s="259">
        <f>'13b_A Hluk (cesty)'!U25</f>
        <v>67143780.480706826</v>
      </c>
      <c r="V19" s="259">
        <f>'13b_A Hluk (cesty)'!V25</f>
        <v>68289004.485067219</v>
      </c>
      <c r="W19" s="259">
        <f>'13b_A Hluk (cesty)'!W25</f>
        <v>69453685.958293155</v>
      </c>
      <c r="X19" s="259">
        <f>'13b_A Hluk (cesty)'!X25</f>
        <v>70638155.711373001</v>
      </c>
      <c r="Y19" s="259">
        <f>'13b_A Hluk (cesty)'!Y25</f>
        <v>71842750.178979814</v>
      </c>
      <c r="Z19" s="259">
        <f>'13b_A Hluk (cesty)'!Z25</f>
        <v>73067811.515074417</v>
      </c>
      <c r="AA19" s="259">
        <f>'13b_A Hluk (cesty)'!AA25</f>
        <v>74313687.690133512</v>
      </c>
      <c r="AB19" s="259">
        <f>'13b_A Hluk (cesty)'!AB25</f>
        <v>75580732.590030655</v>
      </c>
      <c r="AC19" s="259">
        <f>'13b_A Hluk (cesty)'!AC25</f>
        <v>76869306.116598576</v>
      </c>
      <c r="AD19" s="259">
        <f>'13b_A Hluk (cesty)'!AD25</f>
        <v>78179774.289900526</v>
      </c>
      <c r="AE19" s="259">
        <f>'13b_A Hluk (cesty)'!AE25</f>
        <v>79512509.352240652</v>
      </c>
      <c r="AF19" s="259">
        <f>'13b_A Hluk (cesty)'!AF25</f>
        <v>80867889.87394233</v>
      </c>
      <c r="AG19" s="259">
        <f>'13b_A Hluk (cesty)'!AG25</f>
        <v>82246300.86092481</v>
      </c>
      <c r="AH19" s="259">
        <f>'13b_A Hluk (cesty)'!AH25</f>
        <v>83648133.864108607</v>
      </c>
      <c r="AI19" s="259">
        <f>'13b_A Hluk (cesty)'!AI25</f>
        <v>85073787.090680867</v>
      </c>
      <c r="AJ19" s="259">
        <f>'13b_A Hluk (cesty)'!AJ25</f>
        <v>86523665.517252237</v>
      </c>
      <c r="AK19" s="259">
        <f>'13b_A Hluk (cesty)'!AK25</f>
        <v>87998181.004937187</v>
      </c>
      <c r="AL19" s="259">
        <f>'13b_A Hluk (cesty)'!AL25</f>
        <v>89497752.416391149</v>
      </c>
      <c r="AM19" s="259">
        <f>'13b_A Hluk (cesty)'!AM25</f>
        <v>91022805.734836683</v>
      </c>
      <c r="AN19" s="259">
        <f>'13b_A Hluk (cesty)'!AN25</f>
        <v>92573774.185113728</v>
      </c>
      <c r="AO19" s="259">
        <f>'13b_A Hluk (cesty)'!AO25</f>
        <v>94151098.3567871</v>
      </c>
    </row>
    <row r="20" spans="2:41" x14ac:dyDescent="0.2">
      <c r="B20" s="252" t="s">
        <v>412</v>
      </c>
      <c r="C20" s="258">
        <f t="shared" si="16"/>
        <v>0</v>
      </c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</row>
    <row r="21" spans="2:41" x14ac:dyDescent="0.2">
      <c r="B21" s="252" t="s">
        <v>413</v>
      </c>
      <c r="C21" s="258">
        <f t="shared" si="16"/>
        <v>0</v>
      </c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</row>
    <row r="22" spans="2:41" x14ac:dyDescent="0.2">
      <c r="B22" s="252" t="s">
        <v>414</v>
      </c>
      <c r="C22" s="258">
        <f t="shared" si="16"/>
        <v>0</v>
      </c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</row>
    <row r="23" spans="2:41" x14ac:dyDescent="0.2">
      <c r="B23" s="253" t="s">
        <v>35</v>
      </c>
      <c r="C23" s="260">
        <f t="shared" si="16"/>
        <v>6085993890.2346659</v>
      </c>
      <c r="D23" s="260">
        <f t="shared" ref="D23:AG23" si="17">SUM(D17:D22)</f>
        <v>115555921.91018149</v>
      </c>
      <c r="E23" s="260">
        <f t="shared" si="17"/>
        <v>117520373.58265454</v>
      </c>
      <c r="F23" s="260">
        <f t="shared" si="17"/>
        <v>119117340.98633489</v>
      </c>
      <c r="G23" s="260">
        <f t="shared" si="17"/>
        <v>121146345.54840484</v>
      </c>
      <c r="H23" s="260">
        <f t="shared" si="17"/>
        <v>123209871.2326251</v>
      </c>
      <c r="I23" s="260">
        <f t="shared" si="17"/>
        <v>125308505.09450333</v>
      </c>
      <c r="J23" s="260">
        <f t="shared" si="17"/>
        <v>127442844.17086597</v>
      </c>
      <c r="K23" s="260">
        <f t="shared" si="17"/>
        <v>129613495.64955011</v>
      </c>
      <c r="L23" s="260">
        <f t="shared" si="17"/>
        <v>131821077.0419803</v>
      </c>
      <c r="M23" s="260">
        <f t="shared" si="17"/>
        <v>134066216.35867952</v>
      </c>
      <c r="N23" s="260">
        <f t="shared" si="17"/>
        <v>136349552.28776354</v>
      </c>
      <c r="O23" s="260">
        <f t="shared" si="17"/>
        <v>138671734.37646988</v>
      </c>
      <c r="P23" s="260">
        <f t="shared" si="17"/>
        <v>141033423.21577293</v>
      </c>
      <c r="Q23" s="260">
        <f t="shared" si="17"/>
        <v>143435290.62813744</v>
      </c>
      <c r="R23" s="260">
        <f t="shared" si="17"/>
        <v>145878019.85846406</v>
      </c>
      <c r="S23" s="260">
        <f t="shared" si="17"/>
        <v>148366664.57850358</v>
      </c>
      <c r="T23" s="260">
        <f t="shared" si="17"/>
        <v>150897590.08892238</v>
      </c>
      <c r="U23" s="260">
        <f t="shared" si="17"/>
        <v>153471515.24161559</v>
      </c>
      <c r="V23" s="260">
        <f t="shared" si="17"/>
        <v>156089171.10872507</v>
      </c>
      <c r="W23" s="260">
        <f t="shared" si="17"/>
        <v>158751301.19038433</v>
      </c>
      <c r="X23" s="260">
        <f t="shared" si="17"/>
        <v>161458661.6259954</v>
      </c>
      <c r="Y23" s="260">
        <f t="shared" si="17"/>
        <v>164212021.40909672</v>
      </c>
      <c r="Z23" s="260">
        <f t="shared" si="17"/>
        <v>167012162.60588437</v>
      </c>
      <c r="AA23" s="260">
        <f t="shared" si="17"/>
        <v>169859880.57744801</v>
      </c>
      <c r="AB23" s="260">
        <f t="shared" si="17"/>
        <v>172755984.20578432</v>
      </c>
      <c r="AC23" s="260">
        <f t="shared" si="17"/>
        <v>175701296.12365389</v>
      </c>
      <c r="AD23" s="260">
        <f t="shared" si="17"/>
        <v>178696652.94834405</v>
      </c>
      <c r="AE23" s="260">
        <f t="shared" si="17"/>
        <v>181742905.51940721</v>
      </c>
      <c r="AF23" s="260">
        <f t="shared" si="17"/>
        <v>184840919.1404396</v>
      </c>
      <c r="AG23" s="260">
        <f t="shared" si="17"/>
        <v>187991573.82497096</v>
      </c>
      <c r="AH23" s="260">
        <f t="shared" ref="AH23:AN23" si="18">SUM(AH17:AH22)</f>
        <v>191195764.54653394</v>
      </c>
      <c r="AI23" s="260">
        <f t="shared" si="18"/>
        <v>194454401.49298483</v>
      </c>
      <c r="AJ23" s="260">
        <f t="shared" si="18"/>
        <v>197768410.32514793</v>
      </c>
      <c r="AK23" s="260">
        <f t="shared" si="18"/>
        <v>201138732.43985641</v>
      </c>
      <c r="AL23" s="260">
        <f t="shared" si="18"/>
        <v>204566325.23746547</v>
      </c>
      <c r="AM23" s="260">
        <f t="shared" si="18"/>
        <v>208052162.3939124</v>
      </c>
      <c r="AN23" s="260">
        <f t="shared" si="18"/>
        <v>211597234.1374028</v>
      </c>
      <c r="AO23" s="260">
        <f t="shared" ref="AO23" si="19">SUM(AO17:AO22)</f>
        <v>215202547.52979907</v>
      </c>
    </row>
    <row r="26" spans="2:41" x14ac:dyDescent="0.2">
      <c r="B26" s="252"/>
      <c r="C26" s="252"/>
      <c r="D26" s="252" t="s">
        <v>10</v>
      </c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</row>
    <row r="27" spans="2:41" x14ac:dyDescent="0.2">
      <c r="B27" s="253" t="s">
        <v>466</v>
      </c>
      <c r="C27" s="253"/>
      <c r="D27" s="254">
        <v>1</v>
      </c>
      <c r="E27" s="254">
        <v>2</v>
      </c>
      <c r="F27" s="254">
        <v>3</v>
      </c>
      <c r="G27" s="254">
        <v>4</v>
      </c>
      <c r="H27" s="254">
        <v>5</v>
      </c>
      <c r="I27" s="254">
        <v>6</v>
      </c>
      <c r="J27" s="254">
        <v>7</v>
      </c>
      <c r="K27" s="254">
        <v>8</v>
      </c>
      <c r="L27" s="254">
        <v>9</v>
      </c>
      <c r="M27" s="254">
        <v>10</v>
      </c>
      <c r="N27" s="254">
        <v>11</v>
      </c>
      <c r="O27" s="254">
        <v>12</v>
      </c>
      <c r="P27" s="254">
        <v>13</v>
      </c>
      <c r="Q27" s="254">
        <v>14</v>
      </c>
      <c r="R27" s="254">
        <v>15</v>
      </c>
      <c r="S27" s="254">
        <v>16</v>
      </c>
      <c r="T27" s="254">
        <v>17</v>
      </c>
      <c r="U27" s="254">
        <v>18</v>
      </c>
      <c r="V27" s="254">
        <v>19</v>
      </c>
      <c r="W27" s="254">
        <v>20</v>
      </c>
      <c r="X27" s="254">
        <v>21</v>
      </c>
      <c r="Y27" s="254">
        <v>22</v>
      </c>
      <c r="Z27" s="254">
        <v>23</v>
      </c>
      <c r="AA27" s="254">
        <v>24</v>
      </c>
      <c r="AB27" s="254">
        <v>25</v>
      </c>
      <c r="AC27" s="254">
        <v>26</v>
      </c>
      <c r="AD27" s="254">
        <v>27</v>
      </c>
      <c r="AE27" s="254">
        <v>28</v>
      </c>
      <c r="AF27" s="254">
        <v>29</v>
      </c>
      <c r="AG27" s="254">
        <v>30</v>
      </c>
      <c r="AH27" s="254">
        <v>31</v>
      </c>
      <c r="AI27" s="254">
        <v>32</v>
      </c>
      <c r="AJ27" s="254">
        <v>33</v>
      </c>
      <c r="AK27" s="254">
        <v>34</v>
      </c>
      <c r="AL27" s="254">
        <v>35</v>
      </c>
      <c r="AM27" s="254">
        <v>36</v>
      </c>
      <c r="AN27" s="254">
        <v>37</v>
      </c>
      <c r="AO27" s="254">
        <v>38</v>
      </c>
    </row>
    <row r="28" spans="2:41" x14ac:dyDescent="0.2">
      <c r="B28" s="255" t="s">
        <v>62</v>
      </c>
      <c r="C28" s="256" t="s">
        <v>9</v>
      </c>
      <c r="D28" s="257">
        <f t="shared" ref="D28:AG28" si="20">D4</f>
        <v>2026</v>
      </c>
      <c r="E28" s="257">
        <f t="shared" si="20"/>
        <v>2027</v>
      </c>
      <c r="F28" s="257">
        <f t="shared" si="20"/>
        <v>2028</v>
      </c>
      <c r="G28" s="257">
        <f t="shared" si="20"/>
        <v>2029</v>
      </c>
      <c r="H28" s="257">
        <f t="shared" si="20"/>
        <v>2030</v>
      </c>
      <c r="I28" s="257">
        <f t="shared" si="20"/>
        <v>2031</v>
      </c>
      <c r="J28" s="257">
        <f t="shared" si="20"/>
        <v>2032</v>
      </c>
      <c r="K28" s="257">
        <f t="shared" si="20"/>
        <v>2033</v>
      </c>
      <c r="L28" s="257">
        <f t="shared" si="20"/>
        <v>2034</v>
      </c>
      <c r="M28" s="257">
        <f t="shared" si="20"/>
        <v>2035</v>
      </c>
      <c r="N28" s="257">
        <f t="shared" si="20"/>
        <v>2036</v>
      </c>
      <c r="O28" s="257">
        <f t="shared" si="20"/>
        <v>2037</v>
      </c>
      <c r="P28" s="257">
        <f t="shared" si="20"/>
        <v>2038</v>
      </c>
      <c r="Q28" s="257">
        <f t="shared" si="20"/>
        <v>2039</v>
      </c>
      <c r="R28" s="257">
        <f t="shared" si="20"/>
        <v>2040</v>
      </c>
      <c r="S28" s="257">
        <f t="shared" si="20"/>
        <v>2041</v>
      </c>
      <c r="T28" s="257">
        <f t="shared" si="20"/>
        <v>2042</v>
      </c>
      <c r="U28" s="257">
        <f t="shared" si="20"/>
        <v>2043</v>
      </c>
      <c r="V28" s="257">
        <f t="shared" si="20"/>
        <v>2044</v>
      </c>
      <c r="W28" s="257">
        <f t="shared" si="20"/>
        <v>2045</v>
      </c>
      <c r="X28" s="257">
        <f t="shared" si="20"/>
        <v>2046</v>
      </c>
      <c r="Y28" s="257">
        <f t="shared" si="20"/>
        <v>2047</v>
      </c>
      <c r="Z28" s="257">
        <f t="shared" si="20"/>
        <v>2048</v>
      </c>
      <c r="AA28" s="257">
        <f t="shared" si="20"/>
        <v>2049</v>
      </c>
      <c r="AB28" s="257">
        <f t="shared" si="20"/>
        <v>2050</v>
      </c>
      <c r="AC28" s="257">
        <f t="shared" si="20"/>
        <v>2051</v>
      </c>
      <c r="AD28" s="257">
        <f t="shared" si="20"/>
        <v>2052</v>
      </c>
      <c r="AE28" s="257">
        <f t="shared" si="20"/>
        <v>2053</v>
      </c>
      <c r="AF28" s="257">
        <f t="shared" si="20"/>
        <v>2054</v>
      </c>
      <c r="AG28" s="257">
        <f t="shared" si="20"/>
        <v>2055</v>
      </c>
      <c r="AH28" s="257">
        <f t="shared" ref="AH28:AN28" si="21">AH4</f>
        <v>2056</v>
      </c>
      <c r="AI28" s="257">
        <f t="shared" si="21"/>
        <v>2057</v>
      </c>
      <c r="AJ28" s="257">
        <f t="shared" si="21"/>
        <v>2058</v>
      </c>
      <c r="AK28" s="257">
        <f t="shared" si="21"/>
        <v>2059</v>
      </c>
      <c r="AL28" s="257">
        <f t="shared" si="21"/>
        <v>2060</v>
      </c>
      <c r="AM28" s="257">
        <f t="shared" si="21"/>
        <v>2061</v>
      </c>
      <c r="AN28" s="257">
        <f t="shared" si="21"/>
        <v>2062</v>
      </c>
      <c r="AO28" s="257">
        <f t="shared" ref="AO28" si="22">AO4</f>
        <v>2063</v>
      </c>
    </row>
    <row r="29" spans="2:41" x14ac:dyDescent="0.2">
      <c r="B29" s="252" t="s">
        <v>409</v>
      </c>
      <c r="C29" s="258">
        <f t="shared" ref="C29:C35" si="23">SUM(D29:AO29)</f>
        <v>0</v>
      </c>
      <c r="D29" s="258">
        <f t="shared" ref="D29:AG29" si="24">D5-D17</f>
        <v>0</v>
      </c>
      <c r="E29" s="258">
        <f t="shared" si="24"/>
        <v>0</v>
      </c>
      <c r="F29" s="258">
        <f t="shared" si="24"/>
        <v>0</v>
      </c>
      <c r="G29" s="258">
        <f t="shared" si="24"/>
        <v>0</v>
      </c>
      <c r="H29" s="258">
        <f t="shared" si="24"/>
        <v>0</v>
      </c>
      <c r="I29" s="258">
        <f t="shared" si="24"/>
        <v>0</v>
      </c>
      <c r="J29" s="258">
        <f t="shared" si="24"/>
        <v>0</v>
      </c>
      <c r="K29" s="258">
        <f t="shared" si="24"/>
        <v>0</v>
      </c>
      <c r="L29" s="258">
        <f t="shared" si="24"/>
        <v>0</v>
      </c>
      <c r="M29" s="258">
        <f t="shared" si="24"/>
        <v>0</v>
      </c>
      <c r="N29" s="258">
        <f t="shared" si="24"/>
        <v>0</v>
      </c>
      <c r="O29" s="258">
        <f t="shared" si="24"/>
        <v>0</v>
      </c>
      <c r="P29" s="258">
        <f t="shared" si="24"/>
        <v>0</v>
      </c>
      <c r="Q29" s="258">
        <f t="shared" si="24"/>
        <v>0</v>
      </c>
      <c r="R29" s="258">
        <f t="shared" si="24"/>
        <v>0</v>
      </c>
      <c r="S29" s="258">
        <f t="shared" si="24"/>
        <v>0</v>
      </c>
      <c r="T29" s="258">
        <f t="shared" si="24"/>
        <v>0</v>
      </c>
      <c r="U29" s="258">
        <f t="shared" si="24"/>
        <v>0</v>
      </c>
      <c r="V29" s="258">
        <f t="shared" si="24"/>
        <v>0</v>
      </c>
      <c r="W29" s="258">
        <f t="shared" si="24"/>
        <v>0</v>
      </c>
      <c r="X29" s="258">
        <f t="shared" si="24"/>
        <v>0</v>
      </c>
      <c r="Y29" s="258">
        <f t="shared" si="24"/>
        <v>0</v>
      </c>
      <c r="Z29" s="258">
        <f t="shared" si="24"/>
        <v>0</v>
      </c>
      <c r="AA29" s="258">
        <f t="shared" si="24"/>
        <v>0</v>
      </c>
      <c r="AB29" s="258">
        <f t="shared" si="24"/>
        <v>0</v>
      </c>
      <c r="AC29" s="258">
        <f t="shared" si="24"/>
        <v>0</v>
      </c>
      <c r="AD29" s="258">
        <f t="shared" si="24"/>
        <v>0</v>
      </c>
      <c r="AE29" s="258">
        <f t="shared" si="24"/>
        <v>0</v>
      </c>
      <c r="AF29" s="258">
        <f t="shared" si="24"/>
        <v>0</v>
      </c>
      <c r="AG29" s="258">
        <f t="shared" si="24"/>
        <v>0</v>
      </c>
      <c r="AH29" s="258">
        <f t="shared" ref="AH29:AN29" si="25">AH5-AH17</f>
        <v>0</v>
      </c>
      <c r="AI29" s="258">
        <f t="shared" si="25"/>
        <v>0</v>
      </c>
      <c r="AJ29" s="258">
        <f t="shared" si="25"/>
        <v>0</v>
      </c>
      <c r="AK29" s="258">
        <f t="shared" si="25"/>
        <v>0</v>
      </c>
      <c r="AL29" s="258">
        <f t="shared" si="25"/>
        <v>0</v>
      </c>
      <c r="AM29" s="258">
        <f t="shared" si="25"/>
        <v>0</v>
      </c>
      <c r="AN29" s="258">
        <f t="shared" si="25"/>
        <v>0</v>
      </c>
      <c r="AO29" s="258">
        <f t="shared" ref="AO29" si="26">AO5-AO17</f>
        <v>0</v>
      </c>
    </row>
    <row r="30" spans="2:41" x14ac:dyDescent="0.2">
      <c r="B30" s="252" t="s">
        <v>410</v>
      </c>
      <c r="C30" s="258">
        <f t="shared" si="23"/>
        <v>8498366.7167605087</v>
      </c>
      <c r="D30" s="258">
        <f t="shared" ref="D30:AG30" si="27">D6-D18</f>
        <v>0</v>
      </c>
      <c r="E30" s="258">
        <f t="shared" si="27"/>
        <v>0</v>
      </c>
      <c r="F30" s="258">
        <f t="shared" si="27"/>
        <v>225494.96075142175</v>
      </c>
      <c r="G30" s="258">
        <f t="shared" si="27"/>
        <v>227073.42547668517</v>
      </c>
      <c r="H30" s="258">
        <f t="shared" si="27"/>
        <v>228662.93945500255</v>
      </c>
      <c r="I30" s="258">
        <f t="shared" si="27"/>
        <v>230263.58003120124</v>
      </c>
      <c r="J30" s="258">
        <f t="shared" si="27"/>
        <v>231875.42509144545</v>
      </c>
      <c r="K30" s="258">
        <f t="shared" si="27"/>
        <v>233498.55306705832</v>
      </c>
      <c r="L30" s="258">
        <f t="shared" si="27"/>
        <v>235133.04293854535</v>
      </c>
      <c r="M30" s="258">
        <f t="shared" si="27"/>
        <v>236778.97423911095</v>
      </c>
      <c r="N30" s="258">
        <f t="shared" si="27"/>
        <v>238436.42705877125</v>
      </c>
      <c r="O30" s="258">
        <f t="shared" si="27"/>
        <v>240105.48204818368</v>
      </c>
      <c r="P30" s="258">
        <f t="shared" si="27"/>
        <v>241786.22042252123</v>
      </c>
      <c r="Q30" s="258">
        <f t="shared" si="27"/>
        <v>243478.72396549582</v>
      </c>
      <c r="R30" s="258">
        <f t="shared" si="27"/>
        <v>245183.07503323257</v>
      </c>
      <c r="S30" s="258">
        <f t="shared" si="27"/>
        <v>244447.52580815554</v>
      </c>
      <c r="T30" s="258">
        <f t="shared" si="27"/>
        <v>243714.18323072791</v>
      </c>
      <c r="U30" s="258">
        <f t="shared" si="27"/>
        <v>242983.04068103433</v>
      </c>
      <c r="V30" s="258">
        <f t="shared" si="27"/>
        <v>242254.09155897796</v>
      </c>
      <c r="W30" s="258">
        <f t="shared" si="27"/>
        <v>241527.32928431034</v>
      </c>
      <c r="X30" s="258">
        <f t="shared" si="27"/>
        <v>240802.74729645252</v>
      </c>
      <c r="Y30" s="258">
        <f t="shared" si="27"/>
        <v>240080.3390545696</v>
      </c>
      <c r="Z30" s="258">
        <f t="shared" si="27"/>
        <v>239360.0980374217</v>
      </c>
      <c r="AA30" s="258">
        <f t="shared" si="27"/>
        <v>238642.01774327457</v>
      </c>
      <c r="AB30" s="258">
        <f t="shared" si="27"/>
        <v>237926.09169006348</v>
      </c>
      <c r="AC30" s="258">
        <f t="shared" si="27"/>
        <v>237212.3134150058</v>
      </c>
      <c r="AD30" s="258">
        <f t="shared" si="27"/>
        <v>236500.67647475004</v>
      </c>
      <c r="AE30" s="258">
        <f t="shared" si="27"/>
        <v>235791.1744453311</v>
      </c>
      <c r="AF30" s="258">
        <f t="shared" si="27"/>
        <v>235083.80092199147</v>
      </c>
      <c r="AG30" s="258">
        <f t="shared" si="27"/>
        <v>234378.54951922596</v>
      </c>
      <c r="AH30" s="258">
        <f t="shared" ref="AH30:AN30" si="28">AH6-AH18</f>
        <v>233675.41387063265</v>
      </c>
      <c r="AI30" s="258">
        <f t="shared" si="28"/>
        <v>232974.38762904704</v>
      </c>
      <c r="AJ30" s="258">
        <f t="shared" si="28"/>
        <v>232275.46446613967</v>
      </c>
      <c r="AK30" s="258">
        <f t="shared" si="28"/>
        <v>231578.63807278872</v>
      </c>
      <c r="AL30" s="258">
        <f t="shared" si="28"/>
        <v>230883.90215854347</v>
      </c>
      <c r="AM30" s="258">
        <f t="shared" si="28"/>
        <v>230191.25045208633</v>
      </c>
      <c r="AN30" s="258">
        <f t="shared" si="28"/>
        <v>229500.67670069635</v>
      </c>
      <c r="AO30" s="258">
        <f t="shared" ref="AO30" si="29">AO6-AO18</f>
        <v>228812.17467060685</v>
      </c>
    </row>
    <row r="31" spans="2:41" x14ac:dyDescent="0.2">
      <c r="B31" s="252" t="s">
        <v>411</v>
      </c>
      <c r="C31" s="258">
        <f t="shared" si="23"/>
        <v>6609840.7797026187</v>
      </c>
      <c r="D31" s="258">
        <f t="shared" ref="D31:AG31" si="30">D7-D19</f>
        <v>0</v>
      </c>
      <c r="E31" s="258">
        <f t="shared" si="30"/>
        <v>0</v>
      </c>
      <c r="F31" s="258">
        <f t="shared" si="30"/>
        <v>175384.96947333217</v>
      </c>
      <c r="G31" s="258">
        <f t="shared" si="30"/>
        <v>176612.66425964236</v>
      </c>
      <c r="H31" s="258">
        <f t="shared" si="30"/>
        <v>177848.9529094547</v>
      </c>
      <c r="I31" s="258">
        <f t="shared" si="30"/>
        <v>179093.89557982981</v>
      </c>
      <c r="J31" s="258">
        <f t="shared" si="30"/>
        <v>180347.55284889787</v>
      </c>
      <c r="K31" s="258">
        <f t="shared" si="30"/>
        <v>181609.98571882397</v>
      </c>
      <c r="L31" s="258">
        <f t="shared" si="30"/>
        <v>182881.25561886281</v>
      </c>
      <c r="M31" s="258">
        <f t="shared" si="30"/>
        <v>184161.42440818995</v>
      </c>
      <c r="N31" s="258">
        <f t="shared" si="30"/>
        <v>185450.55437904596</v>
      </c>
      <c r="O31" s="258">
        <f t="shared" si="30"/>
        <v>186748.70825970173</v>
      </c>
      <c r="P31" s="258">
        <f t="shared" si="30"/>
        <v>188055.9492175132</v>
      </c>
      <c r="Q31" s="258">
        <f t="shared" si="30"/>
        <v>189372.3408620432</v>
      </c>
      <c r="R31" s="258">
        <f t="shared" si="30"/>
        <v>190697.94724807888</v>
      </c>
      <c r="S31" s="258">
        <f t="shared" si="30"/>
        <v>190125.85340633243</v>
      </c>
      <c r="T31" s="258">
        <f t="shared" si="30"/>
        <v>189555.47584611923</v>
      </c>
      <c r="U31" s="258">
        <f t="shared" si="30"/>
        <v>188986.80941858888</v>
      </c>
      <c r="V31" s="258">
        <f t="shared" si="30"/>
        <v>188419.84899032116</v>
      </c>
      <c r="W31" s="258">
        <f t="shared" si="30"/>
        <v>187854.5894433558</v>
      </c>
      <c r="X31" s="258">
        <f t="shared" si="30"/>
        <v>187291.02567501366</v>
      </c>
      <c r="Y31" s="258">
        <f t="shared" si="30"/>
        <v>186729.15259800851</v>
      </c>
      <c r="Z31" s="258">
        <f t="shared" si="30"/>
        <v>186168.9651402235</v>
      </c>
      <c r="AA31" s="258">
        <f t="shared" si="30"/>
        <v>185610.45824477077</v>
      </c>
      <c r="AB31" s="258">
        <f t="shared" si="30"/>
        <v>185053.62687005103</v>
      </c>
      <c r="AC31" s="258">
        <f t="shared" si="30"/>
        <v>184498.46598944068</v>
      </c>
      <c r="AD31" s="258">
        <f t="shared" si="30"/>
        <v>183944.9705914706</v>
      </c>
      <c r="AE31" s="258">
        <f t="shared" si="30"/>
        <v>183393.13567970693</v>
      </c>
      <c r="AF31" s="258">
        <f t="shared" si="30"/>
        <v>182842.95627266169</v>
      </c>
      <c r="AG31" s="258">
        <f t="shared" si="30"/>
        <v>182294.42740383744</v>
      </c>
      <c r="AH31" s="258">
        <f t="shared" ref="AH31:AN31" si="31">AH7-AH19</f>
        <v>181747.54412160814</v>
      </c>
      <c r="AI31" s="258">
        <f t="shared" si="31"/>
        <v>181202.30148924887</v>
      </c>
      <c r="AJ31" s="258">
        <f t="shared" si="31"/>
        <v>180658.69458475709</v>
      </c>
      <c r="AK31" s="258">
        <f t="shared" si="31"/>
        <v>180116.7185010463</v>
      </c>
      <c r="AL31" s="258">
        <f t="shared" si="31"/>
        <v>179576.36834554374</v>
      </c>
      <c r="AM31" s="258">
        <f t="shared" si="31"/>
        <v>179037.63924051821</v>
      </c>
      <c r="AN31" s="258">
        <f t="shared" si="31"/>
        <v>178500.52632276714</v>
      </c>
      <c r="AO31" s="258">
        <f t="shared" ref="AO31" si="32">AO7-AO19</f>
        <v>177965.0247438103</v>
      </c>
    </row>
    <row r="32" spans="2:41" x14ac:dyDescent="0.2">
      <c r="B32" s="252" t="s">
        <v>412</v>
      </c>
      <c r="C32" s="258">
        <f t="shared" si="23"/>
        <v>0</v>
      </c>
      <c r="D32" s="258">
        <f t="shared" ref="D32:AG32" si="33">D8-D20</f>
        <v>0</v>
      </c>
      <c r="E32" s="258">
        <f t="shared" si="33"/>
        <v>0</v>
      </c>
      <c r="F32" s="258">
        <f t="shared" si="33"/>
        <v>0</v>
      </c>
      <c r="G32" s="258">
        <f t="shared" si="33"/>
        <v>0</v>
      </c>
      <c r="H32" s="258">
        <f t="shared" si="33"/>
        <v>0</v>
      </c>
      <c r="I32" s="258">
        <f t="shared" si="33"/>
        <v>0</v>
      </c>
      <c r="J32" s="258">
        <f t="shared" si="33"/>
        <v>0</v>
      </c>
      <c r="K32" s="258">
        <f t="shared" si="33"/>
        <v>0</v>
      </c>
      <c r="L32" s="258">
        <f t="shared" si="33"/>
        <v>0</v>
      </c>
      <c r="M32" s="258">
        <f t="shared" si="33"/>
        <v>0</v>
      </c>
      <c r="N32" s="258">
        <f t="shared" si="33"/>
        <v>0</v>
      </c>
      <c r="O32" s="258">
        <f t="shared" si="33"/>
        <v>0</v>
      </c>
      <c r="P32" s="258">
        <f t="shared" si="33"/>
        <v>0</v>
      </c>
      <c r="Q32" s="258">
        <f t="shared" si="33"/>
        <v>0</v>
      </c>
      <c r="R32" s="258">
        <f t="shared" si="33"/>
        <v>0</v>
      </c>
      <c r="S32" s="258">
        <f t="shared" si="33"/>
        <v>0</v>
      </c>
      <c r="T32" s="258">
        <f t="shared" si="33"/>
        <v>0</v>
      </c>
      <c r="U32" s="258">
        <f t="shared" si="33"/>
        <v>0</v>
      </c>
      <c r="V32" s="258">
        <f t="shared" si="33"/>
        <v>0</v>
      </c>
      <c r="W32" s="258">
        <f t="shared" si="33"/>
        <v>0</v>
      </c>
      <c r="X32" s="258">
        <f t="shared" si="33"/>
        <v>0</v>
      </c>
      <c r="Y32" s="258">
        <f t="shared" si="33"/>
        <v>0</v>
      </c>
      <c r="Z32" s="258">
        <f t="shared" si="33"/>
        <v>0</v>
      </c>
      <c r="AA32" s="258">
        <f t="shared" si="33"/>
        <v>0</v>
      </c>
      <c r="AB32" s="258">
        <f t="shared" si="33"/>
        <v>0</v>
      </c>
      <c r="AC32" s="258">
        <f t="shared" si="33"/>
        <v>0</v>
      </c>
      <c r="AD32" s="258">
        <f t="shared" si="33"/>
        <v>0</v>
      </c>
      <c r="AE32" s="258">
        <f t="shared" si="33"/>
        <v>0</v>
      </c>
      <c r="AF32" s="258">
        <f t="shared" si="33"/>
        <v>0</v>
      </c>
      <c r="AG32" s="258">
        <f t="shared" si="33"/>
        <v>0</v>
      </c>
      <c r="AH32" s="258">
        <f t="shared" ref="AH32:AN32" si="34">AH8-AH20</f>
        <v>0</v>
      </c>
      <c r="AI32" s="258">
        <f t="shared" si="34"/>
        <v>0</v>
      </c>
      <c r="AJ32" s="258">
        <f t="shared" si="34"/>
        <v>0</v>
      </c>
      <c r="AK32" s="258">
        <f t="shared" si="34"/>
        <v>0</v>
      </c>
      <c r="AL32" s="258">
        <f t="shared" si="34"/>
        <v>0</v>
      </c>
      <c r="AM32" s="258">
        <f t="shared" si="34"/>
        <v>0</v>
      </c>
      <c r="AN32" s="258">
        <f t="shared" si="34"/>
        <v>0</v>
      </c>
      <c r="AO32" s="258">
        <f t="shared" ref="AO32" si="35">AO8-AO20</f>
        <v>0</v>
      </c>
    </row>
    <row r="33" spans="2:41" x14ac:dyDescent="0.2">
      <c r="B33" s="252" t="s">
        <v>413</v>
      </c>
      <c r="C33" s="258">
        <f t="shared" si="23"/>
        <v>0</v>
      </c>
      <c r="D33" s="258">
        <f t="shared" ref="D33:AG33" si="36">D9-D21</f>
        <v>0</v>
      </c>
      <c r="E33" s="258">
        <f t="shared" si="36"/>
        <v>0</v>
      </c>
      <c r="F33" s="258">
        <f t="shared" si="36"/>
        <v>0</v>
      </c>
      <c r="G33" s="258">
        <f t="shared" si="36"/>
        <v>0</v>
      </c>
      <c r="H33" s="258">
        <f t="shared" si="36"/>
        <v>0</v>
      </c>
      <c r="I33" s="258">
        <f t="shared" si="36"/>
        <v>0</v>
      </c>
      <c r="J33" s="258">
        <f t="shared" si="36"/>
        <v>0</v>
      </c>
      <c r="K33" s="258">
        <f t="shared" si="36"/>
        <v>0</v>
      </c>
      <c r="L33" s="258">
        <f t="shared" si="36"/>
        <v>0</v>
      </c>
      <c r="M33" s="258">
        <f t="shared" si="36"/>
        <v>0</v>
      </c>
      <c r="N33" s="258">
        <f t="shared" si="36"/>
        <v>0</v>
      </c>
      <c r="O33" s="258">
        <f t="shared" si="36"/>
        <v>0</v>
      </c>
      <c r="P33" s="258">
        <f t="shared" si="36"/>
        <v>0</v>
      </c>
      <c r="Q33" s="258">
        <f t="shared" si="36"/>
        <v>0</v>
      </c>
      <c r="R33" s="258">
        <f t="shared" si="36"/>
        <v>0</v>
      </c>
      <c r="S33" s="258">
        <f t="shared" si="36"/>
        <v>0</v>
      </c>
      <c r="T33" s="258">
        <f t="shared" si="36"/>
        <v>0</v>
      </c>
      <c r="U33" s="258">
        <f t="shared" si="36"/>
        <v>0</v>
      </c>
      <c r="V33" s="258">
        <f t="shared" si="36"/>
        <v>0</v>
      </c>
      <c r="W33" s="258">
        <f t="shared" si="36"/>
        <v>0</v>
      </c>
      <c r="X33" s="258">
        <f t="shared" si="36"/>
        <v>0</v>
      </c>
      <c r="Y33" s="258">
        <f t="shared" si="36"/>
        <v>0</v>
      </c>
      <c r="Z33" s="258">
        <f t="shared" si="36"/>
        <v>0</v>
      </c>
      <c r="AA33" s="258">
        <f t="shared" si="36"/>
        <v>0</v>
      </c>
      <c r="AB33" s="258">
        <f t="shared" si="36"/>
        <v>0</v>
      </c>
      <c r="AC33" s="258">
        <f t="shared" si="36"/>
        <v>0</v>
      </c>
      <c r="AD33" s="258">
        <f t="shared" si="36"/>
        <v>0</v>
      </c>
      <c r="AE33" s="258">
        <f t="shared" si="36"/>
        <v>0</v>
      </c>
      <c r="AF33" s="258">
        <f t="shared" si="36"/>
        <v>0</v>
      </c>
      <c r="AG33" s="258">
        <f t="shared" si="36"/>
        <v>0</v>
      </c>
      <c r="AH33" s="258">
        <f t="shared" ref="AH33:AN33" si="37">AH9-AH21</f>
        <v>0</v>
      </c>
      <c r="AI33" s="258">
        <f t="shared" si="37"/>
        <v>0</v>
      </c>
      <c r="AJ33" s="258">
        <f t="shared" si="37"/>
        <v>0</v>
      </c>
      <c r="AK33" s="258">
        <f t="shared" si="37"/>
        <v>0</v>
      </c>
      <c r="AL33" s="258">
        <f t="shared" si="37"/>
        <v>0</v>
      </c>
      <c r="AM33" s="258">
        <f t="shared" si="37"/>
        <v>0</v>
      </c>
      <c r="AN33" s="258">
        <f t="shared" si="37"/>
        <v>0</v>
      </c>
      <c r="AO33" s="258">
        <f t="shared" ref="AO33" si="38">AO9-AO21</f>
        <v>0</v>
      </c>
    </row>
    <row r="34" spans="2:41" x14ac:dyDescent="0.2">
      <c r="B34" s="252" t="s">
        <v>414</v>
      </c>
      <c r="C34" s="258">
        <f t="shared" si="23"/>
        <v>0</v>
      </c>
      <c r="D34" s="258">
        <f t="shared" ref="D34:AG34" si="39">D10-D22</f>
        <v>0</v>
      </c>
      <c r="E34" s="258">
        <f t="shared" si="39"/>
        <v>0</v>
      </c>
      <c r="F34" s="258">
        <f t="shared" si="39"/>
        <v>0</v>
      </c>
      <c r="G34" s="258">
        <f t="shared" si="39"/>
        <v>0</v>
      </c>
      <c r="H34" s="258">
        <f t="shared" si="39"/>
        <v>0</v>
      </c>
      <c r="I34" s="258">
        <f t="shared" si="39"/>
        <v>0</v>
      </c>
      <c r="J34" s="258">
        <f t="shared" si="39"/>
        <v>0</v>
      </c>
      <c r="K34" s="258">
        <f t="shared" si="39"/>
        <v>0</v>
      </c>
      <c r="L34" s="258">
        <f t="shared" si="39"/>
        <v>0</v>
      </c>
      <c r="M34" s="258">
        <f t="shared" si="39"/>
        <v>0</v>
      </c>
      <c r="N34" s="258">
        <f t="shared" si="39"/>
        <v>0</v>
      </c>
      <c r="O34" s="258">
        <f t="shared" si="39"/>
        <v>0</v>
      </c>
      <c r="P34" s="258">
        <f t="shared" si="39"/>
        <v>0</v>
      </c>
      <c r="Q34" s="258">
        <f t="shared" si="39"/>
        <v>0</v>
      </c>
      <c r="R34" s="258">
        <f t="shared" si="39"/>
        <v>0</v>
      </c>
      <c r="S34" s="258">
        <f t="shared" si="39"/>
        <v>0</v>
      </c>
      <c r="T34" s="258">
        <f t="shared" si="39"/>
        <v>0</v>
      </c>
      <c r="U34" s="258">
        <f t="shared" si="39"/>
        <v>0</v>
      </c>
      <c r="V34" s="258">
        <f t="shared" si="39"/>
        <v>0</v>
      </c>
      <c r="W34" s="258">
        <f t="shared" si="39"/>
        <v>0</v>
      </c>
      <c r="X34" s="258">
        <f t="shared" si="39"/>
        <v>0</v>
      </c>
      <c r="Y34" s="258">
        <f t="shared" si="39"/>
        <v>0</v>
      </c>
      <c r="Z34" s="258">
        <f t="shared" si="39"/>
        <v>0</v>
      </c>
      <c r="AA34" s="258">
        <f t="shared" si="39"/>
        <v>0</v>
      </c>
      <c r="AB34" s="258">
        <f t="shared" si="39"/>
        <v>0</v>
      </c>
      <c r="AC34" s="258">
        <f t="shared" si="39"/>
        <v>0</v>
      </c>
      <c r="AD34" s="258">
        <f t="shared" si="39"/>
        <v>0</v>
      </c>
      <c r="AE34" s="258">
        <f t="shared" si="39"/>
        <v>0</v>
      </c>
      <c r="AF34" s="258">
        <f t="shared" si="39"/>
        <v>0</v>
      </c>
      <c r="AG34" s="258">
        <f t="shared" si="39"/>
        <v>0</v>
      </c>
      <c r="AH34" s="258">
        <f t="shared" ref="AH34:AN34" si="40">AH10-AH22</f>
        <v>0</v>
      </c>
      <c r="AI34" s="258">
        <f t="shared" si="40"/>
        <v>0</v>
      </c>
      <c r="AJ34" s="258">
        <f t="shared" si="40"/>
        <v>0</v>
      </c>
      <c r="AK34" s="258">
        <f t="shared" si="40"/>
        <v>0</v>
      </c>
      <c r="AL34" s="258">
        <f t="shared" si="40"/>
        <v>0</v>
      </c>
      <c r="AM34" s="258">
        <f t="shared" si="40"/>
        <v>0</v>
      </c>
      <c r="AN34" s="258">
        <f t="shared" si="40"/>
        <v>0</v>
      </c>
      <c r="AO34" s="258">
        <f t="shared" ref="AO34" si="41">AO10-AO22</f>
        <v>0</v>
      </c>
    </row>
    <row r="35" spans="2:41" x14ac:dyDescent="0.2">
      <c r="B35" s="262" t="s">
        <v>58</v>
      </c>
      <c r="C35" s="267">
        <f t="shared" si="23"/>
        <v>15108207.496463127</v>
      </c>
      <c r="D35" s="267">
        <f t="shared" ref="D35:AG35" si="42">SUM(D29:D34)</f>
        <v>0</v>
      </c>
      <c r="E35" s="263">
        <f t="shared" si="42"/>
        <v>0</v>
      </c>
      <c r="F35" s="263">
        <f t="shared" si="42"/>
        <v>400879.93022475392</v>
      </c>
      <c r="G35" s="263">
        <f t="shared" si="42"/>
        <v>403686.08973632753</v>
      </c>
      <c r="H35" s="263">
        <f t="shared" si="42"/>
        <v>406511.89236445725</v>
      </c>
      <c r="I35" s="263">
        <f t="shared" si="42"/>
        <v>409357.47561103106</v>
      </c>
      <c r="J35" s="263">
        <f t="shared" si="42"/>
        <v>412222.97794034332</v>
      </c>
      <c r="K35" s="263">
        <f t="shared" si="42"/>
        <v>415108.53878588229</v>
      </c>
      <c r="L35" s="263">
        <f t="shared" si="42"/>
        <v>418014.29855740815</v>
      </c>
      <c r="M35" s="263">
        <f t="shared" si="42"/>
        <v>420940.3986473009</v>
      </c>
      <c r="N35" s="263">
        <f t="shared" si="42"/>
        <v>423886.98143781722</v>
      </c>
      <c r="O35" s="263">
        <f t="shared" si="42"/>
        <v>426854.19030788541</v>
      </c>
      <c r="P35" s="263">
        <f t="shared" si="42"/>
        <v>429842.16964003444</v>
      </c>
      <c r="Q35" s="263">
        <f t="shared" si="42"/>
        <v>432851.06482753903</v>
      </c>
      <c r="R35" s="263">
        <f t="shared" si="42"/>
        <v>435881.02228131145</v>
      </c>
      <c r="S35" s="263">
        <f t="shared" si="42"/>
        <v>434573.37921448797</v>
      </c>
      <c r="T35" s="263">
        <f t="shared" si="42"/>
        <v>433269.65907684714</v>
      </c>
      <c r="U35" s="263">
        <f t="shared" si="42"/>
        <v>431969.8500996232</v>
      </c>
      <c r="V35" s="263">
        <f t="shared" si="42"/>
        <v>430673.94054929912</v>
      </c>
      <c r="W35" s="263">
        <f t="shared" si="42"/>
        <v>429381.91872766614</v>
      </c>
      <c r="X35" s="263">
        <f t="shared" si="42"/>
        <v>428093.77297146618</v>
      </c>
      <c r="Y35" s="263">
        <f t="shared" si="42"/>
        <v>426809.49165257812</v>
      </c>
      <c r="Z35" s="263">
        <f t="shared" si="42"/>
        <v>425529.06317764521</v>
      </c>
      <c r="AA35" s="263">
        <f t="shared" si="42"/>
        <v>424252.47598804533</v>
      </c>
      <c r="AB35" s="263">
        <f t="shared" si="42"/>
        <v>422979.7185601145</v>
      </c>
      <c r="AC35" s="263">
        <f t="shared" si="42"/>
        <v>421710.77940444648</v>
      </c>
      <c r="AD35" s="263">
        <f t="shared" si="42"/>
        <v>420445.64706622064</v>
      </c>
      <c r="AE35" s="263">
        <f t="shared" si="42"/>
        <v>419184.31012503803</v>
      </c>
      <c r="AF35" s="263">
        <f t="shared" si="42"/>
        <v>417926.75719465315</v>
      </c>
      <c r="AG35" s="263">
        <f t="shared" si="42"/>
        <v>416672.9769230634</v>
      </c>
      <c r="AH35" s="263">
        <f t="shared" ref="AH35:AN35" si="43">SUM(AH29:AH34)</f>
        <v>415422.95799224079</v>
      </c>
      <c r="AI35" s="263">
        <f t="shared" si="43"/>
        <v>414176.68911829591</v>
      </c>
      <c r="AJ35" s="263">
        <f t="shared" si="43"/>
        <v>412934.15905089676</v>
      </c>
      <c r="AK35" s="263">
        <f t="shared" si="43"/>
        <v>411695.35657383502</v>
      </c>
      <c r="AL35" s="263">
        <f t="shared" si="43"/>
        <v>410460.27050408721</v>
      </c>
      <c r="AM35" s="263">
        <f t="shared" si="43"/>
        <v>409228.88969260454</v>
      </c>
      <c r="AN35" s="263">
        <f t="shared" si="43"/>
        <v>408001.20302346349</v>
      </c>
      <c r="AO35" s="263">
        <f t="shared" ref="AO35" si="44">SUM(AO29:AO34)</f>
        <v>406777.19941441715</v>
      </c>
    </row>
    <row r="38" spans="2:41" x14ac:dyDescent="0.2">
      <c r="B38" s="268"/>
      <c r="C38" s="252"/>
      <c r="D38" s="252" t="s">
        <v>10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</row>
    <row r="39" spans="2:41" x14ac:dyDescent="0.2">
      <c r="B39" s="606" t="s">
        <v>463</v>
      </c>
      <c r="C39" s="253"/>
      <c r="D39" s="254">
        <v>1</v>
      </c>
      <c r="E39" s="254">
        <v>2</v>
      </c>
      <c r="F39" s="254">
        <v>3</v>
      </c>
      <c r="G39" s="254">
        <v>4</v>
      </c>
      <c r="H39" s="254">
        <v>5</v>
      </c>
      <c r="I39" s="254">
        <v>6</v>
      </c>
      <c r="J39" s="254">
        <v>7</v>
      </c>
      <c r="K39" s="254">
        <v>8</v>
      </c>
      <c r="L39" s="254">
        <v>9</v>
      </c>
      <c r="M39" s="254">
        <v>10</v>
      </c>
      <c r="N39" s="254">
        <v>11</v>
      </c>
      <c r="O39" s="254">
        <v>12</v>
      </c>
      <c r="P39" s="254">
        <v>13</v>
      </c>
      <c r="Q39" s="254">
        <v>14</v>
      </c>
      <c r="R39" s="254">
        <v>15</v>
      </c>
      <c r="S39" s="254">
        <v>16</v>
      </c>
      <c r="T39" s="254">
        <v>17</v>
      </c>
      <c r="U39" s="254">
        <v>18</v>
      </c>
      <c r="V39" s="254">
        <v>19</v>
      </c>
      <c r="W39" s="254">
        <v>20</v>
      </c>
      <c r="X39" s="254">
        <v>21</v>
      </c>
      <c r="Y39" s="254">
        <v>22</v>
      </c>
      <c r="Z39" s="254">
        <v>23</v>
      </c>
      <c r="AA39" s="254">
        <v>24</v>
      </c>
      <c r="AB39" s="254">
        <v>25</v>
      </c>
      <c r="AC39" s="254">
        <v>26</v>
      </c>
      <c r="AD39" s="254">
        <v>27</v>
      </c>
      <c r="AE39" s="254">
        <v>28</v>
      </c>
      <c r="AF39" s="254">
        <v>29</v>
      </c>
      <c r="AG39" s="254">
        <v>30</v>
      </c>
      <c r="AH39" s="254">
        <v>31</v>
      </c>
      <c r="AI39" s="254">
        <v>32</v>
      </c>
      <c r="AJ39" s="254">
        <v>33</v>
      </c>
      <c r="AK39" s="254">
        <v>34</v>
      </c>
      <c r="AL39" s="254">
        <v>35</v>
      </c>
      <c r="AM39" s="254">
        <v>36</v>
      </c>
      <c r="AN39" s="254">
        <v>37</v>
      </c>
      <c r="AO39" s="254">
        <v>38</v>
      </c>
    </row>
    <row r="40" spans="2:41" x14ac:dyDescent="0.2">
      <c r="B40" s="607"/>
      <c r="C40" s="256" t="s">
        <v>9</v>
      </c>
      <c r="D40" s="257">
        <f t="shared" ref="D40:AG40" si="45">D4</f>
        <v>2026</v>
      </c>
      <c r="E40" s="257">
        <f t="shared" si="45"/>
        <v>2027</v>
      </c>
      <c r="F40" s="257">
        <f t="shared" si="45"/>
        <v>2028</v>
      </c>
      <c r="G40" s="257">
        <f t="shared" si="45"/>
        <v>2029</v>
      </c>
      <c r="H40" s="257">
        <f t="shared" si="45"/>
        <v>2030</v>
      </c>
      <c r="I40" s="257">
        <f t="shared" si="45"/>
        <v>2031</v>
      </c>
      <c r="J40" s="257">
        <f t="shared" si="45"/>
        <v>2032</v>
      </c>
      <c r="K40" s="257">
        <f t="shared" si="45"/>
        <v>2033</v>
      </c>
      <c r="L40" s="257">
        <f t="shared" si="45"/>
        <v>2034</v>
      </c>
      <c r="M40" s="257">
        <f t="shared" si="45"/>
        <v>2035</v>
      </c>
      <c r="N40" s="257">
        <f t="shared" si="45"/>
        <v>2036</v>
      </c>
      <c r="O40" s="257">
        <f t="shared" si="45"/>
        <v>2037</v>
      </c>
      <c r="P40" s="257">
        <f t="shared" si="45"/>
        <v>2038</v>
      </c>
      <c r="Q40" s="257">
        <f t="shared" si="45"/>
        <v>2039</v>
      </c>
      <c r="R40" s="257">
        <f t="shared" si="45"/>
        <v>2040</v>
      </c>
      <c r="S40" s="257">
        <f t="shared" si="45"/>
        <v>2041</v>
      </c>
      <c r="T40" s="257">
        <f t="shared" si="45"/>
        <v>2042</v>
      </c>
      <c r="U40" s="257">
        <f t="shared" si="45"/>
        <v>2043</v>
      </c>
      <c r="V40" s="257">
        <f t="shared" si="45"/>
        <v>2044</v>
      </c>
      <c r="W40" s="257">
        <f t="shared" si="45"/>
        <v>2045</v>
      </c>
      <c r="X40" s="257">
        <f t="shared" si="45"/>
        <v>2046</v>
      </c>
      <c r="Y40" s="257">
        <f t="shared" si="45"/>
        <v>2047</v>
      </c>
      <c r="Z40" s="257">
        <f t="shared" si="45"/>
        <v>2048</v>
      </c>
      <c r="AA40" s="257">
        <f t="shared" si="45"/>
        <v>2049</v>
      </c>
      <c r="AB40" s="257">
        <f t="shared" si="45"/>
        <v>2050</v>
      </c>
      <c r="AC40" s="257">
        <f t="shared" si="45"/>
        <v>2051</v>
      </c>
      <c r="AD40" s="257">
        <f t="shared" si="45"/>
        <v>2052</v>
      </c>
      <c r="AE40" s="257">
        <f t="shared" si="45"/>
        <v>2053</v>
      </c>
      <c r="AF40" s="257">
        <f t="shared" si="45"/>
        <v>2054</v>
      </c>
      <c r="AG40" s="257">
        <f t="shared" si="45"/>
        <v>2055</v>
      </c>
      <c r="AH40" s="257">
        <f t="shared" ref="AH40:AN40" si="46">AH4</f>
        <v>2056</v>
      </c>
      <c r="AI40" s="257">
        <f t="shared" si="46"/>
        <v>2057</v>
      </c>
      <c r="AJ40" s="257">
        <f t="shared" si="46"/>
        <v>2058</v>
      </c>
      <c r="AK40" s="257">
        <f t="shared" si="46"/>
        <v>2059</v>
      </c>
      <c r="AL40" s="257">
        <f t="shared" si="46"/>
        <v>2060</v>
      </c>
      <c r="AM40" s="257">
        <f t="shared" si="46"/>
        <v>2061</v>
      </c>
      <c r="AN40" s="257">
        <f t="shared" si="46"/>
        <v>2062</v>
      </c>
      <c r="AO40" s="257">
        <f t="shared" ref="AO40" si="47">AO4</f>
        <v>2063</v>
      </c>
    </row>
    <row r="41" spans="2:41" x14ac:dyDescent="0.2">
      <c r="B41" s="252" t="s">
        <v>409</v>
      </c>
      <c r="C41" s="258">
        <f t="shared" ref="C41:C47" si="48">SUM(D41:AO41)</f>
        <v>0</v>
      </c>
      <c r="D41" s="258">
        <f>D29*Parametre!C235</f>
        <v>0</v>
      </c>
      <c r="E41" s="258">
        <f>E29*Parametre!D235</f>
        <v>0</v>
      </c>
      <c r="F41" s="258">
        <f>F29*Parametre!E235</f>
        <v>0</v>
      </c>
      <c r="G41" s="258">
        <f>G29*Parametre!F235</f>
        <v>0</v>
      </c>
      <c r="H41" s="258">
        <f>H29*Parametre!G235</f>
        <v>0</v>
      </c>
      <c r="I41" s="258">
        <f>I29*Parametre!H235</f>
        <v>0</v>
      </c>
      <c r="J41" s="258">
        <f>J29*Parametre!I235</f>
        <v>0</v>
      </c>
      <c r="K41" s="258">
        <f>K29*Parametre!J235</f>
        <v>0</v>
      </c>
      <c r="L41" s="258">
        <f>L29*Parametre!K235</f>
        <v>0</v>
      </c>
      <c r="M41" s="258">
        <f>M29*Parametre!L235</f>
        <v>0</v>
      </c>
      <c r="N41" s="258">
        <f>N29*Parametre!M235</f>
        <v>0</v>
      </c>
      <c r="O41" s="258">
        <f>O29*Parametre!N235</f>
        <v>0</v>
      </c>
      <c r="P41" s="258">
        <f>P29*Parametre!O235</f>
        <v>0</v>
      </c>
      <c r="Q41" s="258">
        <f>Q29*Parametre!P235</f>
        <v>0</v>
      </c>
      <c r="R41" s="258">
        <f>R29*Parametre!Q235</f>
        <v>0</v>
      </c>
      <c r="S41" s="258">
        <f>S29*Parametre!R235</f>
        <v>0</v>
      </c>
      <c r="T41" s="258">
        <f>T29*Parametre!S235</f>
        <v>0</v>
      </c>
      <c r="U41" s="258">
        <f>U29*Parametre!T235</f>
        <v>0</v>
      </c>
      <c r="V41" s="258">
        <f>V29*Parametre!U235</f>
        <v>0</v>
      </c>
      <c r="W41" s="258">
        <f>W29*Parametre!V235</f>
        <v>0</v>
      </c>
      <c r="X41" s="258">
        <f>X29*Parametre!W235</f>
        <v>0</v>
      </c>
      <c r="Y41" s="258">
        <f>Y29*Parametre!X235</f>
        <v>0</v>
      </c>
      <c r="Z41" s="258">
        <f>Z29*Parametre!Y235</f>
        <v>0</v>
      </c>
      <c r="AA41" s="258">
        <f>AA29*Parametre!Z235</f>
        <v>0</v>
      </c>
      <c r="AB41" s="258">
        <f>AB29*Parametre!AA235</f>
        <v>0</v>
      </c>
      <c r="AC41" s="258">
        <f>AC29*Parametre!AB235</f>
        <v>0</v>
      </c>
      <c r="AD41" s="258">
        <f>AD29*Parametre!AC235</f>
        <v>0</v>
      </c>
      <c r="AE41" s="258">
        <f>AE29*Parametre!AD235</f>
        <v>0</v>
      </c>
      <c r="AF41" s="258">
        <f>AF29*Parametre!AE235</f>
        <v>0</v>
      </c>
      <c r="AG41" s="258">
        <f>AG29*Parametre!AF235</f>
        <v>0</v>
      </c>
      <c r="AH41" s="258">
        <f>AH29*Parametre!AG235</f>
        <v>0</v>
      </c>
      <c r="AI41" s="258">
        <f>AI29*Parametre!AH235</f>
        <v>0</v>
      </c>
      <c r="AJ41" s="258">
        <f>AJ29*Parametre!AI235</f>
        <v>0</v>
      </c>
      <c r="AK41" s="258">
        <f>AK29*Parametre!AJ235</f>
        <v>0</v>
      </c>
      <c r="AL41" s="258">
        <f>AL29*Parametre!AK235</f>
        <v>0</v>
      </c>
      <c r="AM41" s="258">
        <f>AM29*Parametre!AL235</f>
        <v>0</v>
      </c>
      <c r="AN41" s="258">
        <f>AN29*Parametre!AM235</f>
        <v>0</v>
      </c>
      <c r="AO41" s="258">
        <f>AO29*Parametre!AN235</f>
        <v>0</v>
      </c>
    </row>
    <row r="42" spans="2:41" x14ac:dyDescent="0.2">
      <c r="B42" s="252" t="s">
        <v>410</v>
      </c>
      <c r="C42" s="258">
        <f t="shared" si="48"/>
        <v>12743.128164144307</v>
      </c>
      <c r="D42" s="258">
        <f>D30*Parametre!C236</f>
        <v>0</v>
      </c>
      <c r="E42" s="258">
        <f>E30*Parametre!D236</f>
        <v>0</v>
      </c>
      <c r="F42" s="258">
        <f>F30*Parametre!E236</f>
        <v>259.31920486413503</v>
      </c>
      <c r="G42" s="258">
        <f>G30*Parametre!F236</f>
        <v>265.67590780772167</v>
      </c>
      <c r="H42" s="258">
        <f>H30*Parametre!G236</f>
        <v>272.10889795145306</v>
      </c>
      <c r="I42" s="258">
        <f>I30*Parametre!H236</f>
        <v>278.61893183775351</v>
      </c>
      <c r="J42" s="258">
        <f>J30*Parametre!I236</f>
        <v>285.20677286247792</v>
      </c>
      <c r="K42" s="258">
        <f>K30*Parametre!J236</f>
        <v>291.87319133382289</v>
      </c>
      <c r="L42" s="258">
        <f>L30*Parametre!K236</f>
        <v>298.6189645319526</v>
      </c>
      <c r="M42" s="258">
        <f>M30*Parametre!L236</f>
        <v>305.44487676845313</v>
      </c>
      <c r="N42" s="258">
        <f>N30*Parametre!M236</f>
        <v>312.35171944699033</v>
      </c>
      <c r="O42" s="258">
        <f>O30*Parametre!N236</f>
        <v>319.34029112408427</v>
      </c>
      <c r="P42" s="258">
        <f>P30*Parametre!O236</f>
        <v>326.41139757040366</v>
      </c>
      <c r="Q42" s="258">
        <f>Q30*Parametre!P236</f>
        <v>333.56585183272927</v>
      </c>
      <c r="R42" s="258">
        <f>R30*Parametre!Q236</f>
        <v>340.80447429619323</v>
      </c>
      <c r="S42" s="258">
        <f>S30*Parametre!R236</f>
        <v>344.67101138949931</v>
      </c>
      <c r="T42" s="258">
        <f>T30*Parametre!S236</f>
        <v>348.51128201994095</v>
      </c>
      <c r="U42" s="258">
        <f>U30*Parametre!T236</f>
        <v>352.32540898749977</v>
      </c>
      <c r="V42" s="258">
        <f>V30*Parametre!U236</f>
        <v>356.11351459169759</v>
      </c>
      <c r="W42" s="258">
        <f>W30*Parametre!V236</f>
        <v>359.87572063362239</v>
      </c>
      <c r="X42" s="258">
        <f>X30*Parametre!W236</f>
        <v>363.61214841764331</v>
      </c>
      <c r="Y42" s="258">
        <f>Y30*Parametre!X236</f>
        <v>367.32291875349148</v>
      </c>
      <c r="Z42" s="258">
        <f>Z30*Parametre!Y236</f>
        <v>371.00815195800362</v>
      </c>
      <c r="AA42" s="258">
        <f>AA30*Parametre!Z236</f>
        <v>374.66796785694106</v>
      </c>
      <c r="AB42" s="258">
        <f>AB30*Parametre!AA236</f>
        <v>378.30248578720096</v>
      </c>
      <c r="AC42" s="258">
        <f>AC30*Parametre!AB236</f>
        <v>381.91182459815934</v>
      </c>
      <c r="AD42" s="258">
        <f>AD30*Parametre!AC236</f>
        <v>385.49610265384257</v>
      </c>
      <c r="AE42" s="258">
        <f>AE30*Parametre!AD236</f>
        <v>389.05543783479629</v>
      </c>
      <c r="AF42" s="258">
        <f>AF30*Parametre!AE236</f>
        <v>392.58994753972576</v>
      </c>
      <c r="AG42" s="258">
        <f>AG30*Parametre!AF236</f>
        <v>396.09974868749191</v>
      </c>
      <c r="AH42" s="258">
        <f>AH30*Parametre!AG236</f>
        <v>399.58495771878182</v>
      </c>
      <c r="AI42" s="258">
        <f>AI30*Parametre!AH236</f>
        <v>403.04569059825138</v>
      </c>
      <c r="AJ42" s="258">
        <f>AJ30*Parametre!AI236</f>
        <v>406.48206281574443</v>
      </c>
      <c r="AK42" s="258">
        <f>AK30*Parametre!AJ236</f>
        <v>409.89418938883603</v>
      </c>
      <c r="AL42" s="258">
        <f>AL30*Parametre!AK236</f>
        <v>413.28218486379279</v>
      </c>
      <c r="AM42" s="258">
        <f>AM30*Parametre!AL236</f>
        <v>416.64616331827625</v>
      </c>
      <c r="AN42" s="258">
        <f>AN30*Parametre!AM236</f>
        <v>419.98623836227432</v>
      </c>
      <c r="AO42" s="258">
        <f>AO30*Parametre!AN236</f>
        <v>423.30252314062267</v>
      </c>
    </row>
    <row r="43" spans="2:41" x14ac:dyDescent="0.2">
      <c r="B43" s="252" t="s">
        <v>411</v>
      </c>
      <c r="C43" s="258">
        <f t="shared" si="48"/>
        <v>660.98407797026186</v>
      </c>
      <c r="D43" s="258">
        <f>D31*Parametre!C237</f>
        <v>0</v>
      </c>
      <c r="E43" s="258">
        <f>E31*Parametre!D237</f>
        <v>0</v>
      </c>
      <c r="F43" s="258">
        <f>F31*Parametre!E237</f>
        <v>17.538496947333218</v>
      </c>
      <c r="G43" s="258">
        <f>G31*Parametre!F237</f>
        <v>17.661266425964236</v>
      </c>
      <c r="H43" s="258">
        <f>H31*Parametre!G237</f>
        <v>17.784895290945471</v>
      </c>
      <c r="I43" s="258">
        <f>I31*Parametre!H237</f>
        <v>17.909389557982983</v>
      </c>
      <c r="J43" s="258">
        <f>J31*Parametre!I237</f>
        <v>18.034755284889787</v>
      </c>
      <c r="K43" s="258">
        <f>K31*Parametre!J237</f>
        <v>18.160998571882399</v>
      </c>
      <c r="L43" s="258">
        <f>L31*Parametre!K237</f>
        <v>18.288125561886282</v>
      </c>
      <c r="M43" s="258">
        <f>M31*Parametre!L237</f>
        <v>18.416142440818994</v>
      </c>
      <c r="N43" s="258">
        <f>N31*Parametre!M237</f>
        <v>18.545055437904598</v>
      </c>
      <c r="O43" s="258">
        <f>O31*Parametre!N237</f>
        <v>18.674870825970174</v>
      </c>
      <c r="P43" s="258">
        <f>P31*Parametre!O237</f>
        <v>18.805594921751322</v>
      </c>
      <c r="Q43" s="258">
        <f>Q31*Parametre!P237</f>
        <v>18.93723408620432</v>
      </c>
      <c r="R43" s="258">
        <f>R31*Parametre!Q237</f>
        <v>19.069794724807888</v>
      </c>
      <c r="S43" s="258">
        <f>S31*Parametre!R237</f>
        <v>19.012585340633244</v>
      </c>
      <c r="T43" s="258">
        <f>T31*Parametre!S237</f>
        <v>18.955547584611924</v>
      </c>
      <c r="U43" s="258">
        <f>U31*Parametre!T237</f>
        <v>18.898680941858888</v>
      </c>
      <c r="V43" s="258">
        <f>V31*Parametre!U237</f>
        <v>18.841984899032116</v>
      </c>
      <c r="W43" s="258">
        <f>W31*Parametre!V237</f>
        <v>18.785458944335581</v>
      </c>
      <c r="X43" s="258">
        <f>X31*Parametre!W237</f>
        <v>18.729102567501368</v>
      </c>
      <c r="Y43" s="258">
        <f>Y31*Parametre!X237</f>
        <v>18.672915259800853</v>
      </c>
      <c r="Z43" s="258">
        <f>Z31*Parametre!Y237</f>
        <v>18.616896514022351</v>
      </c>
      <c r="AA43" s="258">
        <f>AA31*Parametre!Z237</f>
        <v>18.561045824477077</v>
      </c>
      <c r="AB43" s="258">
        <f>AB31*Parametre!AA237</f>
        <v>18.505362687005103</v>
      </c>
      <c r="AC43" s="258">
        <f>AC31*Parametre!AB237</f>
        <v>18.44984659894407</v>
      </c>
      <c r="AD43" s="258">
        <f>AD31*Parametre!AC237</f>
        <v>18.39449705914706</v>
      </c>
      <c r="AE43" s="258">
        <f>AE31*Parametre!AD237</f>
        <v>18.339313567970695</v>
      </c>
      <c r="AF43" s="258">
        <f>AF31*Parametre!AE237</f>
        <v>18.284295627266168</v>
      </c>
      <c r="AG43" s="258">
        <f>AG31*Parametre!AF237</f>
        <v>18.229442740383746</v>
      </c>
      <c r="AH43" s="258">
        <f>AH31*Parametre!AG237</f>
        <v>18.174754412160816</v>
      </c>
      <c r="AI43" s="258">
        <f>AI31*Parametre!AH237</f>
        <v>18.12023014892489</v>
      </c>
      <c r="AJ43" s="258">
        <f>AJ31*Parametre!AI237</f>
        <v>18.06586945847571</v>
      </c>
      <c r="AK43" s="258">
        <f>AK31*Parametre!AJ237</f>
        <v>18.01167185010463</v>
      </c>
      <c r="AL43" s="258">
        <f>AL31*Parametre!AK237</f>
        <v>17.957636834554375</v>
      </c>
      <c r="AM43" s="258">
        <f>AM31*Parametre!AL237</f>
        <v>17.903763924051823</v>
      </c>
      <c r="AN43" s="258">
        <f>AN31*Parametre!AM237</f>
        <v>17.850052632276714</v>
      </c>
      <c r="AO43" s="258">
        <f>AO31*Parametre!AN237</f>
        <v>17.796502474381029</v>
      </c>
    </row>
    <row r="44" spans="2:41" x14ac:dyDescent="0.2">
      <c r="B44" s="252" t="s">
        <v>412</v>
      </c>
      <c r="C44" s="258">
        <f t="shared" si="48"/>
        <v>0</v>
      </c>
      <c r="D44" s="258">
        <f>D32*Parametre!C238</f>
        <v>0</v>
      </c>
      <c r="E44" s="258">
        <f>E32*Parametre!D238</f>
        <v>0</v>
      </c>
      <c r="F44" s="258">
        <f>F32*Parametre!E238</f>
        <v>0</v>
      </c>
      <c r="G44" s="258">
        <f>G32*Parametre!F238</f>
        <v>0</v>
      </c>
      <c r="H44" s="258">
        <f>H32*Parametre!G238</f>
        <v>0</v>
      </c>
      <c r="I44" s="258">
        <f>I32*Parametre!H238</f>
        <v>0</v>
      </c>
      <c r="J44" s="258">
        <f>J32*Parametre!I238</f>
        <v>0</v>
      </c>
      <c r="K44" s="258">
        <f>K32*Parametre!J238</f>
        <v>0</v>
      </c>
      <c r="L44" s="258">
        <f>L32*Parametre!K238</f>
        <v>0</v>
      </c>
      <c r="M44" s="258">
        <f>M32*Parametre!L238</f>
        <v>0</v>
      </c>
      <c r="N44" s="258">
        <f>N32*Parametre!M238</f>
        <v>0</v>
      </c>
      <c r="O44" s="258">
        <f>O32*Parametre!N238</f>
        <v>0</v>
      </c>
      <c r="P44" s="258">
        <f>P32*Parametre!O238</f>
        <v>0</v>
      </c>
      <c r="Q44" s="258">
        <f>Q32*Parametre!P238</f>
        <v>0</v>
      </c>
      <c r="R44" s="258">
        <f>R32*Parametre!Q238</f>
        <v>0</v>
      </c>
      <c r="S44" s="258">
        <f>S32*Parametre!R238</f>
        <v>0</v>
      </c>
      <c r="T44" s="258">
        <f>T32*Parametre!S238</f>
        <v>0</v>
      </c>
      <c r="U44" s="258">
        <f>U32*Parametre!T238</f>
        <v>0</v>
      </c>
      <c r="V44" s="258">
        <f>V32*Parametre!U238</f>
        <v>0</v>
      </c>
      <c r="W44" s="258">
        <f>W32*Parametre!V238</f>
        <v>0</v>
      </c>
      <c r="X44" s="258">
        <f>X32*Parametre!W238</f>
        <v>0</v>
      </c>
      <c r="Y44" s="258">
        <f>Y32*Parametre!X238</f>
        <v>0</v>
      </c>
      <c r="Z44" s="258">
        <f>Z32*Parametre!Y238</f>
        <v>0</v>
      </c>
      <c r="AA44" s="258">
        <f>AA32*Parametre!Z238</f>
        <v>0</v>
      </c>
      <c r="AB44" s="258">
        <f>AB32*Parametre!AA238</f>
        <v>0</v>
      </c>
      <c r="AC44" s="258">
        <f>AC32*Parametre!AB238</f>
        <v>0</v>
      </c>
      <c r="AD44" s="258">
        <f>AD32*Parametre!AC238</f>
        <v>0</v>
      </c>
      <c r="AE44" s="258">
        <f>AE32*Parametre!AD238</f>
        <v>0</v>
      </c>
      <c r="AF44" s="258">
        <f>AF32*Parametre!AE238</f>
        <v>0</v>
      </c>
      <c r="AG44" s="258">
        <f>AG32*Parametre!AF238</f>
        <v>0</v>
      </c>
      <c r="AH44" s="258">
        <f>AH32*Parametre!AG238</f>
        <v>0</v>
      </c>
      <c r="AI44" s="258">
        <f>AI32*Parametre!AH238</f>
        <v>0</v>
      </c>
      <c r="AJ44" s="258">
        <f>AJ32*Parametre!AI238</f>
        <v>0</v>
      </c>
      <c r="AK44" s="258">
        <f>AK32*Parametre!AJ238</f>
        <v>0</v>
      </c>
      <c r="AL44" s="258">
        <f>AL32*Parametre!AK238</f>
        <v>0</v>
      </c>
      <c r="AM44" s="258">
        <f>AM32*Parametre!AL238</f>
        <v>0</v>
      </c>
      <c r="AN44" s="258">
        <f>AN32*Parametre!AM238</f>
        <v>0</v>
      </c>
      <c r="AO44" s="258">
        <f>AO32*Parametre!AN238</f>
        <v>0</v>
      </c>
    </row>
    <row r="45" spans="2:41" x14ac:dyDescent="0.2">
      <c r="B45" s="252" t="s">
        <v>413</v>
      </c>
      <c r="C45" s="258">
        <f t="shared" si="48"/>
        <v>0</v>
      </c>
      <c r="D45" s="258">
        <f>D33*Parametre!C239</f>
        <v>0</v>
      </c>
      <c r="E45" s="258">
        <f>E33*Parametre!D239</f>
        <v>0</v>
      </c>
      <c r="F45" s="258">
        <f>F33*Parametre!E239</f>
        <v>0</v>
      </c>
      <c r="G45" s="258">
        <f>G33*Parametre!F239</f>
        <v>0</v>
      </c>
      <c r="H45" s="258">
        <f>H33*Parametre!G239</f>
        <v>0</v>
      </c>
      <c r="I45" s="258">
        <f>I33*Parametre!H239</f>
        <v>0</v>
      </c>
      <c r="J45" s="258">
        <f>J33*Parametre!I239</f>
        <v>0</v>
      </c>
      <c r="K45" s="258">
        <f>K33*Parametre!J239</f>
        <v>0</v>
      </c>
      <c r="L45" s="258">
        <f>L33*Parametre!K239</f>
        <v>0</v>
      </c>
      <c r="M45" s="258">
        <f>M33*Parametre!L239</f>
        <v>0</v>
      </c>
      <c r="N45" s="258">
        <f>N33*Parametre!M239</f>
        <v>0</v>
      </c>
      <c r="O45" s="258">
        <f>O33*Parametre!N239</f>
        <v>0</v>
      </c>
      <c r="P45" s="258">
        <f>P33*Parametre!O239</f>
        <v>0</v>
      </c>
      <c r="Q45" s="258">
        <f>Q33*Parametre!P239</f>
        <v>0</v>
      </c>
      <c r="R45" s="258">
        <f>R33*Parametre!Q239</f>
        <v>0</v>
      </c>
      <c r="S45" s="258">
        <f>S33*Parametre!R239</f>
        <v>0</v>
      </c>
      <c r="T45" s="258">
        <f>T33*Parametre!S239</f>
        <v>0</v>
      </c>
      <c r="U45" s="258">
        <f>U33*Parametre!T239</f>
        <v>0</v>
      </c>
      <c r="V45" s="258">
        <f>V33*Parametre!U239</f>
        <v>0</v>
      </c>
      <c r="W45" s="258">
        <f>W33*Parametre!V239</f>
        <v>0</v>
      </c>
      <c r="X45" s="258">
        <f>X33*Parametre!W239</f>
        <v>0</v>
      </c>
      <c r="Y45" s="258">
        <f>Y33*Parametre!X239</f>
        <v>0</v>
      </c>
      <c r="Z45" s="258">
        <f>Z33*Parametre!Y239</f>
        <v>0</v>
      </c>
      <c r="AA45" s="258">
        <f>AA33*Parametre!Z239</f>
        <v>0</v>
      </c>
      <c r="AB45" s="258">
        <f>AB33*Parametre!AA239</f>
        <v>0</v>
      </c>
      <c r="AC45" s="258">
        <f>AC33*Parametre!AB239</f>
        <v>0</v>
      </c>
      <c r="AD45" s="258">
        <f>AD33*Parametre!AC239</f>
        <v>0</v>
      </c>
      <c r="AE45" s="258">
        <f>AE33*Parametre!AD239</f>
        <v>0</v>
      </c>
      <c r="AF45" s="258">
        <f>AF33*Parametre!AE239</f>
        <v>0</v>
      </c>
      <c r="AG45" s="258">
        <f>AG33*Parametre!AF239</f>
        <v>0</v>
      </c>
      <c r="AH45" s="258">
        <f>AH33*Parametre!AG239</f>
        <v>0</v>
      </c>
      <c r="AI45" s="258">
        <f>AI33*Parametre!AH239</f>
        <v>0</v>
      </c>
      <c r="AJ45" s="258">
        <f>AJ33*Parametre!AI239</f>
        <v>0</v>
      </c>
      <c r="AK45" s="258">
        <f>AK33*Parametre!AJ239</f>
        <v>0</v>
      </c>
      <c r="AL45" s="258">
        <f>AL33*Parametre!AK239</f>
        <v>0</v>
      </c>
      <c r="AM45" s="258">
        <f>AM33*Parametre!AL239</f>
        <v>0</v>
      </c>
      <c r="AN45" s="258">
        <f>AN33*Parametre!AM239</f>
        <v>0</v>
      </c>
      <c r="AO45" s="258">
        <f>AO33*Parametre!AN239</f>
        <v>0</v>
      </c>
    </row>
    <row r="46" spans="2:41" x14ac:dyDescent="0.2">
      <c r="B46" s="252" t="s">
        <v>414</v>
      </c>
      <c r="C46" s="258">
        <f t="shared" si="48"/>
        <v>0</v>
      </c>
      <c r="D46" s="258">
        <f>D34*Parametre!C240</f>
        <v>0</v>
      </c>
      <c r="E46" s="258">
        <f>E34*Parametre!D240</f>
        <v>0</v>
      </c>
      <c r="F46" s="258">
        <f>F34*Parametre!E240</f>
        <v>0</v>
      </c>
      <c r="G46" s="258">
        <f>G34*Parametre!F240</f>
        <v>0</v>
      </c>
      <c r="H46" s="258">
        <f>H34*Parametre!G240</f>
        <v>0</v>
      </c>
      <c r="I46" s="258">
        <f>I34*Parametre!H240</f>
        <v>0</v>
      </c>
      <c r="J46" s="258">
        <f>J34*Parametre!I240</f>
        <v>0</v>
      </c>
      <c r="K46" s="258">
        <f>K34*Parametre!J240</f>
        <v>0</v>
      </c>
      <c r="L46" s="258">
        <f>L34*Parametre!K240</f>
        <v>0</v>
      </c>
      <c r="M46" s="258">
        <f>M34*Parametre!L240</f>
        <v>0</v>
      </c>
      <c r="N46" s="258">
        <f>N34*Parametre!M240</f>
        <v>0</v>
      </c>
      <c r="O46" s="258">
        <f>O34*Parametre!N240</f>
        <v>0</v>
      </c>
      <c r="P46" s="258">
        <f>P34*Parametre!O240</f>
        <v>0</v>
      </c>
      <c r="Q46" s="258">
        <f>Q34*Parametre!P240</f>
        <v>0</v>
      </c>
      <c r="R46" s="258">
        <f>R34*Parametre!Q240</f>
        <v>0</v>
      </c>
      <c r="S46" s="258">
        <f>S34*Parametre!R240</f>
        <v>0</v>
      </c>
      <c r="T46" s="258">
        <f>T34*Parametre!S240</f>
        <v>0</v>
      </c>
      <c r="U46" s="258">
        <f>U34*Parametre!T240</f>
        <v>0</v>
      </c>
      <c r="V46" s="258">
        <f>V34*Parametre!U240</f>
        <v>0</v>
      </c>
      <c r="W46" s="258">
        <f>W34*Parametre!V240</f>
        <v>0</v>
      </c>
      <c r="X46" s="258">
        <f>X34*Parametre!W240</f>
        <v>0</v>
      </c>
      <c r="Y46" s="258">
        <f>Y34*Parametre!X240</f>
        <v>0</v>
      </c>
      <c r="Z46" s="258">
        <f>Z34*Parametre!Y240</f>
        <v>0</v>
      </c>
      <c r="AA46" s="258">
        <f>AA34*Parametre!Z240</f>
        <v>0</v>
      </c>
      <c r="AB46" s="258">
        <f>AB34*Parametre!AA240</f>
        <v>0</v>
      </c>
      <c r="AC46" s="258">
        <f>AC34*Parametre!AB240</f>
        <v>0</v>
      </c>
      <c r="AD46" s="258">
        <f>AD34*Parametre!AC240</f>
        <v>0</v>
      </c>
      <c r="AE46" s="258">
        <f>AE34*Parametre!AD240</f>
        <v>0</v>
      </c>
      <c r="AF46" s="258">
        <f>AF34*Parametre!AE240</f>
        <v>0</v>
      </c>
      <c r="AG46" s="258">
        <f>AG34*Parametre!AF240</f>
        <v>0</v>
      </c>
      <c r="AH46" s="258">
        <f>AH34*Parametre!AG240</f>
        <v>0</v>
      </c>
      <c r="AI46" s="258">
        <f>AI34*Parametre!AH240</f>
        <v>0</v>
      </c>
      <c r="AJ46" s="258">
        <f>AJ34*Parametre!AI240</f>
        <v>0</v>
      </c>
      <c r="AK46" s="258">
        <f>AK34*Parametre!AJ240</f>
        <v>0</v>
      </c>
      <c r="AL46" s="258">
        <f>AL34*Parametre!AK240</f>
        <v>0</v>
      </c>
      <c r="AM46" s="258">
        <f>AM34*Parametre!AL240</f>
        <v>0</v>
      </c>
      <c r="AN46" s="258">
        <f>AN34*Parametre!AM240</f>
        <v>0</v>
      </c>
      <c r="AO46" s="258">
        <f>AO34*Parametre!AN240</f>
        <v>0</v>
      </c>
    </row>
    <row r="47" spans="2:41" x14ac:dyDescent="0.2">
      <c r="B47" s="269" t="s">
        <v>58</v>
      </c>
      <c r="C47" s="271">
        <f t="shared" si="48"/>
        <v>13404.11224211457</v>
      </c>
      <c r="D47" s="271">
        <f t="shared" ref="D47:AG47" si="49">SUM(D41:D46)</f>
        <v>0</v>
      </c>
      <c r="E47" s="270">
        <f t="shared" si="49"/>
        <v>0</v>
      </c>
      <c r="F47" s="270">
        <f t="shared" si="49"/>
        <v>276.85770181146825</v>
      </c>
      <c r="G47" s="270">
        <f t="shared" si="49"/>
        <v>283.33717423368591</v>
      </c>
      <c r="H47" s="270">
        <f t="shared" si="49"/>
        <v>289.89379324239854</v>
      </c>
      <c r="I47" s="270">
        <f t="shared" si="49"/>
        <v>296.5283213957365</v>
      </c>
      <c r="J47" s="270">
        <f t="shared" si="49"/>
        <v>303.24152814736772</v>
      </c>
      <c r="K47" s="270">
        <f t="shared" si="49"/>
        <v>310.03418990570526</v>
      </c>
      <c r="L47" s="270">
        <f t="shared" si="49"/>
        <v>316.90709009383886</v>
      </c>
      <c r="M47" s="270">
        <f t="shared" si="49"/>
        <v>323.86101920927211</v>
      </c>
      <c r="N47" s="270">
        <f t="shared" si="49"/>
        <v>330.89677488489491</v>
      </c>
      <c r="O47" s="270">
        <f t="shared" si="49"/>
        <v>338.01516195005445</v>
      </c>
      <c r="P47" s="270">
        <f t="shared" si="49"/>
        <v>345.21699249215499</v>
      </c>
      <c r="Q47" s="270">
        <f t="shared" si="49"/>
        <v>352.50308591893361</v>
      </c>
      <c r="R47" s="270">
        <f t="shared" si="49"/>
        <v>359.87426902100111</v>
      </c>
      <c r="S47" s="270">
        <f t="shared" si="49"/>
        <v>363.68359673013254</v>
      </c>
      <c r="T47" s="270">
        <f t="shared" si="49"/>
        <v>367.46682960455286</v>
      </c>
      <c r="U47" s="270">
        <f t="shared" si="49"/>
        <v>371.22408992935868</v>
      </c>
      <c r="V47" s="270">
        <f t="shared" si="49"/>
        <v>374.95549949072972</v>
      </c>
      <c r="W47" s="270">
        <f t="shared" si="49"/>
        <v>378.66117957795797</v>
      </c>
      <c r="X47" s="270">
        <f t="shared" si="49"/>
        <v>382.34125098514465</v>
      </c>
      <c r="Y47" s="270">
        <f t="shared" si="49"/>
        <v>385.99583401329232</v>
      </c>
      <c r="Z47" s="270">
        <f t="shared" si="49"/>
        <v>389.62504847202598</v>
      </c>
      <c r="AA47" s="270">
        <f t="shared" si="49"/>
        <v>393.22901368141811</v>
      </c>
      <c r="AB47" s="270">
        <f t="shared" si="49"/>
        <v>396.80784847420608</v>
      </c>
      <c r="AC47" s="270">
        <f t="shared" si="49"/>
        <v>400.36167119710342</v>
      </c>
      <c r="AD47" s="270">
        <f t="shared" si="49"/>
        <v>403.89059971298963</v>
      </c>
      <c r="AE47" s="270">
        <f t="shared" si="49"/>
        <v>407.39475140276699</v>
      </c>
      <c r="AF47" s="270">
        <f t="shared" si="49"/>
        <v>410.8742431669919</v>
      </c>
      <c r="AG47" s="270">
        <f t="shared" si="49"/>
        <v>414.32919142787568</v>
      </c>
      <c r="AH47" s="270">
        <f t="shared" ref="AH47:AN47" si="50">SUM(AH41:AH46)</f>
        <v>417.75971213094266</v>
      </c>
      <c r="AI47" s="270">
        <f t="shared" si="50"/>
        <v>421.1659207471763</v>
      </c>
      <c r="AJ47" s="270">
        <f t="shared" si="50"/>
        <v>424.54793227422016</v>
      </c>
      <c r="AK47" s="270">
        <f t="shared" si="50"/>
        <v>427.90586123894064</v>
      </c>
      <c r="AL47" s="270">
        <f t="shared" si="50"/>
        <v>431.23982169834716</v>
      </c>
      <c r="AM47" s="270">
        <f t="shared" si="50"/>
        <v>434.54992724232807</v>
      </c>
      <c r="AN47" s="270">
        <f t="shared" si="50"/>
        <v>437.83629099455106</v>
      </c>
      <c r="AO47" s="270">
        <f t="shared" ref="AO47" si="51">SUM(AO41:AO46)</f>
        <v>441.09902561500371</v>
      </c>
    </row>
  </sheetData>
  <mergeCells count="1">
    <mergeCell ref="B39:B40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2:J55"/>
  <sheetViews>
    <sheetView zoomScale="90" zoomScaleNormal="90" workbookViewId="0">
      <selection activeCell="E19" sqref="E19"/>
    </sheetView>
  </sheetViews>
  <sheetFormatPr defaultColWidth="9.21875" defaultRowHeight="10.199999999999999" x14ac:dyDescent="0.2"/>
  <cols>
    <col min="1" max="1" width="2.77734375" style="2" customWidth="1"/>
    <col min="2" max="2" width="42.21875" style="2" customWidth="1"/>
    <col min="3" max="3" width="11.77734375" style="2" customWidth="1"/>
    <col min="4" max="4" width="8" style="2" customWidth="1"/>
    <col min="5" max="5" width="13.5546875" style="2" customWidth="1"/>
    <col min="6" max="6" width="10.21875" style="2" bestFit="1" customWidth="1"/>
    <col min="7" max="7" width="10.5546875" style="2" bestFit="1" customWidth="1"/>
    <col min="8" max="10" width="8" style="2" customWidth="1"/>
    <col min="11" max="16384" width="9.21875" style="2"/>
  </cols>
  <sheetData>
    <row r="2" spans="2:10" x14ac:dyDescent="0.2">
      <c r="B2" s="3" t="s">
        <v>372</v>
      </c>
      <c r="C2" s="3"/>
      <c r="D2" s="3" t="s">
        <v>10</v>
      </c>
      <c r="E2" s="3"/>
      <c r="F2" s="3"/>
      <c r="G2" s="3"/>
      <c r="H2" s="3"/>
      <c r="I2" s="3"/>
      <c r="J2" s="3"/>
    </row>
    <row r="3" spans="2:10" x14ac:dyDescent="0.2">
      <c r="B3" s="4"/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/>
    </row>
    <row r="4" spans="2:10" x14ac:dyDescent="0.2">
      <c r="B4" s="6" t="s">
        <v>166</v>
      </c>
      <c r="C4" s="6" t="s">
        <v>9</v>
      </c>
      <c r="D4" s="7">
        <f>Parametre!C13</f>
        <v>2026</v>
      </c>
      <c r="E4" s="7">
        <f>$D$4+D3</f>
        <v>2027</v>
      </c>
      <c r="F4" s="7">
        <f>$D$4+E3</f>
        <v>2028</v>
      </c>
      <c r="G4" s="7">
        <f>$D$4+F3</f>
        <v>2029</v>
      </c>
      <c r="H4" s="7">
        <f>$D$4+G3</f>
        <v>2030</v>
      </c>
      <c r="I4" s="7">
        <f>$D$4+H3</f>
        <v>2031</v>
      </c>
      <c r="J4" s="7" t="s">
        <v>371</v>
      </c>
    </row>
    <row r="5" spans="2:10" x14ac:dyDescent="0.2">
      <c r="B5" s="3" t="s">
        <v>273</v>
      </c>
      <c r="C5" s="13">
        <f t="shared" ref="C5:C17" si="0">SUM(D5:I5)</f>
        <v>24490000</v>
      </c>
      <c r="D5" s="13">
        <f>SUM(D6:D10)</f>
        <v>0</v>
      </c>
      <c r="E5" s="13">
        <f t="shared" ref="E5:I5" si="1">SUM(E6:E10)</f>
        <v>24490000</v>
      </c>
      <c r="F5" s="13">
        <f t="shared" si="1"/>
        <v>0</v>
      </c>
      <c r="G5" s="13">
        <f t="shared" si="1"/>
        <v>0</v>
      </c>
      <c r="H5" s="13">
        <f t="shared" si="1"/>
        <v>0</v>
      </c>
      <c r="I5" s="13">
        <f t="shared" si="1"/>
        <v>0</v>
      </c>
      <c r="J5" s="13">
        <f t="shared" ref="J5" si="2">SUM(J6:J10)</f>
        <v>0</v>
      </c>
    </row>
    <row r="6" spans="2:10" x14ac:dyDescent="0.2">
      <c r="B6" s="106" t="s">
        <v>468</v>
      </c>
      <c r="C6" s="8">
        <f t="shared" si="0"/>
        <v>9796000</v>
      </c>
      <c r="D6" s="108"/>
      <c r="E6" s="108">
        <f>$D$54*'02 Zostatková hodnota'!D14</f>
        <v>9796000</v>
      </c>
      <c r="F6" s="108"/>
      <c r="G6" s="108"/>
      <c r="H6" s="108"/>
      <c r="I6" s="108"/>
      <c r="J6" s="108">
        <v>0</v>
      </c>
    </row>
    <row r="7" spans="2:10" x14ac:dyDescent="0.2">
      <c r="B7" s="106" t="s">
        <v>469</v>
      </c>
      <c r="C7" s="8">
        <f t="shared" si="0"/>
        <v>7347000</v>
      </c>
      <c r="D7" s="108"/>
      <c r="E7" s="108">
        <f>$D$54*'02 Zostatková hodnota'!D15</f>
        <v>7347000</v>
      </c>
      <c r="F7" s="108"/>
      <c r="G7" s="108"/>
      <c r="H7" s="108"/>
      <c r="I7" s="108"/>
      <c r="J7" s="108">
        <v>0</v>
      </c>
    </row>
    <row r="8" spans="2:10" x14ac:dyDescent="0.2">
      <c r="B8" s="106" t="s">
        <v>470</v>
      </c>
      <c r="C8" s="8">
        <f t="shared" si="0"/>
        <v>0</v>
      </c>
      <c r="D8" s="108"/>
      <c r="E8" s="108">
        <f>$D$54*'02 Zostatková hodnota'!D16</f>
        <v>0</v>
      </c>
      <c r="F8" s="108"/>
      <c r="G8" s="108"/>
      <c r="H8" s="108"/>
      <c r="I8" s="108"/>
      <c r="J8" s="108">
        <v>0</v>
      </c>
    </row>
    <row r="9" spans="2:10" x14ac:dyDescent="0.2">
      <c r="B9" s="106" t="s">
        <v>471</v>
      </c>
      <c r="C9" s="8">
        <f t="shared" si="0"/>
        <v>2449000</v>
      </c>
      <c r="D9" s="108"/>
      <c r="E9" s="108">
        <f>$D$54*'02 Zostatková hodnota'!D17</f>
        <v>2449000</v>
      </c>
      <c r="F9" s="108"/>
      <c r="G9" s="108"/>
      <c r="H9" s="108"/>
      <c r="I9" s="108"/>
      <c r="J9" s="108">
        <v>0</v>
      </c>
    </row>
    <row r="10" spans="2:10" x14ac:dyDescent="0.2">
      <c r="B10" s="106" t="s">
        <v>472</v>
      </c>
      <c r="C10" s="8">
        <f t="shared" si="0"/>
        <v>4898000</v>
      </c>
      <c r="D10" s="108"/>
      <c r="E10" s="108">
        <f>$D$54*'02 Zostatková hodnota'!D18</f>
        <v>4898000</v>
      </c>
      <c r="F10" s="108"/>
      <c r="G10" s="108"/>
      <c r="H10" s="108"/>
      <c r="I10" s="108"/>
      <c r="J10" s="108">
        <v>0</v>
      </c>
    </row>
    <row r="11" spans="2:10" x14ac:dyDescent="0.2">
      <c r="B11" s="3" t="s">
        <v>47</v>
      </c>
      <c r="C11" s="8">
        <f t="shared" si="0"/>
        <v>0</v>
      </c>
      <c r="D11" s="9"/>
      <c r="E11" s="9"/>
      <c r="F11" s="9"/>
      <c r="G11" s="9"/>
      <c r="H11" s="9"/>
      <c r="I11" s="9"/>
      <c r="J11" s="9"/>
    </row>
    <row r="12" spans="2:10" s="12" customFormat="1" x14ac:dyDescent="0.2">
      <c r="B12" s="10" t="s">
        <v>186</v>
      </c>
      <c r="C12" s="13">
        <f t="shared" si="0"/>
        <v>24490000</v>
      </c>
      <c r="D12" s="11">
        <f t="shared" ref="D12:I12" si="3">SUM(D5:D5,D11:D11)</f>
        <v>0</v>
      </c>
      <c r="E12" s="11">
        <f t="shared" si="3"/>
        <v>24490000</v>
      </c>
      <c r="F12" s="11">
        <f t="shared" si="3"/>
        <v>0</v>
      </c>
      <c r="G12" s="11">
        <f t="shared" si="3"/>
        <v>0</v>
      </c>
      <c r="H12" s="11">
        <f t="shared" si="3"/>
        <v>0</v>
      </c>
      <c r="I12" s="11">
        <f t="shared" si="3"/>
        <v>0</v>
      </c>
      <c r="J12" s="11">
        <f t="shared" ref="J12" si="4">SUM(J5:J5,J11:J11)</f>
        <v>0</v>
      </c>
    </row>
    <row r="13" spans="2:10" x14ac:dyDescent="0.2">
      <c r="B13" s="3" t="s">
        <v>661</v>
      </c>
      <c r="C13" s="8">
        <f t="shared" si="0"/>
        <v>0</v>
      </c>
      <c r="D13" s="9"/>
      <c r="E13" s="9"/>
      <c r="F13" s="9"/>
      <c r="G13" s="9"/>
      <c r="H13" s="9"/>
      <c r="I13" s="9"/>
      <c r="J13" s="9">
        <v>0</v>
      </c>
    </row>
    <row r="14" spans="2:10" x14ac:dyDescent="0.2">
      <c r="B14" s="3" t="s">
        <v>373</v>
      </c>
      <c r="C14" s="8">
        <f t="shared" si="0"/>
        <v>0</v>
      </c>
      <c r="D14" s="9"/>
      <c r="E14" s="9"/>
      <c r="F14" s="9"/>
      <c r="G14" s="9"/>
      <c r="H14" s="9"/>
      <c r="I14" s="9"/>
      <c r="J14" s="9"/>
    </row>
    <row r="15" spans="2:10" ht="11.25" customHeight="1" x14ac:dyDescent="0.2">
      <c r="B15" s="10" t="s">
        <v>374</v>
      </c>
      <c r="C15" s="13">
        <f t="shared" si="0"/>
        <v>24490000</v>
      </c>
      <c r="D15" s="13">
        <f t="shared" ref="D15:I15" si="5">SUM(D12:D13)</f>
        <v>0</v>
      </c>
      <c r="E15" s="13">
        <f t="shared" si="5"/>
        <v>24490000</v>
      </c>
      <c r="F15" s="13">
        <f t="shared" si="5"/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ref="J15" si="6">SUM(J12:J13)</f>
        <v>0</v>
      </c>
    </row>
    <row r="16" spans="2:10" x14ac:dyDescent="0.2">
      <c r="B16" s="3" t="s">
        <v>48</v>
      </c>
      <c r="C16" s="8">
        <f t="shared" si="0"/>
        <v>5632700</v>
      </c>
      <c r="D16" s="9"/>
      <c r="E16" s="9">
        <f>E15*23%</f>
        <v>5632700</v>
      </c>
      <c r="F16" s="9"/>
      <c r="G16" s="9"/>
      <c r="H16" s="9"/>
      <c r="I16" s="9"/>
      <c r="J16" s="9"/>
    </row>
    <row r="17" spans="2:10" x14ac:dyDescent="0.2">
      <c r="B17" s="4" t="s">
        <v>167</v>
      </c>
      <c r="C17" s="13">
        <f t="shared" si="0"/>
        <v>30122700</v>
      </c>
      <c r="D17" s="13">
        <f t="shared" ref="D17:J17" si="7">SUM(D15:D16)</f>
        <v>0</v>
      </c>
      <c r="E17" s="13">
        <f t="shared" si="7"/>
        <v>30122700</v>
      </c>
      <c r="F17" s="13">
        <f t="shared" si="7"/>
        <v>0</v>
      </c>
      <c r="G17" s="13">
        <f t="shared" si="7"/>
        <v>0</v>
      </c>
      <c r="H17" s="13">
        <f t="shared" si="7"/>
        <v>0</v>
      </c>
      <c r="I17" s="13">
        <f t="shared" si="7"/>
        <v>0</v>
      </c>
      <c r="J17" s="13">
        <f t="shared" si="7"/>
        <v>0</v>
      </c>
    </row>
    <row r="18" spans="2:10" x14ac:dyDescent="0.2">
      <c r="C18" s="14"/>
      <c r="D18" s="14"/>
      <c r="E18" s="14"/>
      <c r="F18" s="14"/>
      <c r="G18" s="14"/>
      <c r="H18" s="14"/>
      <c r="I18" s="14"/>
      <c r="J18" s="14"/>
    </row>
    <row r="19" spans="2:10" x14ac:dyDescent="0.2">
      <c r="B19" s="203" t="s">
        <v>168</v>
      </c>
      <c r="C19" s="204">
        <f>SUM(D19:I19)</f>
        <v>24490000</v>
      </c>
      <c r="D19" s="204"/>
      <c r="E19" s="204">
        <f>E15</f>
        <v>24490000</v>
      </c>
      <c r="F19" s="204">
        <f>F15</f>
        <v>0</v>
      </c>
      <c r="G19" s="204">
        <f>G15</f>
        <v>0</v>
      </c>
      <c r="H19" s="204">
        <f>H15</f>
        <v>0</v>
      </c>
      <c r="I19" s="204">
        <f>I15</f>
        <v>0</v>
      </c>
      <c r="J19" s="204">
        <v>0</v>
      </c>
    </row>
    <row r="20" spans="2:10" x14ac:dyDescent="0.2">
      <c r="B20" s="203" t="s">
        <v>169</v>
      </c>
      <c r="C20" s="204">
        <f>SUM(D20:I20)</f>
        <v>5632700</v>
      </c>
      <c r="D20" s="204">
        <f t="shared" ref="D20:I20" si="8">D17-D19</f>
        <v>0</v>
      </c>
      <c r="E20" s="204">
        <f t="shared" si="8"/>
        <v>5632700</v>
      </c>
      <c r="F20" s="204"/>
      <c r="G20" s="204">
        <f t="shared" si="8"/>
        <v>0</v>
      </c>
      <c r="H20" s="204">
        <f t="shared" si="8"/>
        <v>0</v>
      </c>
      <c r="I20" s="204">
        <f t="shared" si="8"/>
        <v>0</v>
      </c>
      <c r="J20" s="204">
        <f t="shared" ref="J20" si="9">J17-J19</f>
        <v>0</v>
      </c>
    </row>
    <row r="21" spans="2:10" x14ac:dyDescent="0.2">
      <c r="B21" s="1"/>
    </row>
    <row r="23" spans="2:10" x14ac:dyDescent="0.2">
      <c r="B23" s="3"/>
      <c r="C23" s="3"/>
      <c r="D23" s="3" t="s">
        <v>10</v>
      </c>
      <c r="E23" s="3"/>
      <c r="F23" s="3"/>
      <c r="G23" s="3"/>
      <c r="H23" s="3"/>
      <c r="I23" s="3"/>
      <c r="J23" s="3"/>
    </row>
    <row r="24" spans="2:10" x14ac:dyDescent="0.2">
      <c r="B24" s="4"/>
      <c r="C24" s="4"/>
      <c r="D24" s="5">
        <v>1</v>
      </c>
      <c r="E24" s="5">
        <v>2</v>
      </c>
      <c r="F24" s="5">
        <v>3</v>
      </c>
      <c r="G24" s="5">
        <v>4</v>
      </c>
      <c r="H24" s="5">
        <v>5</v>
      </c>
      <c r="I24" s="5">
        <v>6</v>
      </c>
      <c r="J24" s="5"/>
    </row>
    <row r="25" spans="2:10" x14ac:dyDescent="0.2">
      <c r="B25" s="6" t="s">
        <v>38</v>
      </c>
      <c r="C25" s="6" t="s">
        <v>9</v>
      </c>
      <c r="D25" s="7">
        <f t="shared" ref="D25:J25" si="10">D4</f>
        <v>2026</v>
      </c>
      <c r="E25" s="7">
        <f t="shared" si="10"/>
        <v>2027</v>
      </c>
      <c r="F25" s="7">
        <f t="shared" si="10"/>
        <v>2028</v>
      </c>
      <c r="G25" s="7">
        <f t="shared" si="10"/>
        <v>2029</v>
      </c>
      <c r="H25" s="7">
        <f t="shared" si="10"/>
        <v>2030</v>
      </c>
      <c r="I25" s="7">
        <f t="shared" si="10"/>
        <v>2031</v>
      </c>
      <c r="J25" s="7" t="str">
        <f t="shared" si="10"/>
        <v>...</v>
      </c>
    </row>
    <row r="26" spans="2:10" x14ac:dyDescent="0.2">
      <c r="B26" s="3" t="s">
        <v>273</v>
      </c>
      <c r="C26" s="8">
        <f t="shared" ref="C26:C33" si="11">SUM(D26:I26)</f>
        <v>22041000</v>
      </c>
      <c r="D26" s="8">
        <f>SUM(D27:D31)</f>
        <v>0</v>
      </c>
      <c r="E26" s="8">
        <f t="shared" ref="E26:I26" si="12">SUM(E27:E31)</f>
        <v>22041000</v>
      </c>
      <c r="F26" s="8">
        <f t="shared" si="12"/>
        <v>0</v>
      </c>
      <c r="G26" s="8">
        <f t="shared" si="12"/>
        <v>0</v>
      </c>
      <c r="H26" s="8">
        <f t="shared" si="12"/>
        <v>0</v>
      </c>
      <c r="I26" s="8">
        <f t="shared" si="12"/>
        <v>0</v>
      </c>
      <c r="J26" s="107">
        <f t="shared" ref="J26" si="13">SUM(J27:J31)</f>
        <v>0</v>
      </c>
    </row>
    <row r="27" spans="2:10" x14ac:dyDescent="0.2">
      <c r="B27" s="106" t="s">
        <v>468</v>
      </c>
      <c r="C27" s="8">
        <f t="shared" si="11"/>
        <v>8816400</v>
      </c>
      <c r="D27" s="107">
        <f>D6*Parametre!$C$47</f>
        <v>0</v>
      </c>
      <c r="E27" s="107">
        <f>E6*Parametre!$C$47</f>
        <v>8816400</v>
      </c>
      <c r="F27" s="107">
        <f>F6*Parametre!$C$47</f>
        <v>0</v>
      </c>
      <c r="G27" s="107">
        <f>G6*Parametre!$C$47</f>
        <v>0</v>
      </c>
      <c r="H27" s="107">
        <f>H6*Parametre!$C$47</f>
        <v>0</v>
      </c>
      <c r="I27" s="107">
        <f>I6*Parametre!$C$47</f>
        <v>0</v>
      </c>
      <c r="J27" s="107">
        <f>J6*Parametre!$C$47</f>
        <v>0</v>
      </c>
    </row>
    <row r="28" spans="2:10" x14ac:dyDescent="0.2">
      <c r="B28" s="106" t="s">
        <v>469</v>
      </c>
      <c r="C28" s="8">
        <f t="shared" si="11"/>
        <v>6612300</v>
      </c>
      <c r="D28" s="107">
        <f>D7*Parametre!$C$47</f>
        <v>0</v>
      </c>
      <c r="E28" s="107">
        <f>E7*Parametre!$C$47</f>
        <v>6612300</v>
      </c>
      <c r="F28" s="107">
        <f>F7*Parametre!$C$47</f>
        <v>0</v>
      </c>
      <c r="G28" s="107">
        <f>G7*Parametre!$C$47</f>
        <v>0</v>
      </c>
      <c r="H28" s="107">
        <f>H7*Parametre!$C$47</f>
        <v>0</v>
      </c>
      <c r="I28" s="107">
        <f>I7*Parametre!$C$47</f>
        <v>0</v>
      </c>
      <c r="J28" s="107">
        <f>J7*Parametre!$C$47</f>
        <v>0</v>
      </c>
    </row>
    <row r="29" spans="2:10" x14ac:dyDescent="0.2">
      <c r="B29" s="106" t="s">
        <v>470</v>
      </c>
      <c r="C29" s="8">
        <f t="shared" si="11"/>
        <v>0</v>
      </c>
      <c r="D29" s="107">
        <f>D8*Parametre!$C$47</f>
        <v>0</v>
      </c>
      <c r="E29" s="107">
        <f>E8*Parametre!$C$47</f>
        <v>0</v>
      </c>
      <c r="F29" s="107">
        <f>F8*Parametre!$C$47</f>
        <v>0</v>
      </c>
      <c r="G29" s="107">
        <f>G8*Parametre!$C$47</f>
        <v>0</v>
      </c>
      <c r="H29" s="107">
        <f>H8*Parametre!$C$47</f>
        <v>0</v>
      </c>
      <c r="I29" s="107">
        <f>I8*Parametre!$C$47</f>
        <v>0</v>
      </c>
      <c r="J29" s="107">
        <f>J8*Parametre!$C$47</f>
        <v>0</v>
      </c>
    </row>
    <row r="30" spans="2:10" x14ac:dyDescent="0.2">
      <c r="B30" s="106" t="s">
        <v>471</v>
      </c>
      <c r="C30" s="8">
        <f t="shared" si="11"/>
        <v>2204100</v>
      </c>
      <c r="D30" s="107">
        <f>D9*Parametre!$C$47</f>
        <v>0</v>
      </c>
      <c r="E30" s="107">
        <f>E9*Parametre!$C$47</f>
        <v>2204100</v>
      </c>
      <c r="F30" s="107">
        <f>F9*Parametre!$C$47</f>
        <v>0</v>
      </c>
      <c r="G30" s="107">
        <f>G9*Parametre!$C$47</f>
        <v>0</v>
      </c>
      <c r="H30" s="107">
        <f>H9*Parametre!$C$47</f>
        <v>0</v>
      </c>
      <c r="I30" s="107">
        <f>I9*Parametre!$C$47</f>
        <v>0</v>
      </c>
      <c r="J30" s="107">
        <f>J9*Parametre!$C$47</f>
        <v>0</v>
      </c>
    </row>
    <row r="31" spans="2:10" x14ac:dyDescent="0.2">
      <c r="B31" s="106" t="s">
        <v>472</v>
      </c>
      <c r="C31" s="8">
        <f t="shared" si="11"/>
        <v>4408200</v>
      </c>
      <c r="D31" s="107">
        <f>D10*Parametre!$C$47</f>
        <v>0</v>
      </c>
      <c r="E31" s="107">
        <f>E10*Parametre!$C$47</f>
        <v>4408200</v>
      </c>
      <c r="F31" s="107">
        <f>F10*Parametre!$C$47</f>
        <v>0</v>
      </c>
      <c r="G31" s="107">
        <f>G10*Parametre!$C$47</f>
        <v>0</v>
      </c>
      <c r="H31" s="107">
        <f>H10*Parametre!$C$47</f>
        <v>0</v>
      </c>
      <c r="I31" s="107">
        <f>I10*Parametre!$C$47</f>
        <v>0</v>
      </c>
      <c r="J31" s="107">
        <f>J10*Parametre!$C$47</f>
        <v>0</v>
      </c>
    </row>
    <row r="32" spans="2:10" x14ac:dyDescent="0.2">
      <c r="B32" s="3" t="s">
        <v>47</v>
      </c>
      <c r="C32" s="8">
        <f t="shared" si="11"/>
        <v>0</v>
      </c>
      <c r="D32" s="8">
        <f>D11*Parametre!$C$47</f>
        <v>0</v>
      </c>
      <c r="E32" s="8">
        <f>E11*Parametre!$C$47</f>
        <v>0</v>
      </c>
      <c r="F32" s="8">
        <f>F11*Parametre!$C$47</f>
        <v>0</v>
      </c>
      <c r="G32" s="8">
        <f>G11*Parametre!$C$47</f>
        <v>0</v>
      </c>
      <c r="H32" s="8">
        <f>H11*Parametre!$C$47</f>
        <v>0</v>
      </c>
      <c r="I32" s="8">
        <f>I11*Parametre!$C$47</f>
        <v>0</v>
      </c>
      <c r="J32" s="107">
        <f>J11*Parametre!$C$47</f>
        <v>0</v>
      </c>
    </row>
    <row r="33" spans="2:10" x14ac:dyDescent="0.2">
      <c r="B33" s="4" t="s">
        <v>44</v>
      </c>
      <c r="C33" s="13">
        <f t="shared" si="11"/>
        <v>22041000</v>
      </c>
      <c r="D33" s="13">
        <f t="shared" ref="D33:I33" si="14">SUM(D26:D26,D32:D32)</f>
        <v>0</v>
      </c>
      <c r="E33" s="13">
        <f t="shared" si="14"/>
        <v>22041000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ref="J33" si="15">SUM(J26:J26,J32:J32)</f>
        <v>0</v>
      </c>
    </row>
    <row r="34" spans="2:10" x14ac:dyDescent="0.2">
      <c r="B34" s="15"/>
      <c r="C34" s="103"/>
      <c r="D34" s="103"/>
      <c r="E34" s="103"/>
      <c r="F34" s="103"/>
      <c r="G34" s="103"/>
      <c r="H34" s="103"/>
      <c r="I34" s="103"/>
      <c r="J34" s="103"/>
    </row>
    <row r="35" spans="2:10" x14ac:dyDescent="0.2">
      <c r="B35" s="15" t="s">
        <v>272</v>
      </c>
      <c r="C35" s="103"/>
      <c r="D35" s="103"/>
      <c r="E35" s="103"/>
      <c r="F35" s="103"/>
      <c r="G35" s="103"/>
      <c r="H35" s="103"/>
      <c r="I35" s="103"/>
      <c r="J35" s="103"/>
    </row>
    <row r="36" spans="2:10" x14ac:dyDescent="0.2">
      <c r="B36" s="104" t="s">
        <v>468</v>
      </c>
    </row>
    <row r="37" spans="2:10" x14ac:dyDescent="0.2">
      <c r="B37" s="205" t="s">
        <v>486</v>
      </c>
    </row>
    <row r="38" spans="2:10" x14ac:dyDescent="0.2">
      <c r="B38" s="104" t="s">
        <v>469</v>
      </c>
    </row>
    <row r="39" spans="2:10" x14ac:dyDescent="0.2">
      <c r="B39" s="205" t="s">
        <v>487</v>
      </c>
    </row>
    <row r="40" spans="2:10" x14ac:dyDescent="0.2">
      <c r="B40" s="104" t="s">
        <v>470</v>
      </c>
    </row>
    <row r="41" spans="2:10" x14ac:dyDescent="0.2">
      <c r="B41" s="205" t="s">
        <v>488</v>
      </c>
    </row>
    <row r="42" spans="2:10" x14ac:dyDescent="0.2">
      <c r="B42" s="104" t="s">
        <v>471</v>
      </c>
    </row>
    <row r="43" spans="2:10" x14ac:dyDescent="0.2">
      <c r="B43" s="205" t="s">
        <v>489</v>
      </c>
    </row>
    <row r="44" spans="2:10" x14ac:dyDescent="0.2">
      <c r="B44" s="104" t="s">
        <v>472</v>
      </c>
    </row>
    <row r="45" spans="2:10" x14ac:dyDescent="0.2">
      <c r="B45" s="205" t="s">
        <v>490</v>
      </c>
    </row>
    <row r="46" spans="2:10" x14ac:dyDescent="0.2">
      <c r="B46" s="105" t="s">
        <v>162</v>
      </c>
    </row>
    <row r="47" spans="2:10" x14ac:dyDescent="0.2">
      <c r="B47" s="1" t="s">
        <v>274</v>
      </c>
    </row>
    <row r="48" spans="2:10" x14ac:dyDescent="0.2">
      <c r="B48" s="104" t="s">
        <v>163</v>
      </c>
    </row>
    <row r="49" spans="2:5" x14ac:dyDescent="0.2">
      <c r="B49" s="205" t="s">
        <v>375</v>
      </c>
    </row>
    <row r="50" spans="2:5" x14ac:dyDescent="0.2">
      <c r="B50" s="104" t="s">
        <v>376</v>
      </c>
    </row>
    <row r="51" spans="2:5" x14ac:dyDescent="0.2">
      <c r="B51" s="205" t="s">
        <v>377</v>
      </c>
    </row>
    <row r="53" spans="2:5" ht="20.399999999999999" x14ac:dyDescent="0.2">
      <c r="B53" s="280" t="s">
        <v>500</v>
      </c>
      <c r="C53" s="281" t="s">
        <v>501</v>
      </c>
      <c r="D53" s="282" t="s">
        <v>502</v>
      </c>
      <c r="E53" s="281" t="s">
        <v>503</v>
      </c>
    </row>
    <row r="54" spans="2:5" x14ac:dyDescent="0.2">
      <c r="B54" s="128" t="s">
        <v>677</v>
      </c>
      <c r="C54" s="65">
        <v>2449000</v>
      </c>
      <c r="D54" s="42">
        <v>10</v>
      </c>
      <c r="E54" s="283">
        <f>C54*D54</f>
        <v>24490000</v>
      </c>
    </row>
    <row r="55" spans="2:5" x14ac:dyDescent="0.2">
      <c r="B55" s="284" t="s">
        <v>497</v>
      </c>
      <c r="C55" s="285"/>
      <c r="D55" s="286">
        <f>SUM(D54:D54)</f>
        <v>10</v>
      </c>
      <c r="E55" s="287">
        <f>SUM(E54:E54)</f>
        <v>24490000</v>
      </c>
    </row>
  </sheetData>
  <phoneticPr fontId="4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D5:E5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523E4-7044-436B-BE18-42294DD44AE4}">
  <sheetPr>
    <tabColor theme="7" tint="0.59999389629810485"/>
  </sheetPr>
  <dimension ref="B2:AO27"/>
  <sheetViews>
    <sheetView showWhiteSpace="0" zoomScaleNormal="100" workbookViewId="0">
      <selection activeCell="B35" sqref="B35"/>
    </sheetView>
  </sheetViews>
  <sheetFormatPr defaultColWidth="9.21875" defaultRowHeight="10.199999999999999" x14ac:dyDescent="0.2"/>
  <cols>
    <col min="1" max="1" width="2.77734375" style="228" customWidth="1"/>
    <col min="2" max="2" width="56.77734375" style="228" bestFit="1" customWidth="1"/>
    <col min="3" max="3" width="13.21875" style="228" bestFit="1" customWidth="1"/>
    <col min="4" max="41" width="11.77734375" style="228" bestFit="1" customWidth="1"/>
    <col min="42" max="16384" width="9.21875" style="228"/>
  </cols>
  <sheetData>
    <row r="2" spans="2:41" ht="17.55" customHeight="1" x14ac:dyDescent="0.2">
      <c r="B2" s="594" t="s">
        <v>598</v>
      </c>
      <c r="C2" s="594"/>
      <c r="D2" s="594"/>
      <c r="E2" s="594"/>
      <c r="F2" s="594"/>
      <c r="G2" s="594"/>
      <c r="H2" s="594"/>
      <c r="I2" s="594"/>
      <c r="J2" s="594"/>
      <c r="K2" s="594"/>
    </row>
    <row r="4" spans="2:41" x14ac:dyDescent="0.2">
      <c r="B4" s="332" t="s">
        <v>594</v>
      </c>
      <c r="C4" s="333"/>
      <c r="D4" s="252" t="s">
        <v>10</v>
      </c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</row>
    <row r="5" spans="2:41" x14ac:dyDescent="0.2">
      <c r="B5" s="334" t="s">
        <v>288</v>
      </c>
      <c r="C5" s="335"/>
      <c r="D5" s="252">
        <v>1</v>
      </c>
      <c r="E5" s="252">
        <v>2</v>
      </c>
      <c r="F5" s="252">
        <v>3</v>
      </c>
      <c r="G5" s="252">
        <v>4</v>
      </c>
      <c r="H5" s="252">
        <v>5</v>
      </c>
      <c r="I5" s="252">
        <v>6</v>
      </c>
      <c r="J5" s="252">
        <v>7</v>
      </c>
      <c r="K5" s="252">
        <v>8</v>
      </c>
      <c r="L5" s="252">
        <v>9</v>
      </c>
      <c r="M5" s="252">
        <v>10</v>
      </c>
      <c r="N5" s="252">
        <v>11</v>
      </c>
      <c r="O5" s="252">
        <v>12</v>
      </c>
      <c r="P5" s="252">
        <v>13</v>
      </c>
      <c r="Q5" s="252">
        <v>14</v>
      </c>
      <c r="R5" s="252">
        <v>15</v>
      </c>
      <c r="S5" s="252">
        <v>16</v>
      </c>
      <c r="T5" s="252">
        <v>17</v>
      </c>
      <c r="U5" s="252">
        <v>18</v>
      </c>
      <c r="V5" s="252">
        <v>19</v>
      </c>
      <c r="W5" s="252">
        <v>20</v>
      </c>
      <c r="X5" s="252">
        <v>21</v>
      </c>
      <c r="Y5" s="252">
        <v>22</v>
      </c>
      <c r="Z5" s="252">
        <v>23</v>
      </c>
      <c r="AA5" s="252">
        <v>24</v>
      </c>
      <c r="AB5" s="252">
        <v>25</v>
      </c>
      <c r="AC5" s="252">
        <v>26</v>
      </c>
      <c r="AD5" s="252">
        <v>27</v>
      </c>
      <c r="AE5" s="252">
        <v>28</v>
      </c>
      <c r="AF5" s="252">
        <v>29</v>
      </c>
      <c r="AG5" s="252">
        <v>30</v>
      </c>
      <c r="AH5" s="252">
        <v>31</v>
      </c>
      <c r="AI5" s="252">
        <v>32</v>
      </c>
      <c r="AJ5" s="252">
        <v>33</v>
      </c>
      <c r="AK5" s="252">
        <v>34</v>
      </c>
      <c r="AL5" s="252">
        <v>35</v>
      </c>
      <c r="AM5" s="252">
        <v>36</v>
      </c>
      <c r="AN5" s="252">
        <v>37</v>
      </c>
      <c r="AO5" s="252">
        <v>38</v>
      </c>
    </row>
    <row r="6" spans="2:41" x14ac:dyDescent="0.2">
      <c r="B6" s="508" t="s">
        <v>33</v>
      </c>
      <c r="C6" s="255" t="s">
        <v>9</v>
      </c>
      <c r="D6" s="296">
        <v>2026</v>
      </c>
      <c r="E6" s="296">
        <f>$D$6+D5</f>
        <v>2027</v>
      </c>
      <c r="F6" s="296">
        <f t="shared" ref="F6:AN6" si="0">$D$6+E5</f>
        <v>2028</v>
      </c>
      <c r="G6" s="296">
        <f t="shared" si="0"/>
        <v>2029</v>
      </c>
      <c r="H6" s="296">
        <f t="shared" si="0"/>
        <v>2030</v>
      </c>
      <c r="I6" s="296">
        <f t="shared" si="0"/>
        <v>2031</v>
      </c>
      <c r="J6" s="296">
        <f t="shared" si="0"/>
        <v>2032</v>
      </c>
      <c r="K6" s="296">
        <f t="shared" si="0"/>
        <v>2033</v>
      </c>
      <c r="L6" s="296">
        <f t="shared" si="0"/>
        <v>2034</v>
      </c>
      <c r="M6" s="296">
        <f t="shared" si="0"/>
        <v>2035</v>
      </c>
      <c r="N6" s="296">
        <f t="shared" si="0"/>
        <v>2036</v>
      </c>
      <c r="O6" s="296">
        <f t="shared" si="0"/>
        <v>2037</v>
      </c>
      <c r="P6" s="296">
        <f t="shared" si="0"/>
        <v>2038</v>
      </c>
      <c r="Q6" s="296">
        <f t="shared" si="0"/>
        <v>2039</v>
      </c>
      <c r="R6" s="296">
        <f t="shared" si="0"/>
        <v>2040</v>
      </c>
      <c r="S6" s="296">
        <f t="shared" si="0"/>
        <v>2041</v>
      </c>
      <c r="T6" s="296">
        <f t="shared" si="0"/>
        <v>2042</v>
      </c>
      <c r="U6" s="296">
        <f t="shared" si="0"/>
        <v>2043</v>
      </c>
      <c r="V6" s="296">
        <f t="shared" si="0"/>
        <v>2044</v>
      </c>
      <c r="W6" s="296">
        <f t="shared" si="0"/>
        <v>2045</v>
      </c>
      <c r="X6" s="296">
        <f t="shared" si="0"/>
        <v>2046</v>
      </c>
      <c r="Y6" s="296">
        <f t="shared" si="0"/>
        <v>2047</v>
      </c>
      <c r="Z6" s="296">
        <f t="shared" si="0"/>
        <v>2048</v>
      </c>
      <c r="AA6" s="296">
        <f t="shared" si="0"/>
        <v>2049</v>
      </c>
      <c r="AB6" s="296">
        <f t="shared" si="0"/>
        <v>2050</v>
      </c>
      <c r="AC6" s="296">
        <f t="shared" si="0"/>
        <v>2051</v>
      </c>
      <c r="AD6" s="296">
        <f t="shared" si="0"/>
        <v>2052</v>
      </c>
      <c r="AE6" s="296">
        <f t="shared" si="0"/>
        <v>2053</v>
      </c>
      <c r="AF6" s="296">
        <f t="shared" si="0"/>
        <v>2054</v>
      </c>
      <c r="AG6" s="296">
        <f t="shared" si="0"/>
        <v>2055</v>
      </c>
      <c r="AH6" s="296">
        <f t="shared" si="0"/>
        <v>2056</v>
      </c>
      <c r="AI6" s="296">
        <f t="shared" si="0"/>
        <v>2057</v>
      </c>
      <c r="AJ6" s="296">
        <f t="shared" si="0"/>
        <v>2058</v>
      </c>
      <c r="AK6" s="296">
        <f t="shared" si="0"/>
        <v>2059</v>
      </c>
      <c r="AL6" s="296">
        <f t="shared" si="0"/>
        <v>2060</v>
      </c>
      <c r="AM6" s="296">
        <f t="shared" si="0"/>
        <v>2061</v>
      </c>
      <c r="AN6" s="296">
        <f t="shared" si="0"/>
        <v>2062</v>
      </c>
      <c r="AO6" s="296">
        <f t="shared" ref="AO6" si="1">$D$6+AN5</f>
        <v>2063</v>
      </c>
    </row>
    <row r="7" spans="2:41" x14ac:dyDescent="0.2">
      <c r="B7" s="509" t="s">
        <v>633</v>
      </c>
      <c r="C7" s="336">
        <f>SUM(D7:AO7)</f>
        <v>3431869534.5362592</v>
      </c>
      <c r="D7" s="232">
        <f>'10_A Bezpečnosť (cesty)'!D34*Vstupy!$E$40</f>
        <v>65000206.074477084</v>
      </c>
      <c r="E7" s="232">
        <f>'10_A Bezpečnosť (cesty)'!E34*Vstupy!$E$40</f>
        <v>66105209.577743173</v>
      </c>
      <c r="F7" s="232">
        <f>'10_A Bezpečnosť (cesty)'!F34*Vstupy!$E$40</f>
        <v>67228998.140564799</v>
      </c>
      <c r="G7" s="232">
        <f>'10_A Bezpečnosť (cesty)'!G34*Vstupy!$E$40</f>
        <v>68371891.1089544</v>
      </c>
      <c r="H7" s="232">
        <f>'10_A Bezpečnosť (cesty)'!H34*Vstupy!$E$40</f>
        <v>69534213.257806614</v>
      </c>
      <c r="I7" s="232">
        <f>'10_A Bezpečnosť (cesty)'!I34*Vstupy!$E$40</f>
        <v>70716294.883189321</v>
      </c>
      <c r="J7" s="232">
        <f>'10_A Bezpečnosť (cesty)'!J34*Vstupy!$E$40</f>
        <v>71918471.896203548</v>
      </c>
      <c r="K7" s="232">
        <f>'10_A Bezpečnosť (cesty)'!K34*Vstupy!$E$40</f>
        <v>73141085.918438986</v>
      </c>
      <c r="L7" s="232">
        <f>'10_A Bezpečnosť (cesty)'!L34*Vstupy!$E$40</f>
        <v>74384484.37905246</v>
      </c>
      <c r="M7" s="232">
        <f>'10_A Bezpečnosť (cesty)'!M34*Vstupy!$E$40</f>
        <v>75649020.613496333</v>
      </c>
      <c r="N7" s="232">
        <f>'10_A Bezpečnosť (cesty)'!N34*Vstupy!$E$40</f>
        <v>76935053.963925764</v>
      </c>
      <c r="O7" s="232">
        <f>'10_A Bezpečnosť (cesty)'!O34*Vstupy!$E$40</f>
        <v>78242949.88131249</v>
      </c>
      <c r="P7" s="232">
        <f>'10_A Bezpečnosť (cesty)'!P34*Vstupy!$E$40</f>
        <v>79573080.029294789</v>
      </c>
      <c r="Q7" s="232">
        <f>'10_A Bezpečnosť (cesty)'!Q34*Vstupy!$E$40</f>
        <v>80925822.3897928</v>
      </c>
      <c r="R7" s="232">
        <f>'10_A Bezpečnosť (cesty)'!R34*Vstupy!$E$40</f>
        <v>82301561.370419264</v>
      </c>
      <c r="S7" s="232">
        <f>'10_A Bezpečnosť (cesty)'!S34*Vstupy!$E$40</f>
        <v>83700687.913716406</v>
      </c>
      <c r="T7" s="232">
        <f>'10_A Bezpečnosť (cesty)'!T34*Vstupy!$E$40</f>
        <v>85123599.60824956</v>
      </c>
      <c r="U7" s="232">
        <f>'10_A Bezpečnosť (cesty)'!U34*Vstupy!$E$40</f>
        <v>86570700.801589802</v>
      </c>
      <c r="V7" s="232">
        <f>'10_A Bezpečnosť (cesty)'!V34*Vstupy!$E$40</f>
        <v>88042402.715216815</v>
      </c>
      <c r="W7" s="232">
        <f>'10_A Bezpečnosť (cesty)'!W34*Vstupy!$E$40</f>
        <v>89539123.561375499</v>
      </c>
      <c r="X7" s="232">
        <f>'10_A Bezpečnosť (cesty)'!X34*Vstupy!$E$40</f>
        <v>91061288.661918864</v>
      </c>
      <c r="Y7" s="232">
        <f>'10_A Bezpečnosť (cesty)'!Y34*Vstupy!$E$40</f>
        <v>92609330.569171473</v>
      </c>
      <c r="Z7" s="232">
        <f>'10_A Bezpečnosť (cesty)'!Z34*Vstupy!$E$40</f>
        <v>94183689.188847378</v>
      </c>
      <c r="AA7" s="232">
        <f>'10_A Bezpečnosť (cesty)'!AA34*Vstupy!$E$40</f>
        <v>95784811.905057773</v>
      </c>
      <c r="AB7" s="232">
        <f>'10_A Bezpečnosť (cesty)'!AB34*Vstupy!$E$40</f>
        <v>97413153.707443744</v>
      </c>
      <c r="AC7" s="232">
        <f>'10_A Bezpečnosť (cesty)'!AC34*Vstupy!$E$40</f>
        <v>99069177.320470303</v>
      </c>
      <c r="AD7" s="232">
        <f>'10_A Bezpečnosť (cesty)'!AD34*Vstupy!$E$40</f>
        <v>100753353.33491828</v>
      </c>
      <c r="AE7" s="232">
        <f>'10_A Bezpečnosť (cesty)'!AE34*Vstupy!$E$40</f>
        <v>102466160.34161188</v>
      </c>
      <c r="AF7" s="232">
        <f>'10_A Bezpečnosť (cesty)'!AF34*Vstupy!$E$40</f>
        <v>104208085.06741926</v>
      </c>
      <c r="AG7" s="232">
        <f>'10_A Bezpečnosť (cesty)'!AG34*Vstupy!$E$40</f>
        <v>105979622.51356539</v>
      </c>
      <c r="AH7" s="232">
        <f>'10_A Bezpečnosť (cesty)'!AH34*Vstupy!$E$40</f>
        <v>107781276.09629597</v>
      </c>
      <c r="AI7" s="232">
        <f>'10_A Bezpečnosť (cesty)'!AI34*Vstupy!$E$40</f>
        <v>109613557.789933</v>
      </c>
      <c r="AJ7" s="232">
        <f>'10_A Bezpečnosť (cesty)'!AJ34*Vstupy!$E$40</f>
        <v>111476988.27236184</v>
      </c>
      <c r="AK7" s="232">
        <f>'10_A Bezpečnosť (cesty)'!AK34*Vstupy!$E$40</f>
        <v>113372097.07299201</v>
      </c>
      <c r="AL7" s="232">
        <f>'10_A Bezpečnosť (cesty)'!AL34*Vstupy!$E$40</f>
        <v>115299422.72323287</v>
      </c>
      <c r="AM7" s="232">
        <f>'10_A Bezpečnosť (cesty)'!AM34*Vstupy!$E$40</f>
        <v>117259512.90952781</v>
      </c>
      <c r="AN7" s="232">
        <f>'10_A Bezpečnosť (cesty)'!AN34*Vstupy!$E$40</f>
        <v>119252924.62898977</v>
      </c>
      <c r="AO7" s="232">
        <f>'10_A Bezpečnosť (cesty)'!AO34*Vstupy!$E$40</f>
        <v>121280224.34768258</v>
      </c>
    </row>
    <row r="9" spans="2:41" x14ac:dyDescent="0.2">
      <c r="B9" s="297"/>
      <c r="C9" s="297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</row>
    <row r="10" spans="2:41" x14ac:dyDescent="0.2">
      <c r="B10" s="332" t="s">
        <v>595</v>
      </c>
      <c r="C10" s="333"/>
      <c r="D10" s="252" t="s">
        <v>10</v>
      </c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</row>
    <row r="11" spans="2:41" x14ac:dyDescent="0.2">
      <c r="B11" s="334" t="s">
        <v>289</v>
      </c>
      <c r="C11" s="335"/>
      <c r="D11" s="252">
        <v>1</v>
      </c>
      <c r="E11" s="252">
        <v>2</v>
      </c>
      <c r="F11" s="252">
        <v>3</v>
      </c>
      <c r="G11" s="252">
        <v>4</v>
      </c>
      <c r="H11" s="252">
        <v>5</v>
      </c>
      <c r="I11" s="252">
        <v>6</v>
      </c>
      <c r="J11" s="252">
        <v>7</v>
      </c>
      <c r="K11" s="252">
        <v>8</v>
      </c>
      <c r="L11" s="252">
        <v>9</v>
      </c>
      <c r="M11" s="252">
        <v>10</v>
      </c>
      <c r="N11" s="252">
        <v>11</v>
      </c>
      <c r="O11" s="252">
        <v>12</v>
      </c>
      <c r="P11" s="252">
        <v>13</v>
      </c>
      <c r="Q11" s="252">
        <v>14</v>
      </c>
      <c r="R11" s="252">
        <v>15</v>
      </c>
      <c r="S11" s="252">
        <v>16</v>
      </c>
      <c r="T11" s="252">
        <v>17</v>
      </c>
      <c r="U11" s="252">
        <v>18</v>
      </c>
      <c r="V11" s="252">
        <v>19</v>
      </c>
      <c r="W11" s="252">
        <v>20</v>
      </c>
      <c r="X11" s="252">
        <v>21</v>
      </c>
      <c r="Y11" s="252">
        <v>22</v>
      </c>
      <c r="Z11" s="252">
        <v>23</v>
      </c>
      <c r="AA11" s="252">
        <v>24</v>
      </c>
      <c r="AB11" s="252">
        <v>25</v>
      </c>
      <c r="AC11" s="252">
        <v>26</v>
      </c>
      <c r="AD11" s="252">
        <v>27</v>
      </c>
      <c r="AE11" s="252">
        <v>28</v>
      </c>
      <c r="AF11" s="252">
        <v>29</v>
      </c>
      <c r="AG11" s="252">
        <v>30</v>
      </c>
      <c r="AH11" s="252">
        <v>31</v>
      </c>
      <c r="AI11" s="252">
        <v>32</v>
      </c>
      <c r="AJ11" s="252">
        <v>33</v>
      </c>
      <c r="AK11" s="252">
        <v>34</v>
      </c>
      <c r="AL11" s="252">
        <v>35</v>
      </c>
      <c r="AM11" s="252">
        <v>36</v>
      </c>
      <c r="AN11" s="252">
        <v>37</v>
      </c>
      <c r="AO11" s="252">
        <v>38</v>
      </c>
    </row>
    <row r="12" spans="2:41" x14ac:dyDescent="0.2">
      <c r="B12" s="508" t="s">
        <v>33</v>
      </c>
      <c r="C12" s="255" t="s">
        <v>9</v>
      </c>
      <c r="D12" s="296">
        <v>2026</v>
      </c>
      <c r="E12" s="296">
        <f>$D$6+D11</f>
        <v>2027</v>
      </c>
      <c r="F12" s="296">
        <f t="shared" ref="F12:AN12" si="2">$D$6+E11</f>
        <v>2028</v>
      </c>
      <c r="G12" s="296">
        <f t="shared" si="2"/>
        <v>2029</v>
      </c>
      <c r="H12" s="296">
        <f t="shared" si="2"/>
        <v>2030</v>
      </c>
      <c r="I12" s="296">
        <f t="shared" si="2"/>
        <v>2031</v>
      </c>
      <c r="J12" s="296">
        <f t="shared" si="2"/>
        <v>2032</v>
      </c>
      <c r="K12" s="296">
        <f t="shared" si="2"/>
        <v>2033</v>
      </c>
      <c r="L12" s="296">
        <f t="shared" si="2"/>
        <v>2034</v>
      </c>
      <c r="M12" s="296">
        <f t="shared" si="2"/>
        <v>2035</v>
      </c>
      <c r="N12" s="296">
        <f t="shared" si="2"/>
        <v>2036</v>
      </c>
      <c r="O12" s="296">
        <f t="shared" si="2"/>
        <v>2037</v>
      </c>
      <c r="P12" s="296">
        <f t="shared" si="2"/>
        <v>2038</v>
      </c>
      <c r="Q12" s="296">
        <f t="shared" si="2"/>
        <v>2039</v>
      </c>
      <c r="R12" s="296">
        <f t="shared" si="2"/>
        <v>2040</v>
      </c>
      <c r="S12" s="296">
        <f t="shared" si="2"/>
        <v>2041</v>
      </c>
      <c r="T12" s="296">
        <f t="shared" si="2"/>
        <v>2042</v>
      </c>
      <c r="U12" s="296">
        <f t="shared" si="2"/>
        <v>2043</v>
      </c>
      <c r="V12" s="296">
        <f t="shared" si="2"/>
        <v>2044</v>
      </c>
      <c r="W12" s="296">
        <f t="shared" si="2"/>
        <v>2045</v>
      </c>
      <c r="X12" s="296">
        <f t="shared" si="2"/>
        <v>2046</v>
      </c>
      <c r="Y12" s="296">
        <f t="shared" si="2"/>
        <v>2047</v>
      </c>
      <c r="Z12" s="296">
        <f t="shared" si="2"/>
        <v>2048</v>
      </c>
      <c r="AA12" s="296">
        <f t="shared" si="2"/>
        <v>2049</v>
      </c>
      <c r="AB12" s="296">
        <f t="shared" si="2"/>
        <v>2050</v>
      </c>
      <c r="AC12" s="296">
        <f t="shared" si="2"/>
        <v>2051</v>
      </c>
      <c r="AD12" s="296">
        <f t="shared" si="2"/>
        <v>2052</v>
      </c>
      <c r="AE12" s="296">
        <f t="shared" si="2"/>
        <v>2053</v>
      </c>
      <c r="AF12" s="296">
        <f t="shared" si="2"/>
        <v>2054</v>
      </c>
      <c r="AG12" s="296">
        <f t="shared" si="2"/>
        <v>2055</v>
      </c>
      <c r="AH12" s="296">
        <f t="shared" si="2"/>
        <v>2056</v>
      </c>
      <c r="AI12" s="296">
        <f t="shared" si="2"/>
        <v>2057</v>
      </c>
      <c r="AJ12" s="296">
        <f t="shared" si="2"/>
        <v>2058</v>
      </c>
      <c r="AK12" s="296">
        <f t="shared" si="2"/>
        <v>2059</v>
      </c>
      <c r="AL12" s="296">
        <f t="shared" si="2"/>
        <v>2060</v>
      </c>
      <c r="AM12" s="296">
        <f t="shared" si="2"/>
        <v>2061</v>
      </c>
      <c r="AN12" s="296">
        <f t="shared" si="2"/>
        <v>2062</v>
      </c>
      <c r="AO12" s="296">
        <f t="shared" ref="AO12" si="3">$D$6+AN11</f>
        <v>2063</v>
      </c>
    </row>
    <row r="13" spans="2:41" x14ac:dyDescent="0.2">
      <c r="B13" s="509" t="s">
        <v>633</v>
      </c>
      <c r="C13" s="336">
        <f>SUM(D13:AO13)</f>
        <v>2669231860.194869</v>
      </c>
      <c r="D13" s="232">
        <f>'10_A Bezpečnosť (cesty)'!D34*Vstupy!$G$40</f>
        <v>50555715.835704401</v>
      </c>
      <c r="E13" s="232">
        <f>'10_A Bezpečnosť (cesty)'!E34*Vstupy!$G$40</f>
        <v>51415163.004911363</v>
      </c>
      <c r="F13" s="232">
        <f>'10_A Bezpečnosť (cesty)'!F34*Vstupy!$G$40</f>
        <v>52289220.775994852</v>
      </c>
      <c r="G13" s="232">
        <f>'10_A Bezpečnosť (cesty)'!G34*Vstupy!$G$40</f>
        <v>53178137.529186763</v>
      </c>
      <c r="H13" s="232">
        <f>'10_A Bezpečnosť (cesty)'!H34*Vstupy!$G$40</f>
        <v>54082165.867182933</v>
      </c>
      <c r="I13" s="232">
        <f>'10_A Bezpečnosť (cesty)'!I34*Vstupy!$G$40</f>
        <v>55001562.686925039</v>
      </c>
      <c r="J13" s="232">
        <f>'10_A Bezpečnosť (cesty)'!J34*Vstupy!$G$40</f>
        <v>55936589.252602763</v>
      </c>
      <c r="K13" s="232">
        <f>'10_A Bezpečnosť (cesty)'!K34*Vstupy!$G$40</f>
        <v>56887511.269896999</v>
      </c>
      <c r="L13" s="232">
        <f>'10_A Bezpečnosť (cesty)'!L34*Vstupy!$G$40</f>
        <v>57854598.961485252</v>
      </c>
      <c r="M13" s="232">
        <f>'10_A Bezpečnosť (cesty)'!M34*Vstupy!$G$40</f>
        <v>58838127.143830486</v>
      </c>
      <c r="N13" s="232">
        <f>'10_A Bezpečnosť (cesty)'!N34*Vstupy!$G$40</f>
        <v>59838375.305275597</v>
      </c>
      <c r="O13" s="232">
        <f>'10_A Bezpečnosť (cesty)'!O34*Vstupy!$G$40</f>
        <v>60855627.685465276</v>
      </c>
      <c r="P13" s="232">
        <f>'10_A Bezpečnosť (cesty)'!P34*Vstupy!$G$40</f>
        <v>61890173.356118172</v>
      </c>
      <c r="Q13" s="232">
        <f>'10_A Bezpečnosť (cesty)'!Q34*Vstupy!$G$40</f>
        <v>62942306.303172179</v>
      </c>
      <c r="R13" s="232">
        <f>'10_A Bezpečnosť (cesty)'!R34*Vstupy!$G$40</f>
        <v>64012325.51032611</v>
      </c>
      <c r="S13" s="232">
        <f>'10_A Bezpečnosť (cesty)'!S34*Vstupy!$G$40</f>
        <v>65100535.044001654</v>
      </c>
      <c r="T13" s="232">
        <f>'10_A Bezpečnosť (cesty)'!T34*Vstupy!$G$40</f>
        <v>66207244.139749669</v>
      </c>
      <c r="U13" s="232">
        <f>'10_A Bezpečnosť (cesty)'!U34*Vstupy!$G$40</f>
        <v>67332767.290125415</v>
      </c>
      <c r="V13" s="232">
        <f>'10_A Bezpečnosť (cesty)'!V34*Vstupy!$G$40</f>
        <v>68477424.33405754</v>
      </c>
      <c r="W13" s="232">
        <f>'10_A Bezpečnosť (cesty)'!W34*Vstupy!$G$40</f>
        <v>69641540.547736511</v>
      </c>
      <c r="X13" s="232">
        <f>'10_A Bezpečnosť (cesty)'!X34*Vstupy!$G$40</f>
        <v>70825446.737048015</v>
      </c>
      <c r="Y13" s="232">
        <f>'10_A Bezpečnosť (cesty)'!Y34*Vstupy!$G$40</f>
        <v>72029479.331577823</v>
      </c>
      <c r="Z13" s="232">
        <f>'10_A Bezpečnosť (cesty)'!Z34*Vstupy!$G$40</f>
        <v>73253980.48021464</v>
      </c>
      <c r="AA13" s="232">
        <f>'10_A Bezpečnosť (cesty)'!AA34*Vstupy!$G$40</f>
        <v>74499298.148378283</v>
      </c>
      <c r="AB13" s="232">
        <f>'10_A Bezpečnosť (cesty)'!AB34*Vstupy!$G$40</f>
        <v>75765786.216900706</v>
      </c>
      <c r="AC13" s="232">
        <f>'10_A Bezpečnosť (cesty)'!AC34*Vstupy!$G$40</f>
        <v>77053804.582588017</v>
      </c>
      <c r="AD13" s="232">
        <f>'10_A Bezpečnosť (cesty)'!AD34*Vstupy!$G$40</f>
        <v>78363719.260491997</v>
      </c>
      <c r="AE13" s="232">
        <f>'10_A Bezpečnosť (cesty)'!AE34*Vstupy!$G$40</f>
        <v>79695902.487920359</v>
      </c>
      <c r="AF13" s="232">
        <f>'10_A Bezpečnosť (cesty)'!AF34*Vstupy!$G$40</f>
        <v>81050732.830214992</v>
      </c>
      <c r="AG13" s="232">
        <f>'10_A Bezpečnosť (cesty)'!AG34*Vstupy!$G$40</f>
        <v>82428595.288328648</v>
      </c>
      <c r="AH13" s="232">
        <f>'10_A Bezpečnosť (cesty)'!AH34*Vstupy!$G$40</f>
        <v>83829881.408230215</v>
      </c>
      <c r="AI13" s="232">
        <f>'10_A Bezpečnosť (cesty)'!AI34*Vstupy!$G$40</f>
        <v>85254989.392170116</v>
      </c>
      <c r="AJ13" s="232">
        <f>'10_A Bezpečnosť (cesty)'!AJ34*Vstupy!$G$40</f>
        <v>86704324.211836994</v>
      </c>
      <c r="AK13" s="232">
        <f>'10_A Bezpečnosť (cesty)'!AK34*Vstupy!$G$40</f>
        <v>88178297.723438233</v>
      </c>
      <c r="AL13" s="232">
        <f>'10_A Bezpečnosť (cesty)'!AL34*Vstupy!$G$40</f>
        <v>89677328.784736693</v>
      </c>
      <c r="AM13" s="232">
        <f>'10_A Bezpečnosť (cesty)'!AM34*Vstupy!$G$40</f>
        <v>91201843.374077201</v>
      </c>
      <c r="AN13" s="232">
        <f>'10_A Bezpečnosť (cesty)'!AN34*Vstupy!$G$40</f>
        <v>92752274.711436495</v>
      </c>
      <c r="AO13" s="232">
        <f>'10_A Bezpečnosť (cesty)'!AO34*Vstupy!$G$40</f>
        <v>94329063.381530911</v>
      </c>
    </row>
    <row r="14" spans="2:41" x14ac:dyDescent="0.2">
      <c r="B14" s="297"/>
      <c r="C14" s="297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</row>
    <row r="15" spans="2:41" x14ac:dyDescent="0.2">
      <c r="B15" s="297"/>
      <c r="C15" s="29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</row>
    <row r="16" spans="2:41" x14ac:dyDescent="0.2">
      <c r="B16" s="332" t="s">
        <v>596</v>
      </c>
      <c r="C16" s="333"/>
      <c r="D16" s="252" t="s">
        <v>10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</row>
    <row r="17" spans="2:41" x14ac:dyDescent="0.2">
      <c r="B17" s="334" t="s">
        <v>288</v>
      </c>
      <c r="C17" s="335"/>
      <c r="D17" s="252">
        <v>1</v>
      </c>
      <c r="E17" s="252">
        <v>2</v>
      </c>
      <c r="F17" s="252">
        <v>3</v>
      </c>
      <c r="G17" s="252">
        <v>4</v>
      </c>
      <c r="H17" s="252">
        <v>5</v>
      </c>
      <c r="I17" s="252">
        <v>6</v>
      </c>
      <c r="J17" s="252">
        <v>7</v>
      </c>
      <c r="K17" s="252">
        <v>8</v>
      </c>
      <c r="L17" s="252">
        <v>9</v>
      </c>
      <c r="M17" s="252">
        <v>10</v>
      </c>
      <c r="N17" s="252">
        <v>11</v>
      </c>
      <c r="O17" s="252">
        <v>12</v>
      </c>
      <c r="P17" s="252">
        <v>13</v>
      </c>
      <c r="Q17" s="252">
        <v>14</v>
      </c>
      <c r="R17" s="252">
        <v>15</v>
      </c>
      <c r="S17" s="252">
        <v>16</v>
      </c>
      <c r="T17" s="252">
        <v>17</v>
      </c>
      <c r="U17" s="252">
        <v>18</v>
      </c>
      <c r="V17" s="252">
        <v>19</v>
      </c>
      <c r="W17" s="252">
        <v>20</v>
      </c>
      <c r="X17" s="252">
        <v>21</v>
      </c>
      <c r="Y17" s="252">
        <v>22</v>
      </c>
      <c r="Z17" s="252">
        <v>23</v>
      </c>
      <c r="AA17" s="252">
        <v>24</v>
      </c>
      <c r="AB17" s="252">
        <v>25</v>
      </c>
      <c r="AC17" s="252">
        <v>26</v>
      </c>
      <c r="AD17" s="252">
        <v>27</v>
      </c>
      <c r="AE17" s="252">
        <v>28</v>
      </c>
      <c r="AF17" s="252">
        <v>29</v>
      </c>
      <c r="AG17" s="252">
        <v>30</v>
      </c>
      <c r="AH17" s="252">
        <v>31</v>
      </c>
      <c r="AI17" s="252">
        <v>32</v>
      </c>
      <c r="AJ17" s="252">
        <v>33</v>
      </c>
      <c r="AK17" s="252">
        <v>34</v>
      </c>
      <c r="AL17" s="252">
        <v>35</v>
      </c>
      <c r="AM17" s="252">
        <v>36</v>
      </c>
      <c r="AN17" s="252">
        <v>37</v>
      </c>
      <c r="AO17" s="252">
        <v>38</v>
      </c>
    </row>
    <row r="18" spans="2:41" x14ac:dyDescent="0.2">
      <c r="B18" s="508" t="s">
        <v>34</v>
      </c>
      <c r="C18" s="255" t="s">
        <v>9</v>
      </c>
      <c r="D18" s="296">
        <v>2026</v>
      </c>
      <c r="E18" s="296">
        <f>$D$6+D17</f>
        <v>2027</v>
      </c>
      <c r="F18" s="296">
        <f t="shared" ref="F18:AN18" si="4">$D$6+E17</f>
        <v>2028</v>
      </c>
      <c r="G18" s="296">
        <f t="shared" si="4"/>
        <v>2029</v>
      </c>
      <c r="H18" s="296">
        <f t="shared" si="4"/>
        <v>2030</v>
      </c>
      <c r="I18" s="296">
        <f t="shared" si="4"/>
        <v>2031</v>
      </c>
      <c r="J18" s="296">
        <f t="shared" si="4"/>
        <v>2032</v>
      </c>
      <c r="K18" s="296">
        <f t="shared" si="4"/>
        <v>2033</v>
      </c>
      <c r="L18" s="296">
        <f t="shared" si="4"/>
        <v>2034</v>
      </c>
      <c r="M18" s="296">
        <f t="shared" si="4"/>
        <v>2035</v>
      </c>
      <c r="N18" s="296">
        <f t="shared" si="4"/>
        <v>2036</v>
      </c>
      <c r="O18" s="296">
        <f t="shared" si="4"/>
        <v>2037</v>
      </c>
      <c r="P18" s="296">
        <f t="shared" si="4"/>
        <v>2038</v>
      </c>
      <c r="Q18" s="296">
        <f t="shared" si="4"/>
        <v>2039</v>
      </c>
      <c r="R18" s="296">
        <f t="shared" si="4"/>
        <v>2040</v>
      </c>
      <c r="S18" s="296">
        <f t="shared" si="4"/>
        <v>2041</v>
      </c>
      <c r="T18" s="296">
        <f t="shared" si="4"/>
        <v>2042</v>
      </c>
      <c r="U18" s="296">
        <f t="shared" si="4"/>
        <v>2043</v>
      </c>
      <c r="V18" s="296">
        <f t="shared" si="4"/>
        <v>2044</v>
      </c>
      <c r="W18" s="296">
        <f t="shared" si="4"/>
        <v>2045</v>
      </c>
      <c r="X18" s="296">
        <f t="shared" si="4"/>
        <v>2046</v>
      </c>
      <c r="Y18" s="296">
        <f t="shared" si="4"/>
        <v>2047</v>
      </c>
      <c r="Z18" s="296">
        <f t="shared" si="4"/>
        <v>2048</v>
      </c>
      <c r="AA18" s="296">
        <f t="shared" si="4"/>
        <v>2049</v>
      </c>
      <c r="AB18" s="296">
        <f t="shared" si="4"/>
        <v>2050</v>
      </c>
      <c r="AC18" s="296">
        <f t="shared" si="4"/>
        <v>2051</v>
      </c>
      <c r="AD18" s="296">
        <f t="shared" si="4"/>
        <v>2052</v>
      </c>
      <c r="AE18" s="296">
        <f t="shared" si="4"/>
        <v>2053</v>
      </c>
      <c r="AF18" s="296">
        <f t="shared" si="4"/>
        <v>2054</v>
      </c>
      <c r="AG18" s="296">
        <f t="shared" si="4"/>
        <v>2055</v>
      </c>
      <c r="AH18" s="296">
        <f t="shared" si="4"/>
        <v>2056</v>
      </c>
      <c r="AI18" s="296">
        <f t="shared" si="4"/>
        <v>2057</v>
      </c>
      <c r="AJ18" s="296">
        <f t="shared" si="4"/>
        <v>2058</v>
      </c>
      <c r="AK18" s="296">
        <f t="shared" si="4"/>
        <v>2059</v>
      </c>
      <c r="AL18" s="296">
        <f t="shared" si="4"/>
        <v>2060</v>
      </c>
      <c r="AM18" s="296">
        <f t="shared" si="4"/>
        <v>2061</v>
      </c>
      <c r="AN18" s="296">
        <f t="shared" si="4"/>
        <v>2062</v>
      </c>
      <c r="AO18" s="296">
        <f t="shared" ref="AO18" si="5">$D$6+AN17</f>
        <v>2063</v>
      </c>
    </row>
    <row r="19" spans="2:41" x14ac:dyDescent="0.2">
      <c r="B19" s="509" t="s">
        <v>633</v>
      </c>
      <c r="C19" s="336">
        <f>SUM(D19:AO19)</f>
        <v>3423371167.8195</v>
      </c>
      <c r="D19" s="232">
        <f>'10_A Bezpečnosť (cesty)'!D47*Vstupy!$E$40</f>
        <v>65000206.074477084</v>
      </c>
      <c r="E19" s="232">
        <f>'10_A Bezpečnosť (cesty)'!E47*Vstupy!$E$40</f>
        <v>66105209.577743173</v>
      </c>
      <c r="F19" s="232">
        <f>'10_A Bezpečnosť (cesty)'!F47*Vstupy!$E$40</f>
        <v>67003503.179813378</v>
      </c>
      <c r="G19" s="232">
        <f>'10_A Bezpečnosť (cesty)'!G47*Vstupy!$E$40</f>
        <v>68144817.683477715</v>
      </c>
      <c r="H19" s="232">
        <f>'10_A Bezpečnosť (cesty)'!H47*Vstupy!$E$40</f>
        <v>69305550.318351611</v>
      </c>
      <c r="I19" s="232">
        <f>'10_A Bezpečnosť (cesty)'!I47*Vstupy!$E$40</f>
        <v>70486031.303158119</v>
      </c>
      <c r="J19" s="232">
        <f>'10_A Bezpečnosť (cesty)'!J47*Vstupy!$E$40</f>
        <v>71686596.471112102</v>
      </c>
      <c r="K19" s="232">
        <f>'10_A Bezpečnosť (cesty)'!K47*Vstupy!$E$40</f>
        <v>72907587.365371928</v>
      </c>
      <c r="L19" s="232">
        <f>'10_A Bezpečnosť (cesty)'!L47*Vstupy!$E$40</f>
        <v>74149351.336113915</v>
      </c>
      <c r="M19" s="232">
        <f>'10_A Bezpečnosť (cesty)'!M47*Vstupy!$E$40</f>
        <v>75412241.639257222</v>
      </c>
      <c r="N19" s="232">
        <f>'10_A Bezpečnosť (cesty)'!N47*Vstupy!$E$40</f>
        <v>76696617.536866993</v>
      </c>
      <c r="O19" s="232">
        <f>'10_A Bezpečnosť (cesty)'!O47*Vstupy!$E$40</f>
        <v>78002844.399264306</v>
      </c>
      <c r="P19" s="232">
        <f>'10_A Bezpečnosť (cesty)'!P47*Vstupy!$E$40</f>
        <v>79331293.808872268</v>
      </c>
      <c r="Q19" s="232">
        <f>'10_A Bezpečnosť (cesty)'!Q47*Vstupy!$E$40</f>
        <v>80682343.665827304</v>
      </c>
      <c r="R19" s="232">
        <f>'10_A Bezpečnosť (cesty)'!R47*Vstupy!$E$40</f>
        <v>82056378.295386031</v>
      </c>
      <c r="S19" s="232">
        <f>'10_A Bezpečnosť (cesty)'!S47*Vstupy!$E$40</f>
        <v>83456240.38790825</v>
      </c>
      <c r="T19" s="232">
        <f>'10_A Bezpečnosť (cesty)'!T47*Vstupy!$E$40</f>
        <v>84879885.425018832</v>
      </c>
      <c r="U19" s="232">
        <f>'10_A Bezpečnosť (cesty)'!U47*Vstupy!$E$40</f>
        <v>86327717.760908768</v>
      </c>
      <c r="V19" s="232">
        <f>'10_A Bezpečnosť (cesty)'!V47*Vstupy!$E$40</f>
        <v>87800148.623657838</v>
      </c>
      <c r="W19" s="232">
        <f>'10_A Bezpečnosť (cesty)'!W47*Vstupy!$E$40</f>
        <v>89297596.232091188</v>
      </c>
      <c r="X19" s="232">
        <f>'10_A Bezpečnosť (cesty)'!X47*Vstupy!$E$40</f>
        <v>90820485.914622411</v>
      </c>
      <c r="Y19" s="232">
        <f>'10_A Bezpečnosť (cesty)'!Y47*Vstupy!$E$40</f>
        <v>92369250.230116904</v>
      </c>
      <c r="Z19" s="232">
        <f>'10_A Bezpečnosť (cesty)'!Z47*Vstupy!$E$40</f>
        <v>93944329.090809956</v>
      </c>
      <c r="AA19" s="232">
        <f>'10_A Bezpečnosť (cesty)'!AA47*Vstupy!$E$40</f>
        <v>95546169.887314498</v>
      </c>
      <c r="AB19" s="232">
        <f>'10_A Bezpečnosť (cesty)'!AB47*Vstupy!$E$40</f>
        <v>97175227.61575368</v>
      </c>
      <c r="AC19" s="232">
        <f>'10_A Bezpečnosť (cesty)'!AC47*Vstupy!$E$40</f>
        <v>98831965.007055297</v>
      </c>
      <c r="AD19" s="232">
        <f>'10_A Bezpečnosť (cesty)'!AD47*Vstupy!$E$40</f>
        <v>100516852.65844353</v>
      </c>
      <c r="AE19" s="232">
        <f>'10_A Bezpečnosť (cesty)'!AE47*Vstupy!$E$40</f>
        <v>102230369.16716655</v>
      </c>
      <c r="AF19" s="232">
        <f>'10_A Bezpečnosť (cesty)'!AF47*Vstupy!$E$40</f>
        <v>103973001.26649727</v>
      </c>
      <c r="AG19" s="232">
        <f>'10_A Bezpečnosť (cesty)'!AG47*Vstupy!$E$40</f>
        <v>105745243.96404617</v>
      </c>
      <c r="AH19" s="232">
        <f>'10_A Bezpečnosť (cesty)'!AH47*Vstupy!$E$40</f>
        <v>107547600.68242534</v>
      </c>
      <c r="AI19" s="232">
        <f>'10_A Bezpečnosť (cesty)'!AI47*Vstupy!$E$40</f>
        <v>109380583.40230395</v>
      </c>
      <c r="AJ19" s="232">
        <f>'10_A Bezpečnosť (cesty)'!AJ47*Vstupy!$E$40</f>
        <v>111244712.80789571</v>
      </c>
      <c r="AK19" s="232">
        <f>'10_A Bezpečnosť (cesty)'!AK47*Vstupy!$E$40</f>
        <v>113140518.43491922</v>
      </c>
      <c r="AL19" s="232">
        <f>'10_A Bezpečnosť (cesty)'!AL47*Vstupy!$E$40</f>
        <v>115068538.82107432</v>
      </c>
      <c r="AM19" s="232">
        <f>'10_A Bezpečnosť (cesty)'!AM47*Vstupy!$E$40</f>
        <v>117029321.65907572</v>
      </c>
      <c r="AN19" s="232">
        <f>'10_A Bezpečnosť (cesty)'!AN47*Vstupy!$E$40</f>
        <v>119023423.95228907</v>
      </c>
      <c r="AO19" s="232">
        <f>'10_A Bezpečnosť (cesty)'!AO47*Vstupy!$E$40</f>
        <v>121051412.17301197</v>
      </c>
    </row>
    <row r="20" spans="2:41" x14ac:dyDescent="0.2"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</row>
    <row r="21" spans="2:41" x14ac:dyDescent="0.2"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</row>
    <row r="22" spans="2:41" x14ac:dyDescent="0.2">
      <c r="B22" s="332" t="s">
        <v>597</v>
      </c>
      <c r="C22" s="333"/>
      <c r="D22" s="252" t="s">
        <v>10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</row>
    <row r="23" spans="2:41" x14ac:dyDescent="0.2">
      <c r="B23" s="334" t="s">
        <v>289</v>
      </c>
      <c r="C23" s="335"/>
      <c r="D23" s="252">
        <v>1</v>
      </c>
      <c r="E23" s="252">
        <v>2</v>
      </c>
      <c r="F23" s="252">
        <v>3</v>
      </c>
      <c r="G23" s="252">
        <v>4</v>
      </c>
      <c r="H23" s="252">
        <v>5</v>
      </c>
      <c r="I23" s="252">
        <v>6</v>
      </c>
      <c r="J23" s="252">
        <v>7</v>
      </c>
      <c r="K23" s="252">
        <v>8</v>
      </c>
      <c r="L23" s="252">
        <v>9</v>
      </c>
      <c r="M23" s="252">
        <v>10</v>
      </c>
      <c r="N23" s="252">
        <v>11</v>
      </c>
      <c r="O23" s="252">
        <v>12</v>
      </c>
      <c r="P23" s="252">
        <v>13</v>
      </c>
      <c r="Q23" s="252">
        <v>14</v>
      </c>
      <c r="R23" s="252">
        <v>15</v>
      </c>
      <c r="S23" s="252">
        <v>16</v>
      </c>
      <c r="T23" s="252">
        <v>17</v>
      </c>
      <c r="U23" s="252">
        <v>18</v>
      </c>
      <c r="V23" s="252">
        <v>19</v>
      </c>
      <c r="W23" s="252">
        <v>20</v>
      </c>
      <c r="X23" s="252">
        <v>21</v>
      </c>
      <c r="Y23" s="252">
        <v>22</v>
      </c>
      <c r="Z23" s="252">
        <v>23</v>
      </c>
      <c r="AA23" s="252">
        <v>24</v>
      </c>
      <c r="AB23" s="252">
        <v>25</v>
      </c>
      <c r="AC23" s="252">
        <v>26</v>
      </c>
      <c r="AD23" s="252">
        <v>27</v>
      </c>
      <c r="AE23" s="252">
        <v>28</v>
      </c>
      <c r="AF23" s="252">
        <v>29</v>
      </c>
      <c r="AG23" s="252">
        <v>30</v>
      </c>
      <c r="AH23" s="252">
        <v>31</v>
      </c>
      <c r="AI23" s="252">
        <v>32</v>
      </c>
      <c r="AJ23" s="252">
        <v>33</v>
      </c>
      <c r="AK23" s="252">
        <v>34</v>
      </c>
      <c r="AL23" s="252">
        <v>35</v>
      </c>
      <c r="AM23" s="252">
        <v>36</v>
      </c>
      <c r="AN23" s="252">
        <v>37</v>
      </c>
      <c r="AO23" s="252">
        <v>38</v>
      </c>
    </row>
    <row r="24" spans="2:41" x14ac:dyDescent="0.2">
      <c r="B24" s="508" t="s">
        <v>34</v>
      </c>
      <c r="C24" s="255" t="s">
        <v>9</v>
      </c>
      <c r="D24" s="296">
        <v>2026</v>
      </c>
      <c r="E24" s="296">
        <f>$D$6+D23</f>
        <v>2027</v>
      </c>
      <c r="F24" s="296">
        <f t="shared" ref="F24:AN24" si="6">$D$6+E23</f>
        <v>2028</v>
      </c>
      <c r="G24" s="296">
        <f t="shared" si="6"/>
        <v>2029</v>
      </c>
      <c r="H24" s="296">
        <f t="shared" si="6"/>
        <v>2030</v>
      </c>
      <c r="I24" s="296">
        <f t="shared" si="6"/>
        <v>2031</v>
      </c>
      <c r="J24" s="296">
        <f t="shared" si="6"/>
        <v>2032</v>
      </c>
      <c r="K24" s="296">
        <f t="shared" si="6"/>
        <v>2033</v>
      </c>
      <c r="L24" s="296">
        <f t="shared" si="6"/>
        <v>2034</v>
      </c>
      <c r="M24" s="296">
        <f t="shared" si="6"/>
        <v>2035</v>
      </c>
      <c r="N24" s="296">
        <f t="shared" si="6"/>
        <v>2036</v>
      </c>
      <c r="O24" s="296">
        <f t="shared" si="6"/>
        <v>2037</v>
      </c>
      <c r="P24" s="296">
        <f t="shared" si="6"/>
        <v>2038</v>
      </c>
      <c r="Q24" s="296">
        <f t="shared" si="6"/>
        <v>2039</v>
      </c>
      <c r="R24" s="296">
        <f t="shared" si="6"/>
        <v>2040</v>
      </c>
      <c r="S24" s="296">
        <f t="shared" si="6"/>
        <v>2041</v>
      </c>
      <c r="T24" s="296">
        <f t="shared" si="6"/>
        <v>2042</v>
      </c>
      <c r="U24" s="296">
        <f t="shared" si="6"/>
        <v>2043</v>
      </c>
      <c r="V24" s="296">
        <f t="shared" si="6"/>
        <v>2044</v>
      </c>
      <c r="W24" s="296">
        <f t="shared" si="6"/>
        <v>2045</v>
      </c>
      <c r="X24" s="296">
        <f t="shared" si="6"/>
        <v>2046</v>
      </c>
      <c r="Y24" s="296">
        <f t="shared" si="6"/>
        <v>2047</v>
      </c>
      <c r="Z24" s="296">
        <f t="shared" si="6"/>
        <v>2048</v>
      </c>
      <c r="AA24" s="296">
        <f t="shared" si="6"/>
        <v>2049</v>
      </c>
      <c r="AB24" s="296">
        <f t="shared" si="6"/>
        <v>2050</v>
      </c>
      <c r="AC24" s="296">
        <f t="shared" si="6"/>
        <v>2051</v>
      </c>
      <c r="AD24" s="296">
        <f t="shared" si="6"/>
        <v>2052</v>
      </c>
      <c r="AE24" s="296">
        <f t="shared" si="6"/>
        <v>2053</v>
      </c>
      <c r="AF24" s="296">
        <f t="shared" si="6"/>
        <v>2054</v>
      </c>
      <c r="AG24" s="296">
        <f t="shared" si="6"/>
        <v>2055</v>
      </c>
      <c r="AH24" s="296">
        <f t="shared" si="6"/>
        <v>2056</v>
      </c>
      <c r="AI24" s="296">
        <f t="shared" si="6"/>
        <v>2057</v>
      </c>
      <c r="AJ24" s="296">
        <f t="shared" si="6"/>
        <v>2058</v>
      </c>
      <c r="AK24" s="296">
        <f t="shared" si="6"/>
        <v>2059</v>
      </c>
      <c r="AL24" s="296">
        <f t="shared" si="6"/>
        <v>2060</v>
      </c>
      <c r="AM24" s="296">
        <f t="shared" si="6"/>
        <v>2061</v>
      </c>
      <c r="AN24" s="296">
        <f t="shared" si="6"/>
        <v>2062</v>
      </c>
      <c r="AO24" s="296">
        <f t="shared" ref="AO24" si="7">$D$6+AN23</f>
        <v>2063</v>
      </c>
    </row>
    <row r="25" spans="2:41" x14ac:dyDescent="0.2">
      <c r="B25" s="509" t="s">
        <v>633</v>
      </c>
      <c r="C25" s="336">
        <f>SUM(D25:AO25)</f>
        <v>2662622019.4151673</v>
      </c>
      <c r="D25" s="232">
        <f>'10_A Bezpečnosť (cesty)'!D47*Vstupy!$G$40</f>
        <v>50555715.835704401</v>
      </c>
      <c r="E25" s="232">
        <f>'10_A Bezpečnosť (cesty)'!E47*Vstupy!$G$40</f>
        <v>51415163.004911363</v>
      </c>
      <c r="F25" s="232">
        <f>'10_A Bezpečnosť (cesty)'!F47*Vstupy!$G$40</f>
        <v>52113835.80652152</v>
      </c>
      <c r="G25" s="232">
        <f>'10_A Bezpečnosť (cesty)'!G47*Vstupy!$G$40</f>
        <v>53001524.864927121</v>
      </c>
      <c r="H25" s="232">
        <f>'10_A Bezpečnosť (cesty)'!H47*Vstupy!$G$40</f>
        <v>53904316.914273478</v>
      </c>
      <c r="I25" s="232">
        <f>'10_A Bezpečnosť (cesty)'!I47*Vstupy!$G$40</f>
        <v>54822468.791345209</v>
      </c>
      <c r="J25" s="232">
        <f>'10_A Bezpečnosť (cesty)'!J47*Vstupy!$G$40</f>
        <v>55756241.699753866</v>
      </c>
      <c r="K25" s="232">
        <f>'10_A Bezpečnosť (cesty)'!K47*Vstupy!$G$40</f>
        <v>56705901.284178175</v>
      </c>
      <c r="L25" s="232">
        <f>'10_A Bezpečnosť (cesty)'!L47*Vstupy!$G$40</f>
        <v>57671717.705866389</v>
      </c>
      <c r="M25" s="232">
        <f>'10_A Bezpečnosť (cesty)'!M47*Vstupy!$G$40</f>
        <v>58653965.719422296</v>
      </c>
      <c r="N25" s="232">
        <f>'10_A Bezpečnosť (cesty)'!N47*Vstupy!$G$40</f>
        <v>59652924.750896551</v>
      </c>
      <c r="O25" s="232">
        <f>'10_A Bezpečnosť (cesty)'!O47*Vstupy!$G$40</f>
        <v>60668878.977205575</v>
      </c>
      <c r="P25" s="232">
        <f>'10_A Bezpečnosť (cesty)'!P47*Vstupy!$G$40</f>
        <v>61702117.406900659</v>
      </c>
      <c r="Q25" s="232">
        <f>'10_A Bezpečnosť (cesty)'!Q47*Vstupy!$G$40</f>
        <v>62752933.962310135</v>
      </c>
      <c r="R25" s="232">
        <f>'10_A Bezpečnosť (cesty)'!R47*Vstupy!$G$40</f>
        <v>63821627.563078031</v>
      </c>
      <c r="S25" s="232">
        <f>'10_A Bezpečnosť (cesty)'!S47*Vstupy!$G$40</f>
        <v>64910409.190595321</v>
      </c>
      <c r="T25" s="232">
        <f>'10_A Bezpečnosť (cesty)'!T47*Vstupy!$G$40</f>
        <v>66017688.663903549</v>
      </c>
      <c r="U25" s="232">
        <f>'10_A Bezpečnosť (cesty)'!U47*Vstupy!$G$40</f>
        <v>67143780.480706826</v>
      </c>
      <c r="V25" s="232">
        <f>'10_A Bezpečnosť (cesty)'!V47*Vstupy!$G$40</f>
        <v>68289004.485067219</v>
      </c>
      <c r="W25" s="232">
        <f>'10_A Bezpečnosť (cesty)'!W47*Vstupy!$G$40</f>
        <v>69453685.958293155</v>
      </c>
      <c r="X25" s="232">
        <f>'10_A Bezpečnosť (cesty)'!X47*Vstupy!$G$40</f>
        <v>70638155.711373001</v>
      </c>
      <c r="Y25" s="232">
        <f>'10_A Bezpečnosť (cesty)'!Y47*Vstupy!$G$40</f>
        <v>71842750.178979814</v>
      </c>
      <c r="Z25" s="232">
        <f>'10_A Bezpečnosť (cesty)'!Z47*Vstupy!$G$40</f>
        <v>73067811.515074417</v>
      </c>
      <c r="AA25" s="232">
        <f>'10_A Bezpečnosť (cesty)'!AA47*Vstupy!$G$40</f>
        <v>74313687.690133512</v>
      </c>
      <c r="AB25" s="232">
        <f>'10_A Bezpečnosť (cesty)'!AB47*Vstupy!$G$40</f>
        <v>75580732.590030655</v>
      </c>
      <c r="AC25" s="232">
        <f>'10_A Bezpečnosť (cesty)'!AC47*Vstupy!$G$40</f>
        <v>76869306.116598576</v>
      </c>
      <c r="AD25" s="232">
        <f>'10_A Bezpečnosť (cesty)'!AD47*Vstupy!$G$40</f>
        <v>78179774.289900526</v>
      </c>
      <c r="AE25" s="232">
        <f>'10_A Bezpečnosť (cesty)'!AE47*Vstupy!$G$40</f>
        <v>79512509.352240652</v>
      </c>
      <c r="AF25" s="232">
        <f>'10_A Bezpečnosť (cesty)'!AF47*Vstupy!$G$40</f>
        <v>80867889.87394233</v>
      </c>
      <c r="AG25" s="232">
        <f>'10_A Bezpečnosť (cesty)'!AG47*Vstupy!$G$40</f>
        <v>82246300.86092481</v>
      </c>
      <c r="AH25" s="232">
        <f>'10_A Bezpečnosť (cesty)'!AH47*Vstupy!$G$40</f>
        <v>83648133.864108607</v>
      </c>
      <c r="AI25" s="232">
        <f>'10_A Bezpečnosť (cesty)'!AI47*Vstupy!$G$40</f>
        <v>85073787.090680867</v>
      </c>
      <c r="AJ25" s="232">
        <f>'10_A Bezpečnosť (cesty)'!AJ47*Vstupy!$G$40</f>
        <v>86523665.517252237</v>
      </c>
      <c r="AK25" s="232">
        <f>'10_A Bezpečnosť (cesty)'!AK47*Vstupy!$G$40</f>
        <v>87998181.004937187</v>
      </c>
      <c r="AL25" s="232">
        <f>'10_A Bezpečnosť (cesty)'!AL47*Vstupy!$G$40</f>
        <v>89497752.416391149</v>
      </c>
      <c r="AM25" s="232">
        <f>'10_A Bezpečnosť (cesty)'!AM47*Vstupy!$G$40</f>
        <v>91022805.734836683</v>
      </c>
      <c r="AN25" s="232">
        <f>'10_A Bezpečnosť (cesty)'!AN47*Vstupy!$G$40</f>
        <v>92573774.185113728</v>
      </c>
      <c r="AO25" s="232">
        <f>'10_A Bezpečnosť (cesty)'!AO47*Vstupy!$G$40</f>
        <v>94151098.3567871</v>
      </c>
    </row>
    <row r="27" spans="2:41" x14ac:dyDescent="0.2">
      <c r="B27" s="297"/>
      <c r="C27" s="297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</row>
  </sheetData>
  <mergeCells count="1">
    <mergeCell ref="B2:K2"/>
  </mergeCells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B2:AO30"/>
  <sheetViews>
    <sheetView zoomScale="90" zoomScaleNormal="90" workbookViewId="0">
      <selection activeCell="AO25" sqref="AO25"/>
    </sheetView>
  </sheetViews>
  <sheetFormatPr defaultColWidth="10.44140625" defaultRowHeight="10.199999999999999" x14ac:dyDescent="0.2"/>
  <cols>
    <col min="1" max="1" width="5.77734375" style="29" customWidth="1"/>
    <col min="2" max="2" width="41.44140625" style="29" customWidth="1"/>
    <col min="3" max="3" width="12.77734375" style="29" customWidth="1"/>
    <col min="4" max="16384" width="10.44140625" style="29"/>
  </cols>
  <sheetData>
    <row r="2" spans="2:41" x14ac:dyDescent="0.2">
      <c r="B2" s="35" t="s">
        <v>467</v>
      </c>
      <c r="C2" s="35"/>
      <c r="D2" s="30" t="s">
        <v>10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2:41" x14ac:dyDescent="0.2">
      <c r="B3" s="31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  <c r="AI3" s="32">
        <v>32</v>
      </c>
      <c r="AJ3" s="32">
        <v>33</v>
      </c>
      <c r="AK3" s="32">
        <v>34</v>
      </c>
      <c r="AL3" s="32">
        <v>35</v>
      </c>
      <c r="AM3" s="32">
        <v>36</v>
      </c>
      <c r="AN3" s="32">
        <v>37</v>
      </c>
      <c r="AO3" s="32">
        <v>38</v>
      </c>
    </row>
    <row r="4" spans="2:41" ht="20.399999999999999" x14ac:dyDescent="0.2">
      <c r="B4" s="33" t="s">
        <v>39</v>
      </c>
      <c r="C4" s="37" t="s">
        <v>36</v>
      </c>
      <c r="D4" s="34">
        <f>Parametre!C13</f>
        <v>2026</v>
      </c>
      <c r="E4" s="34">
        <f>$D$4+D3</f>
        <v>2027</v>
      </c>
      <c r="F4" s="34">
        <f>$D$4+E3</f>
        <v>2028</v>
      </c>
      <c r="G4" s="34">
        <f t="shared" ref="G4:AF4" si="0">$D$4+F3</f>
        <v>2029</v>
      </c>
      <c r="H4" s="34">
        <f t="shared" si="0"/>
        <v>2030</v>
      </c>
      <c r="I4" s="34">
        <f t="shared" si="0"/>
        <v>2031</v>
      </c>
      <c r="J4" s="34">
        <f t="shared" si="0"/>
        <v>2032</v>
      </c>
      <c r="K4" s="34">
        <f t="shared" si="0"/>
        <v>2033</v>
      </c>
      <c r="L4" s="34">
        <f t="shared" si="0"/>
        <v>2034</v>
      </c>
      <c r="M4" s="34">
        <f t="shared" si="0"/>
        <v>2035</v>
      </c>
      <c r="N4" s="34">
        <f t="shared" si="0"/>
        <v>2036</v>
      </c>
      <c r="O4" s="34">
        <f t="shared" si="0"/>
        <v>2037</v>
      </c>
      <c r="P4" s="34">
        <f t="shared" si="0"/>
        <v>2038</v>
      </c>
      <c r="Q4" s="34">
        <f t="shared" si="0"/>
        <v>2039</v>
      </c>
      <c r="R4" s="34">
        <f t="shared" si="0"/>
        <v>2040</v>
      </c>
      <c r="S4" s="34">
        <f t="shared" si="0"/>
        <v>2041</v>
      </c>
      <c r="T4" s="34">
        <f t="shared" si="0"/>
        <v>2042</v>
      </c>
      <c r="U4" s="34">
        <f t="shared" si="0"/>
        <v>2043</v>
      </c>
      <c r="V4" s="34">
        <f t="shared" si="0"/>
        <v>2044</v>
      </c>
      <c r="W4" s="34">
        <f t="shared" si="0"/>
        <v>2045</v>
      </c>
      <c r="X4" s="34">
        <f t="shared" si="0"/>
        <v>2046</v>
      </c>
      <c r="Y4" s="34">
        <f t="shared" si="0"/>
        <v>2047</v>
      </c>
      <c r="Z4" s="34">
        <f t="shared" si="0"/>
        <v>2048</v>
      </c>
      <c r="AA4" s="34">
        <f t="shared" si="0"/>
        <v>2049</v>
      </c>
      <c r="AB4" s="34">
        <f t="shared" si="0"/>
        <v>2050</v>
      </c>
      <c r="AC4" s="34">
        <f t="shared" si="0"/>
        <v>2051</v>
      </c>
      <c r="AD4" s="34">
        <f t="shared" si="0"/>
        <v>2052</v>
      </c>
      <c r="AE4" s="34">
        <f t="shared" si="0"/>
        <v>2053</v>
      </c>
      <c r="AF4" s="34">
        <f t="shared" si="0"/>
        <v>2054</v>
      </c>
      <c r="AG4" s="34">
        <f t="shared" ref="AG4" si="1">$D$4+AF3</f>
        <v>2055</v>
      </c>
      <c r="AH4" s="34">
        <f t="shared" ref="AH4" si="2">$D$4+AG3</f>
        <v>2056</v>
      </c>
      <c r="AI4" s="34">
        <f t="shared" ref="AI4" si="3">$D$4+AH3</f>
        <v>2057</v>
      </c>
      <c r="AJ4" s="34">
        <f t="shared" ref="AJ4" si="4">$D$4+AI3</f>
        <v>2058</v>
      </c>
      <c r="AK4" s="34">
        <f t="shared" ref="AK4" si="5">$D$4+AJ3</f>
        <v>2059</v>
      </c>
      <c r="AL4" s="34">
        <f t="shared" ref="AL4" si="6">$D$4+AK3</f>
        <v>2060</v>
      </c>
      <c r="AM4" s="34">
        <f t="shared" ref="AM4" si="7">$D$4+AL3</f>
        <v>2061</v>
      </c>
      <c r="AN4" s="34">
        <f t="shared" ref="AN4" si="8">$D$4+AM3</f>
        <v>2062</v>
      </c>
      <c r="AO4" s="34">
        <f t="shared" ref="AO4" si="9">$D$4+AN3</f>
        <v>2063</v>
      </c>
    </row>
    <row r="5" spans="2:41" x14ac:dyDescent="0.2">
      <c r="B5" s="30" t="s">
        <v>14</v>
      </c>
      <c r="C5" s="36">
        <f>D5+NPV(Parametre!$C$10,E5:AP5)</f>
        <v>20991428.571428571</v>
      </c>
      <c r="D5" s="36">
        <f>'01 Investičné výdavky'!D33</f>
        <v>0</v>
      </c>
      <c r="E5" s="36">
        <f>'01 Investičné výdavky'!E33</f>
        <v>22041000</v>
      </c>
      <c r="F5" s="36">
        <f>'01 Investičné výdavky'!F33</f>
        <v>0</v>
      </c>
      <c r="G5" s="36">
        <f>'01 Investičné výdavky'!G33</f>
        <v>0</v>
      </c>
      <c r="H5" s="36">
        <f>'01 Investičné výdavky'!H33</f>
        <v>0</v>
      </c>
      <c r="I5" s="36">
        <f>'01 Investičné výdavky'!I33</f>
        <v>0</v>
      </c>
      <c r="J5" s="36">
        <f>'01 Investičné výdavky'!J33</f>
        <v>0</v>
      </c>
      <c r="K5" s="36">
        <f>'01 Investičné výdavky'!K33</f>
        <v>0</v>
      </c>
      <c r="L5" s="36">
        <f>'01 Investičné výdavky'!L33</f>
        <v>0</v>
      </c>
      <c r="M5" s="36">
        <f>'01 Investičné výdavky'!M33</f>
        <v>0</v>
      </c>
      <c r="N5" s="36">
        <f>'01 Investičné výdavky'!J33</f>
        <v>0</v>
      </c>
      <c r="O5" s="36">
        <f>'01 Investičné výdavky'!K33</f>
        <v>0</v>
      </c>
      <c r="P5" s="36">
        <f>'01 Investičné výdavky'!L33</f>
        <v>0</v>
      </c>
      <c r="Q5" s="36">
        <f>'01 Investičné výdavky'!M33</f>
        <v>0</v>
      </c>
      <c r="R5" s="36">
        <f>'01 Investičné výdavky'!N33</f>
        <v>0</v>
      </c>
      <c r="S5" s="36">
        <f>'01 Investičné výdavky'!O33</f>
        <v>0</v>
      </c>
      <c r="T5" s="36">
        <f>'01 Investičné výdavky'!P33</f>
        <v>0</v>
      </c>
      <c r="U5" s="36">
        <f>'01 Investičné výdavky'!Q33</f>
        <v>0</v>
      </c>
      <c r="V5" s="36">
        <f>'01 Investičné výdavky'!R33</f>
        <v>0</v>
      </c>
      <c r="W5" s="36">
        <f>'01 Investičné výdavky'!S33</f>
        <v>0</v>
      </c>
      <c r="X5" s="36">
        <f>'01 Investičné výdavky'!T33</f>
        <v>0</v>
      </c>
      <c r="Y5" s="36">
        <f>'01 Investičné výdavky'!U33</f>
        <v>0</v>
      </c>
      <c r="Z5" s="36">
        <f>'01 Investičné výdavky'!V33</f>
        <v>0</v>
      </c>
      <c r="AA5" s="36">
        <f>'01 Investičné výdavky'!W33</f>
        <v>0</v>
      </c>
      <c r="AB5" s="36">
        <f>'01 Investičné výdavky'!X33</f>
        <v>0</v>
      </c>
      <c r="AC5" s="36">
        <f>'01 Investičné výdavky'!Y33</f>
        <v>0</v>
      </c>
      <c r="AD5" s="36">
        <f>'01 Investičné výdavky'!Z33</f>
        <v>0</v>
      </c>
      <c r="AE5" s="36">
        <f>'01 Investičné výdavky'!AA33</f>
        <v>0</v>
      </c>
      <c r="AF5" s="36">
        <f>'01 Investičné výdavky'!AB33</f>
        <v>0</v>
      </c>
      <c r="AG5" s="36">
        <f>'01 Investičné výdavky'!AC33</f>
        <v>0</v>
      </c>
      <c r="AH5" s="36">
        <f>'01 Investičné výdavky'!AD33</f>
        <v>0</v>
      </c>
      <c r="AI5" s="36">
        <f>'01 Investičné výdavky'!AE33</f>
        <v>0</v>
      </c>
      <c r="AJ5" s="36">
        <f>'01 Investičné výdavky'!AF33</f>
        <v>0</v>
      </c>
      <c r="AK5" s="36">
        <f>'01 Investičné výdavky'!AG33</f>
        <v>0</v>
      </c>
      <c r="AL5" s="36">
        <f>'01 Investičné výdavky'!AH33</f>
        <v>0</v>
      </c>
      <c r="AM5" s="36">
        <f>'01 Investičné výdavky'!AI33</f>
        <v>0</v>
      </c>
      <c r="AN5" s="36">
        <f>'01 Investičné výdavky'!AJ33</f>
        <v>0</v>
      </c>
      <c r="AO5" s="36">
        <f>'01 Investičné výdavky'!AK33</f>
        <v>0</v>
      </c>
    </row>
    <row r="6" spans="2:41" x14ac:dyDescent="0.2">
      <c r="B6" s="30" t="s">
        <v>12</v>
      </c>
      <c r="C6" s="36">
        <f>D6+NPV(Parametre!$C$10,E6:AP6)</f>
        <v>2371378.5518480227</v>
      </c>
      <c r="D6" s="36">
        <f>'03 Prevádzkové výdavky'!D43</f>
        <v>0</v>
      </c>
      <c r="E6" s="36">
        <f>'03 Prevádzkové výdavky'!E43</f>
        <v>0</v>
      </c>
      <c r="F6" s="36">
        <f>'03 Prevádzkové výdavky'!F43</f>
        <v>-6455060.7303459095</v>
      </c>
      <c r="G6" s="36">
        <f>'03 Prevádzkové výdavky'!G43</f>
        <v>690629.94655510166</v>
      </c>
      <c r="H6" s="36">
        <f>'03 Prevádzkové výdavky'!H43</f>
        <v>672610.85813973064</v>
      </c>
      <c r="I6" s="36">
        <f>'03 Prevádzkové výdavky'!I43</f>
        <v>654198.60916945001</v>
      </c>
      <c r="J6" s="36">
        <f>'03 Prevádzkové výdavky'!J43</f>
        <v>635384.62122906046</v>
      </c>
      <c r="K6" s="36">
        <f>'03 Prevádzkové výdavky'!K43</f>
        <v>616160.12872993841</v>
      </c>
      <c r="L6" s="36">
        <f>'03 Prevádzkové výdavky'!L43</f>
        <v>596516.17482607893</v>
      </c>
      <c r="M6" s="36">
        <f>'03 Prevádzkové výdavky'!M43</f>
        <v>576443.60724102566</v>
      </c>
      <c r="N6" s="36">
        <f>'03 Prevádzkové výdavky'!N43</f>
        <v>555933.07400375511</v>
      </c>
      <c r="O6" s="36">
        <f>'03 Prevádzkové výdavky'!O43</f>
        <v>534975.01909151522</v>
      </c>
      <c r="P6" s="36">
        <f>'03 Prevádzkové výdavky'!P43</f>
        <v>443347.72164130054</v>
      </c>
      <c r="Q6" s="36">
        <f>'03 Prevádzkové výdavky'!Q43</f>
        <v>453021.17638220527</v>
      </c>
      <c r="R6" s="36">
        <f>'03 Prevádzkové výdavky'!R43</f>
        <v>462905.69734056509</v>
      </c>
      <c r="S6" s="36">
        <f>'03 Prevádzkové výdavky'!S43</f>
        <v>473005.88979436498</v>
      </c>
      <c r="T6" s="36">
        <f>'03 Prevádzkové výdavky'!T43</f>
        <v>483326.45950467681</v>
      </c>
      <c r="U6" s="36">
        <f>'03 Prevádzkové výdavky'!U43</f>
        <v>493872.21490811341</v>
      </c>
      <c r="V6" s="36">
        <f>'03 Prevádzkové výdavky'!V43</f>
        <v>504648.06935711729</v>
      </c>
      <c r="W6" s="36">
        <f>'03 Prevádzkové výdavky'!W43</f>
        <v>515659.04340912891</v>
      </c>
      <c r="X6" s="36">
        <f>'03 Prevádzkové výdavky'!X43</f>
        <v>526910.26716570952</v>
      </c>
      <c r="Y6" s="36">
        <f>'03 Prevádzkové výdavky'!Y43</f>
        <v>538406.98266269127</v>
      </c>
      <c r="Z6" s="36">
        <f>'03 Prevádzkové výdavky'!Z43</f>
        <v>4958354.5463124905</v>
      </c>
      <c r="AA6" s="36">
        <f>'03 Prevádzkové výdavky'!AA43</f>
        <v>-5168501.5686003035</v>
      </c>
      <c r="AB6" s="36">
        <f>'03 Prevádzkové výdavky'!AB43</f>
        <v>574424.230631124</v>
      </c>
      <c r="AC6" s="36">
        <f>'03 Prevádzkové výdavky'!AC43</f>
        <v>586957.6587414972</v>
      </c>
      <c r="AD6" s="36">
        <f>'03 Prevádzkové výdavky'!AD43</f>
        <v>599764.55515599402</v>
      </c>
      <c r="AE6" s="36">
        <f>'03 Prevádzkové výdavky'!AE43</f>
        <v>612850.8867108773</v>
      </c>
      <c r="AF6" s="36">
        <f>'03 Prevádzkové výdavky'!AF43</f>
        <v>626222.75043349562</v>
      </c>
      <c r="AG6" s="36">
        <f>'03 Prevádzkové výdavky'!AG43</f>
        <v>639886.37638293556</v>
      </c>
      <c r="AH6" s="36">
        <f>'03 Prevádzkové výdavky'!AH43</f>
        <v>653848.1305526566</v>
      </c>
      <c r="AI6" s="36">
        <f>'03 Prevádzkové výdavky'!AI43</f>
        <v>668114.5178364591</v>
      </c>
      <c r="AJ6" s="36">
        <f>'03 Prevádzkové výdavky'!AJ43</f>
        <v>2886792.1850591665</v>
      </c>
      <c r="AK6" s="36">
        <f>'03 Prevádzkové výdavky'!AK43</f>
        <v>697587.92407343432</v>
      </c>
      <c r="AL6" s="36">
        <f>'03 Prevádzkové výdavky'!AL43</f>
        <v>-2152521.3250758704</v>
      </c>
      <c r="AM6" s="36">
        <f>'03 Prevádzkové výdavky'!AM43</f>
        <v>728361.5290817552</v>
      </c>
      <c r="AN6" s="36">
        <f>'03 Prevádzkové výdavky'!AN43</f>
        <v>744253.73274641973</v>
      </c>
      <c r="AO6" s="36">
        <f>'03 Prevádzkové výdavky'!AO43</f>
        <v>760492.69022390188</v>
      </c>
    </row>
    <row r="7" spans="2:41" x14ac:dyDescent="0.2">
      <c r="B7" s="252" t="s">
        <v>201</v>
      </c>
      <c r="C7" s="36">
        <f>D7+NPV(Parametre!$C$10,E7:AP7)</f>
        <v>-536336.88360175188</v>
      </c>
      <c r="D7" s="36">
        <f>SUM(D8:D10)</f>
        <v>0</v>
      </c>
      <c r="E7" s="36">
        <f t="shared" ref="E7:AF7" si="10">SUM(E8:E10)</f>
        <v>0</v>
      </c>
      <c r="F7" s="36">
        <f t="shared" si="10"/>
        <v>-27757.238974792323</v>
      </c>
      <c r="G7" s="36">
        <f t="shared" si="10"/>
        <v>-28413.2534522592</v>
      </c>
      <c r="H7" s="36">
        <f t="shared" si="10"/>
        <v>-28992.949573110949</v>
      </c>
      <c r="I7" s="36">
        <f t="shared" si="10"/>
        <v>-29615.134023986197</v>
      </c>
      <c r="J7" s="36">
        <f t="shared" si="10"/>
        <v>-30207.108408667344</v>
      </c>
      <c r="K7" s="36">
        <f t="shared" si="10"/>
        <v>-30805.919293166407</v>
      </c>
      <c r="L7" s="36">
        <f t="shared" si="10"/>
        <v>-31401.163747678649</v>
      </c>
      <c r="M7" s="36">
        <f t="shared" si="10"/>
        <v>-32003.232134509068</v>
      </c>
      <c r="N7" s="36">
        <f t="shared" si="10"/>
        <v>-32622.807543678671</v>
      </c>
      <c r="O7" s="36">
        <f t="shared" si="10"/>
        <v>-33249.488850201153</v>
      </c>
      <c r="P7" s="36">
        <f t="shared" si="10"/>
        <v>-33883.345177444324</v>
      </c>
      <c r="Q7" s="36">
        <f t="shared" si="10"/>
        <v>-34526.005376037683</v>
      </c>
      <c r="R7" s="36">
        <f t="shared" si="10"/>
        <v>-35176.002533497653</v>
      </c>
      <c r="S7" s="36">
        <f t="shared" si="10"/>
        <v>-35477.564700363931</v>
      </c>
      <c r="T7" s="36">
        <f t="shared" si="10"/>
        <v>-35787.852631772796</v>
      </c>
      <c r="U7" s="36">
        <f t="shared" si="10"/>
        <v>-36121.324874126738</v>
      </c>
      <c r="V7" s="36">
        <f t="shared" si="10"/>
        <v>-36377.219761681132</v>
      </c>
      <c r="W7" s="36">
        <f t="shared" si="10"/>
        <v>-36658.014172899275</v>
      </c>
      <c r="X7" s="36">
        <f t="shared" si="10"/>
        <v>-36936.796422671185</v>
      </c>
      <c r="Y7" s="36">
        <f t="shared" si="10"/>
        <v>-37213.576056817852</v>
      </c>
      <c r="Z7" s="36">
        <f t="shared" si="10"/>
        <v>-37488.36258199298</v>
      </c>
      <c r="AA7" s="36">
        <f t="shared" si="10"/>
        <v>-37771.791341997014</v>
      </c>
      <c r="AB7" s="36">
        <f t="shared" si="10"/>
        <v>-38053.182134176779</v>
      </c>
      <c r="AC7" s="36">
        <f t="shared" si="10"/>
        <v>-38332.544635481259</v>
      </c>
      <c r="AD7" s="36">
        <f t="shared" si="10"/>
        <v>-38611.402907171039</v>
      </c>
      <c r="AE7" s="36">
        <f t="shared" si="10"/>
        <v>-38888.243036329332</v>
      </c>
      <c r="AF7" s="36">
        <f t="shared" si="10"/>
        <v>-39151.101829481806</v>
      </c>
      <c r="AG7" s="36">
        <f t="shared" ref="AG7:AN7" si="11">SUM(AG8:AG10)</f>
        <v>-39412.03347568708</v>
      </c>
      <c r="AH7" s="36">
        <f t="shared" si="11"/>
        <v>-39672.543504660076</v>
      </c>
      <c r="AI7" s="36">
        <f t="shared" si="11"/>
        <v>-39940.017438445167</v>
      </c>
      <c r="AJ7" s="36">
        <f t="shared" si="11"/>
        <v>-40205.5294757386</v>
      </c>
      <c r="AK7" s="36">
        <f t="shared" si="11"/>
        <v>-40469.088980651788</v>
      </c>
      <c r="AL7" s="36">
        <f t="shared" si="11"/>
        <v>-40732.183735976272</v>
      </c>
      <c r="AM7" s="36">
        <f t="shared" si="11"/>
        <v>-40993.335700969248</v>
      </c>
      <c r="AN7" s="36">
        <f t="shared" si="11"/>
        <v>-41252.554164518282</v>
      </c>
      <c r="AO7" s="36">
        <f t="shared" ref="AO7" si="12">SUM(AO8:AO10)</f>
        <v>-41509.848377264832</v>
      </c>
    </row>
    <row r="8" spans="2:41" x14ac:dyDescent="0.2">
      <c r="B8" s="294" t="s">
        <v>415</v>
      </c>
      <c r="C8" s="295">
        <f>D8+NPV(Parametre!$C$10,E8:AP8)</f>
        <v>389903.00443214766</v>
      </c>
      <c r="D8" s="295">
        <f>'07 Čas cestujúcich'!D16</f>
        <v>0</v>
      </c>
      <c r="E8" s="295">
        <f>'07 Čas cestujúcich'!E16</f>
        <v>0</v>
      </c>
      <c r="F8" s="295">
        <f>'07 Čas cestujúcich'!F16</f>
        <v>20178.79284813298</v>
      </c>
      <c r="G8" s="295">
        <f>'07 Čas cestujúcich'!G16</f>
        <v>20655.698359454484</v>
      </c>
      <c r="H8" s="295">
        <f>'07 Čas cestujúcich'!H16</f>
        <v>21077.122404842776</v>
      </c>
      <c r="I8" s="295">
        <f>'07 Čas cestujúcich'!I16</f>
        <v>21529.434364218549</v>
      </c>
      <c r="J8" s="295">
        <f>'07 Čas cestujúcich'!J16</f>
        <v>21959.784388970998</v>
      </c>
      <c r="K8" s="295">
        <f>'07 Čas cestujúcich'!K16</f>
        <v>22395.104371786678</v>
      </c>
      <c r="L8" s="295">
        <f>'07 Čas cestujúcich'!L16</f>
        <v>22827.831652497836</v>
      </c>
      <c r="M8" s="295">
        <f>'07 Čas cestujúcich'!M16</f>
        <v>23265.519755024397</v>
      </c>
      <c r="N8" s="295">
        <f>'07 Čas cestujúcich'!N16</f>
        <v>23715.935008744116</v>
      </c>
      <c r="O8" s="295">
        <f>'07 Čas cestujúcich'!O16</f>
        <v>24171.516065548756</v>
      </c>
      <c r="P8" s="295">
        <f>'07 Čas cestujúcich'!P16</f>
        <v>24632.313176334283</v>
      </c>
      <c r="Q8" s="295">
        <f>'07 Čas cestujúcich'!Q16</f>
        <v>25099.510473259215</v>
      </c>
      <c r="R8" s="295">
        <f>'07 Čas cestujúcich'!R16</f>
        <v>25572.041548995479</v>
      </c>
      <c r="S8" s="295">
        <f>'07 Čas cestujúcich'!S16</f>
        <v>25791.2694232662</v>
      </c>
      <c r="T8" s="295">
        <f>'07 Čas cestujúcich'!T16</f>
        <v>26016.840702055928</v>
      </c>
      <c r="U8" s="295">
        <f>'07 Čas cestujúcich'!U16</f>
        <v>26259.266373613042</v>
      </c>
      <c r="V8" s="295">
        <f>'07 Čas cestujúcich'!V16</f>
        <v>26445.29532020574</v>
      </c>
      <c r="W8" s="295">
        <f>'07 Čas cestujúcich'!W16</f>
        <v>26649.425574732701</v>
      </c>
      <c r="X8" s="295">
        <f>'07 Čas cestujúcich'!X16</f>
        <v>26852.093040075611</v>
      </c>
      <c r="Y8" s="295">
        <f>'07 Čas cestujúcich'!Y16</f>
        <v>27053.304655795469</v>
      </c>
      <c r="Z8" s="295">
        <f>'07 Čas cestujúcich'!Z16</f>
        <v>27253.067332982413</v>
      </c>
      <c r="AA8" s="295">
        <f>'07 Čas cestujúcich'!AA16</f>
        <v>27459.11269075358</v>
      </c>
      <c r="AB8" s="295">
        <f>'07 Čas cestujúcich'!AB16</f>
        <v>27663.676498773217</v>
      </c>
      <c r="AC8" s="295">
        <f>'07 Čas cestujúcich'!AC16</f>
        <v>27866.765791930549</v>
      </c>
      <c r="AD8" s="295">
        <f>'07 Čas cestujúcich'!AD16</f>
        <v>28069.488523233289</v>
      </c>
      <c r="AE8" s="295">
        <f>'07 Čas cestujúcich'!AE16</f>
        <v>28270.744117255679</v>
      </c>
      <c r="AF8" s="295">
        <f>'07 Čas cestujúcich'!AF16</f>
        <v>28461.835642611375</v>
      </c>
      <c r="AG8" s="295">
        <f>'07 Čas cestujúcich'!AG16</f>
        <v>28651.526182118709</v>
      </c>
      <c r="AH8" s="295">
        <f>'07 Čas cestujúcich'!AH16</f>
        <v>28840.910216827586</v>
      </c>
      <c r="AI8" s="295">
        <f>'07 Čas cestujúcich'!AI16</f>
        <v>29035.356829731711</v>
      </c>
      <c r="AJ8" s="295">
        <f>'07 Čas cestujúcich'!AJ16</f>
        <v>29228.377194763802</v>
      </c>
      <c r="AK8" s="295">
        <f>'07 Čas cestujúcich'!AK16</f>
        <v>29419.978119393891</v>
      </c>
      <c r="AL8" s="295">
        <f>'07 Čas cestujúcich'!AL16</f>
        <v>29611.241183129645</v>
      </c>
      <c r="AM8" s="295">
        <f>'07 Čas cestujúcich'!AM16</f>
        <v>29801.091888678704</v>
      </c>
      <c r="AN8" s="295">
        <f>'07 Čas cestujúcich'!AN16</f>
        <v>29989.536988824111</v>
      </c>
      <c r="AO8" s="295">
        <f>'07 Čas cestujúcich'!AO16</f>
        <v>30176.583208541579</v>
      </c>
    </row>
    <row r="9" spans="2:41" x14ac:dyDescent="0.2">
      <c r="B9" s="294" t="s">
        <v>416</v>
      </c>
      <c r="C9" s="295">
        <f>D9+NPV(Parametre!$C$10,E9:AP9)</f>
        <v>-926239.8880338996</v>
      </c>
      <c r="D9" s="295">
        <f>'07 Čas cestujúcich'!D33</f>
        <v>0</v>
      </c>
      <c r="E9" s="295">
        <f>'07 Čas cestujúcich'!E33</f>
        <v>0</v>
      </c>
      <c r="F9" s="295">
        <f>'07 Čas cestujúcich'!F33</f>
        <v>-47936.031822925303</v>
      </c>
      <c r="G9" s="295">
        <f>'07 Čas cestujúcich'!G33</f>
        <v>-49068.951811713683</v>
      </c>
      <c r="H9" s="295">
        <f>'07 Čas cestujúcich'!H33</f>
        <v>-50070.071977953725</v>
      </c>
      <c r="I9" s="295">
        <f>'07 Čas cestujúcich'!I33</f>
        <v>-51144.568388204745</v>
      </c>
      <c r="J9" s="295">
        <f>'07 Čas cestujúcich'!J33</f>
        <v>-52166.892797638342</v>
      </c>
      <c r="K9" s="295">
        <f>'07 Čas cestujúcich'!K33</f>
        <v>-53201.023664953085</v>
      </c>
      <c r="L9" s="295">
        <f>'07 Čas cestujúcich'!L33</f>
        <v>-54228.995400176485</v>
      </c>
      <c r="M9" s="295">
        <f>'07 Čas cestujúcich'!M33</f>
        <v>-55268.751889533465</v>
      </c>
      <c r="N9" s="295">
        <f>'07 Čas cestujúcich'!N33</f>
        <v>-56338.742552422787</v>
      </c>
      <c r="O9" s="295">
        <f>'07 Čas cestujúcich'!O33</f>
        <v>-57421.004915749909</v>
      </c>
      <c r="P9" s="295">
        <f>'07 Čas cestujúcich'!P33</f>
        <v>-58515.658353778606</v>
      </c>
      <c r="Q9" s="295">
        <f>'07 Čas cestujúcich'!Q33</f>
        <v>-59625.515849296899</v>
      </c>
      <c r="R9" s="295">
        <f>'07 Čas cestujúcich'!R33</f>
        <v>-60748.044082493136</v>
      </c>
      <c r="S9" s="295">
        <f>'07 Čas cestujúcich'!S33</f>
        <v>-61268.834123630135</v>
      </c>
      <c r="T9" s="295">
        <f>'07 Čas cestujúcich'!T33</f>
        <v>-61804.69333382872</v>
      </c>
      <c r="U9" s="295">
        <f>'07 Čas cestujúcich'!U33</f>
        <v>-62380.59124773978</v>
      </c>
      <c r="V9" s="295">
        <f>'07 Čas cestujúcich'!V33</f>
        <v>-62822.515081886871</v>
      </c>
      <c r="W9" s="295">
        <f>'07 Čas cestujúcich'!W33</f>
        <v>-63307.439747631972</v>
      </c>
      <c r="X9" s="295">
        <f>'07 Čas cestujúcich'!X33</f>
        <v>-63788.889462746796</v>
      </c>
      <c r="Y9" s="295">
        <f>'07 Čas cestujúcich'!Y33</f>
        <v>-64266.880712613318</v>
      </c>
      <c r="Z9" s="295">
        <f>'07 Čas cestujúcich'!Z33</f>
        <v>-64741.429914975393</v>
      </c>
      <c r="AA9" s="295">
        <f>'07 Čas cestujúcich'!AA33</f>
        <v>-65230.904032750594</v>
      </c>
      <c r="AB9" s="295">
        <f>'07 Čas cestujúcich'!AB33</f>
        <v>-65716.858632949996</v>
      </c>
      <c r="AC9" s="295">
        <f>'07 Čas cestujúcich'!AC33</f>
        <v>-66199.310427411809</v>
      </c>
      <c r="AD9" s="295">
        <f>'07 Čas cestujúcich'!AD33</f>
        <v>-66680.891430404328</v>
      </c>
      <c r="AE9" s="295">
        <f>'07 Čas cestujúcich'!AE33</f>
        <v>-67158.987153585011</v>
      </c>
      <c r="AF9" s="295">
        <f>'07 Čas cestujúcich'!AF33</f>
        <v>-67612.937472093181</v>
      </c>
      <c r="AG9" s="295">
        <f>'07 Čas cestujúcich'!AG33</f>
        <v>-68063.559657805788</v>
      </c>
      <c r="AH9" s="295">
        <f>'07 Čas cestujúcich'!AH33</f>
        <v>-68513.453721487662</v>
      </c>
      <c r="AI9" s="295">
        <f>'07 Čas cestujúcich'!AI33</f>
        <v>-68975.374268176878</v>
      </c>
      <c r="AJ9" s="295">
        <f>'07 Čas cestujúcich'!AJ33</f>
        <v>-69433.906670502402</v>
      </c>
      <c r="AK9" s="295">
        <f>'07 Čas cestujúcich'!AK33</f>
        <v>-69889.067100045679</v>
      </c>
      <c r="AL9" s="295">
        <f>'07 Čas cestujúcich'!AL33</f>
        <v>-70343.424919105921</v>
      </c>
      <c r="AM9" s="295">
        <f>'07 Čas cestujúcich'!AM33</f>
        <v>-70794.427589647952</v>
      </c>
      <c r="AN9" s="295">
        <f>'07 Čas cestujúcich'!AN33</f>
        <v>-71242.091153342393</v>
      </c>
      <c r="AO9" s="295">
        <f>'07 Čas cestujúcich'!AO33</f>
        <v>-71686.431585806407</v>
      </c>
    </row>
    <row r="10" spans="2:41" x14ac:dyDescent="0.2">
      <c r="B10" s="294" t="s">
        <v>417</v>
      </c>
      <c r="C10" s="295">
        <f>D10+NPV(Parametre!$C$10,E10:AP10)</f>
        <v>0</v>
      </c>
      <c r="D10" s="295">
        <f>'07 Čas cestujúcich'!D50</f>
        <v>0</v>
      </c>
      <c r="E10" s="295">
        <f>'07 Čas cestujúcich'!E50</f>
        <v>0</v>
      </c>
      <c r="F10" s="295">
        <f>'07 Čas cestujúcich'!F50</f>
        <v>0</v>
      </c>
      <c r="G10" s="295">
        <f>'07 Čas cestujúcich'!G50</f>
        <v>0</v>
      </c>
      <c r="H10" s="295">
        <f>'07 Čas cestujúcich'!H50</f>
        <v>0</v>
      </c>
      <c r="I10" s="295">
        <f>'07 Čas cestujúcich'!I50</f>
        <v>0</v>
      </c>
      <c r="J10" s="295">
        <f>'07 Čas cestujúcich'!J50</f>
        <v>0</v>
      </c>
      <c r="K10" s="295">
        <f>'07 Čas cestujúcich'!K50</f>
        <v>0</v>
      </c>
      <c r="L10" s="295">
        <f>'07 Čas cestujúcich'!L50</f>
        <v>0</v>
      </c>
      <c r="M10" s="295">
        <f>'07 Čas cestujúcich'!M50</f>
        <v>0</v>
      </c>
      <c r="N10" s="295">
        <f>'07 Čas cestujúcich'!N50</f>
        <v>0</v>
      </c>
      <c r="O10" s="295">
        <f>'07 Čas cestujúcich'!O50</f>
        <v>0</v>
      </c>
      <c r="P10" s="295">
        <f>'07 Čas cestujúcich'!P50</f>
        <v>0</v>
      </c>
      <c r="Q10" s="295">
        <f>'07 Čas cestujúcich'!Q50</f>
        <v>0</v>
      </c>
      <c r="R10" s="295">
        <f>'07 Čas cestujúcich'!R50</f>
        <v>0</v>
      </c>
      <c r="S10" s="295">
        <f>'07 Čas cestujúcich'!S50</f>
        <v>0</v>
      </c>
      <c r="T10" s="295">
        <f>'07 Čas cestujúcich'!T50</f>
        <v>0</v>
      </c>
      <c r="U10" s="295">
        <f>'07 Čas cestujúcich'!U50</f>
        <v>0</v>
      </c>
      <c r="V10" s="295">
        <f>'07 Čas cestujúcich'!V50</f>
        <v>0</v>
      </c>
      <c r="W10" s="295">
        <f>'07 Čas cestujúcich'!W50</f>
        <v>0</v>
      </c>
      <c r="X10" s="295">
        <f>'07 Čas cestujúcich'!X50</f>
        <v>0</v>
      </c>
      <c r="Y10" s="295">
        <f>'07 Čas cestujúcich'!Y50</f>
        <v>0</v>
      </c>
      <c r="Z10" s="295">
        <f>'07 Čas cestujúcich'!Z50</f>
        <v>0</v>
      </c>
      <c r="AA10" s="295">
        <f>'07 Čas cestujúcich'!AA50</f>
        <v>0</v>
      </c>
      <c r="AB10" s="295">
        <f>'07 Čas cestujúcich'!AB50</f>
        <v>0</v>
      </c>
      <c r="AC10" s="295">
        <f>'07 Čas cestujúcich'!AC50</f>
        <v>0</v>
      </c>
      <c r="AD10" s="295">
        <f>'07 Čas cestujúcich'!AD50</f>
        <v>0</v>
      </c>
      <c r="AE10" s="295">
        <f>'07 Čas cestujúcich'!AE50</f>
        <v>0</v>
      </c>
      <c r="AF10" s="295">
        <f>'07 Čas cestujúcich'!AF50</f>
        <v>0</v>
      </c>
      <c r="AG10" s="295">
        <f>'07 Čas cestujúcich'!AG50</f>
        <v>0</v>
      </c>
      <c r="AH10" s="295">
        <f>'07 Čas cestujúcich'!AH50</f>
        <v>0</v>
      </c>
      <c r="AI10" s="295">
        <f>'07 Čas cestujúcich'!AI50</f>
        <v>0</v>
      </c>
      <c r="AJ10" s="295">
        <f>'07 Čas cestujúcich'!AJ50</f>
        <v>0</v>
      </c>
      <c r="AK10" s="295">
        <f>'07 Čas cestujúcich'!AK50</f>
        <v>0</v>
      </c>
      <c r="AL10" s="295">
        <f>'07 Čas cestujúcich'!AL50</f>
        <v>0</v>
      </c>
      <c r="AM10" s="295">
        <f>'07 Čas cestujúcich'!AM50</f>
        <v>0</v>
      </c>
      <c r="AN10" s="295">
        <f>'07 Čas cestujúcich'!AN50</f>
        <v>0</v>
      </c>
      <c r="AO10" s="295">
        <f>'07 Čas cestujúcich'!AO50</f>
        <v>0</v>
      </c>
    </row>
    <row r="11" spans="2:41" x14ac:dyDescent="0.2">
      <c r="B11" s="252" t="s">
        <v>418</v>
      </c>
      <c r="C11" s="36">
        <f>D11+NPV(Parametre!$C$10,E11:AP11)</f>
        <v>4878322.1145675313</v>
      </c>
      <c r="D11" s="36">
        <f>SUM(D12:D13)</f>
        <v>0</v>
      </c>
      <c r="E11" s="36">
        <f t="shared" ref="E11:AF11" si="13">SUM(E12:E13)</f>
        <v>0</v>
      </c>
      <c r="F11" s="36">
        <f t="shared" si="13"/>
        <v>326678.81781142828</v>
      </c>
      <c r="G11" s="36">
        <f t="shared" si="13"/>
        <v>327936.65979623591</v>
      </c>
      <c r="H11" s="36">
        <f t="shared" si="13"/>
        <v>329227.18766999961</v>
      </c>
      <c r="I11" s="36">
        <f t="shared" si="13"/>
        <v>329966.73064447788</v>
      </c>
      <c r="J11" s="36">
        <f t="shared" si="13"/>
        <v>330238.20097169769</v>
      </c>
      <c r="K11" s="36">
        <f t="shared" si="13"/>
        <v>330031.77333817491</v>
      </c>
      <c r="L11" s="36">
        <f t="shared" si="13"/>
        <v>329475.99096663331</v>
      </c>
      <c r="M11" s="36">
        <f t="shared" si="13"/>
        <v>328037.94625052734</v>
      </c>
      <c r="N11" s="36">
        <f t="shared" si="13"/>
        <v>327330.70681277668</v>
      </c>
      <c r="O11" s="36">
        <f t="shared" si="13"/>
        <v>326586.61256066454</v>
      </c>
      <c r="P11" s="36">
        <f t="shared" si="13"/>
        <v>325827.01754447573</v>
      </c>
      <c r="Q11" s="36">
        <f t="shared" si="13"/>
        <v>325029.75300363742</v>
      </c>
      <c r="R11" s="36">
        <f t="shared" si="13"/>
        <v>324216.47091292794</v>
      </c>
      <c r="S11" s="36">
        <f t="shared" si="13"/>
        <v>320153.52026101196</v>
      </c>
      <c r="T11" s="36">
        <f t="shared" si="13"/>
        <v>316123.07248425123</v>
      </c>
      <c r="U11" s="36">
        <f t="shared" si="13"/>
        <v>312102.91602234507</v>
      </c>
      <c r="V11" s="36">
        <f t="shared" si="13"/>
        <v>308115.01235171122</v>
      </c>
      <c r="W11" s="36">
        <f t="shared" si="13"/>
        <v>304137.2831475843</v>
      </c>
      <c r="X11" s="36">
        <f t="shared" si="13"/>
        <v>300191.55848075578</v>
      </c>
      <c r="Y11" s="36">
        <f t="shared" si="13"/>
        <v>296255.89246278669</v>
      </c>
      <c r="Z11" s="36">
        <f t="shared" si="13"/>
        <v>292351.98454510153</v>
      </c>
      <c r="AA11" s="36">
        <f t="shared" si="13"/>
        <v>288458.02048117243</v>
      </c>
      <c r="AB11" s="36">
        <f t="shared" si="13"/>
        <v>284595.56988461176</v>
      </c>
      <c r="AC11" s="36">
        <f t="shared" si="13"/>
        <v>280753.69786944613</v>
      </c>
      <c r="AD11" s="36">
        <f t="shared" si="13"/>
        <v>276921.59946347418</v>
      </c>
      <c r="AE11" s="36">
        <f t="shared" si="13"/>
        <v>273120.65097863728</v>
      </c>
      <c r="AF11" s="36">
        <f t="shared" si="13"/>
        <v>269329.36382867617</v>
      </c>
      <c r="AG11" s="36">
        <f t="shared" ref="AG11:AN11" si="14">SUM(AG12:AG13)</f>
        <v>265568.98642120918</v>
      </c>
      <c r="AH11" s="36">
        <f t="shared" si="14"/>
        <v>261818.15906877571</v>
      </c>
      <c r="AI11" s="36">
        <f t="shared" si="14"/>
        <v>258098.00303998042</v>
      </c>
      <c r="AJ11" s="36">
        <f t="shared" si="14"/>
        <v>254387.28677296612</v>
      </c>
      <c r="AK11" s="36">
        <f t="shared" si="14"/>
        <v>250707.00515805386</v>
      </c>
      <c r="AL11" s="36">
        <f t="shared" si="14"/>
        <v>247036.05399043235</v>
      </c>
      <c r="AM11" s="36">
        <f t="shared" si="14"/>
        <v>243395.30253831745</v>
      </c>
      <c r="AN11" s="36">
        <f t="shared" si="14"/>
        <v>239763.77318999672</v>
      </c>
      <c r="AO11" s="36">
        <f t="shared" ref="AO11" si="15">SUM(AO12:AO13)</f>
        <v>236162.2103432343</v>
      </c>
    </row>
    <row r="12" spans="2:41" x14ac:dyDescent="0.2">
      <c r="B12" s="294" t="s">
        <v>419</v>
      </c>
      <c r="C12" s="295">
        <f>D12+NPV(Parametre!$C$10,E12:AP12)</f>
        <v>995040.23724455643</v>
      </c>
      <c r="D12" s="295">
        <f>'08 Spotreba PHM_E (cesty) '!D80</f>
        <v>0</v>
      </c>
      <c r="E12" s="295">
        <f>'08 Spotreba PHM_E (cesty) '!E80</f>
        <v>0</v>
      </c>
      <c r="F12" s="295">
        <f>'08 Spotreba PHM_E (cesty) '!F80</f>
        <v>88051.092258301447</v>
      </c>
      <c r="G12" s="295">
        <f>'08 Spotreba PHM_E (cesty) '!G80</f>
        <v>87738.703178393509</v>
      </c>
      <c r="H12" s="295">
        <f>'08 Spotreba PHM_E (cesty) '!H80</f>
        <v>87445.683586430066</v>
      </c>
      <c r="I12" s="295">
        <f>'08 Spotreba PHM_E (cesty) '!I80</f>
        <v>86645.111338836665</v>
      </c>
      <c r="J12" s="295">
        <f>'08 Spotreba PHM_E (cesty) '!J80</f>
        <v>85411.755850715839</v>
      </c>
      <c r="K12" s="295">
        <f>'08 Spotreba PHM_E (cesty) '!K80</f>
        <v>83736.676352006441</v>
      </c>
      <c r="L12" s="295">
        <f>'08 Spotreba PHM_E (cesty) '!L80</f>
        <v>81735.830109707167</v>
      </c>
      <c r="M12" s="295">
        <f>'08 Spotreba PHM_E (cesty) '!M80</f>
        <v>78928.11442544678</v>
      </c>
      <c r="N12" s="295">
        <f>'08 Spotreba PHM_E (cesty) '!N80</f>
        <v>76769.493444713735</v>
      </c>
      <c r="O12" s="295">
        <f>'08 Spotreba PHM_E (cesty) '!O80</f>
        <v>74566.963804851548</v>
      </c>
      <c r="P12" s="295">
        <f>'08 Spotreba PHM_E (cesty) '!P80</f>
        <v>72339.726276059053</v>
      </c>
      <c r="Q12" s="295">
        <f>'08 Spotreba PHM_E (cesty) '!Q80</f>
        <v>70067.695184812008</v>
      </c>
      <c r="R12" s="295">
        <f>'08 Spotreba PHM_E (cesty) '!R80</f>
        <v>67770.339176715759</v>
      </c>
      <c r="S12" s="295">
        <f>'08 Spotreba PHM_E (cesty) '!S80</f>
        <v>64777.563693898148</v>
      </c>
      <c r="T12" s="295">
        <f>'08 Spotreba PHM_E (cesty) '!T80</f>
        <v>61812.103017204034</v>
      </c>
      <c r="U12" s="295">
        <f>'08 Spotreba PHM_E (cesty) '!U80</f>
        <v>58853.913924476474</v>
      </c>
      <c r="V12" s="295">
        <f>'08 Spotreba PHM_E (cesty) '!V80</f>
        <v>55922.826024852409</v>
      </c>
      <c r="W12" s="295">
        <f>'08 Spotreba PHM_E (cesty) '!W80</f>
        <v>52998.916325028913</v>
      </c>
      <c r="X12" s="295">
        <f>'08 Spotreba PHM_E (cesty) '!X80</f>
        <v>50101.895784414868</v>
      </c>
      <c r="Y12" s="295">
        <f>'08 Spotreba PHM_E (cesty) '!Y80</f>
        <v>47211.960917372184</v>
      </c>
      <c r="Z12" s="295">
        <f>'08 Spotreba PHM_E (cesty) '!Z80</f>
        <v>44348.704743516821</v>
      </c>
      <c r="AA12" s="295">
        <f>'08 Spotreba PHM_E (cesty) '!AA80</f>
        <v>41492.442568012353</v>
      </c>
      <c r="AB12" s="295">
        <f>'08 Spotreba PHM_E (cesty) '!AB80</f>
        <v>38662.650176369076</v>
      </c>
      <c r="AC12" s="295">
        <f>'08 Spotreba PHM_E (cesty) '!AC80</f>
        <v>35849.463107092546</v>
      </c>
      <c r="AD12" s="295">
        <f>'08 Spotreba PHM_E (cesty) '!AD80</f>
        <v>33043.134147741992</v>
      </c>
      <c r="AE12" s="295">
        <f>'08 Spotreba PHM_E (cesty) '!AE80</f>
        <v>30262.964546471754</v>
      </c>
      <c r="AF12" s="295">
        <f>'08 Spotreba PHM_E (cesty) '!AF80</f>
        <v>27489.563477198113</v>
      </c>
      <c r="AG12" s="295">
        <f>'08 Spotreba PHM_E (cesty) '!AG80</f>
        <v>24742.116699770682</v>
      </c>
      <c r="AH12" s="295">
        <f>'08 Spotreba PHM_E (cesty) '!AH80</f>
        <v>22001.349703581363</v>
      </c>
      <c r="AI12" s="295">
        <f>'08 Spotreba PHM_E (cesty) '!AI80</f>
        <v>19286.333451193976</v>
      </c>
      <c r="AJ12" s="295">
        <f>'08 Spotreba PHM_E (cesty) '!AJ80</f>
        <v>16577.909049761111</v>
      </c>
      <c r="AK12" s="295">
        <f>'08 Spotreba PHM_E (cesty) '!AK80</f>
        <v>13895.033351445023</v>
      </c>
      <c r="AL12" s="295">
        <f>'08 Spotreba PHM_E (cesty) '!AL80</f>
        <v>11218.662387629262</v>
      </c>
      <c r="AM12" s="295">
        <f>'08 Spotreba PHM_E (cesty) '!AM80</f>
        <v>8567.6395828488203</v>
      </c>
      <c r="AN12" s="295">
        <f>'08 Spotreba PHM_E (cesty) '!AN80</f>
        <v>5923.0352033486579</v>
      </c>
      <c r="AO12" s="295">
        <f>'08 Spotreba PHM_E (cesty) '!AO80</f>
        <v>3303.5799247254008</v>
      </c>
    </row>
    <row r="13" spans="2:41" x14ac:dyDescent="0.2">
      <c r="B13" s="294" t="s">
        <v>420</v>
      </c>
      <c r="C13" s="295">
        <f>D13+NPV(Parametre!$C$10,E13:AP13)</f>
        <v>3883281.8773229737</v>
      </c>
      <c r="D13" s="295">
        <f>'09 Ostatné náklady (cesty)'!D73</f>
        <v>0</v>
      </c>
      <c r="E13" s="295">
        <f>'09 Ostatné náklady (cesty)'!E73</f>
        <v>0</v>
      </c>
      <c r="F13" s="295">
        <f>'09 Ostatné náklady (cesty)'!F73</f>
        <v>238627.72555312683</v>
      </c>
      <c r="G13" s="295">
        <f>'09 Ostatné náklady (cesty)'!G73</f>
        <v>240197.9566178424</v>
      </c>
      <c r="H13" s="295">
        <f>'09 Ostatné náklady (cesty)'!H73</f>
        <v>241781.50408356954</v>
      </c>
      <c r="I13" s="295">
        <f>'09 Ostatné náklady (cesty)'!I73</f>
        <v>243321.61930564122</v>
      </c>
      <c r="J13" s="295">
        <f>'09 Ostatné náklady (cesty)'!J73</f>
        <v>244826.44512098184</v>
      </c>
      <c r="K13" s="295">
        <f>'09 Ostatné náklady (cesty)'!K73</f>
        <v>246295.09698616847</v>
      </c>
      <c r="L13" s="295">
        <f>'09 Ostatné náklady (cesty)'!L73</f>
        <v>247740.16085692614</v>
      </c>
      <c r="M13" s="295">
        <f>'09 Ostatné náklady (cesty)'!M73</f>
        <v>249109.83182508056</v>
      </c>
      <c r="N13" s="295">
        <f>'09 Ostatné náklady (cesty)'!N73</f>
        <v>250561.21336806295</v>
      </c>
      <c r="O13" s="295">
        <f>'09 Ostatné náklady (cesty)'!O73</f>
        <v>252019.64875581302</v>
      </c>
      <c r="P13" s="295">
        <f>'09 Ostatné náklady (cesty)'!P73</f>
        <v>253487.29126841668</v>
      </c>
      <c r="Q13" s="295">
        <f>'09 Ostatné náklady (cesty)'!Q73</f>
        <v>254962.05781882541</v>
      </c>
      <c r="R13" s="295">
        <f>'09 Ostatné náklady (cesty)'!R73</f>
        <v>256446.13173621218</v>
      </c>
      <c r="S13" s="295">
        <f>'09 Ostatné náklady (cesty)'!S73</f>
        <v>255375.95656711381</v>
      </c>
      <c r="T13" s="295">
        <f>'09 Ostatné náklady (cesty)'!T73</f>
        <v>254310.96946704717</v>
      </c>
      <c r="U13" s="295">
        <f>'09 Ostatné náklady (cesty)'!U73</f>
        <v>253249.00209786862</v>
      </c>
      <c r="V13" s="295">
        <f>'09 Ostatné náklady (cesty)'!V73</f>
        <v>252192.18632685882</v>
      </c>
      <c r="W13" s="295">
        <f>'09 Ostatné náklady (cesty)'!W73</f>
        <v>251138.3668225554</v>
      </c>
      <c r="X13" s="295">
        <f>'09 Ostatné náklady (cesty)'!X73</f>
        <v>250089.66269634094</v>
      </c>
      <c r="Y13" s="295">
        <f>'09 Ostatné náklady (cesty)'!Y73</f>
        <v>249043.9315454145</v>
      </c>
      <c r="Z13" s="295">
        <f>'09 Ostatné náklady (cesty)'!Z73</f>
        <v>248003.27980158472</v>
      </c>
      <c r="AA13" s="295">
        <f>'09 Ostatné náklady (cesty)'!AA73</f>
        <v>246965.57791316009</v>
      </c>
      <c r="AB13" s="295">
        <f>'09 Ostatné náklady (cesty)'!AB73</f>
        <v>245932.9197082427</v>
      </c>
      <c r="AC13" s="295">
        <f>'09 Ostatné náklady (cesty)'!AC73</f>
        <v>244904.23476235356</v>
      </c>
      <c r="AD13" s="295">
        <f>'09 Ostatné náklady (cesty)'!AD73</f>
        <v>243878.4653157322</v>
      </c>
      <c r="AE13" s="295">
        <f>'09 Ostatné náklady (cesty)'!AE73</f>
        <v>242857.6864321655</v>
      </c>
      <c r="AF13" s="295">
        <f>'09 Ostatné náklady (cesty)'!AF73</f>
        <v>241839.80035147807</v>
      </c>
      <c r="AG13" s="295">
        <f>'09 Ostatné náklady (cesty)'!AG73</f>
        <v>240826.8697214385</v>
      </c>
      <c r="AH13" s="295">
        <f>'09 Ostatné náklady (cesty)'!AH73</f>
        <v>239816.80936519435</v>
      </c>
      <c r="AI13" s="295">
        <f>'09 Ostatné náklady (cesty)'!AI73</f>
        <v>238811.66958878643</v>
      </c>
      <c r="AJ13" s="295">
        <f>'09 Ostatné náklady (cesty)'!AJ73</f>
        <v>237809.37772320502</v>
      </c>
      <c r="AK13" s="295">
        <f>'09 Ostatné náklady (cesty)'!AK73</f>
        <v>236811.97180660884</v>
      </c>
      <c r="AL13" s="295">
        <f>'09 Ostatné náklady (cesty)'!AL73</f>
        <v>235817.39160280308</v>
      </c>
      <c r="AM13" s="295">
        <f>'09 Ostatné náklady (cesty)'!AM73</f>
        <v>234827.66295546864</v>
      </c>
      <c r="AN13" s="295">
        <f>'09 Ostatné náklady (cesty)'!AN73</f>
        <v>233840.73798664805</v>
      </c>
      <c r="AO13" s="295">
        <f>'09 Ostatné náklady (cesty)'!AO73</f>
        <v>232858.6304185089</v>
      </c>
    </row>
    <row r="14" spans="2:41" x14ac:dyDescent="0.2">
      <c r="B14" s="272" t="s">
        <v>423</v>
      </c>
      <c r="C14" s="36">
        <f>D14+NPV(Parametre!$C$10,E14:AP14)</f>
        <v>2377228.4679954951</v>
      </c>
      <c r="D14" s="36">
        <f>'10 Bezpečnosť (cesty)'!D26</f>
        <v>0</v>
      </c>
      <c r="E14" s="36">
        <f>'10 Bezpečnosť (cesty)'!E26</f>
        <v>0</v>
      </c>
      <c r="F14" s="36">
        <f>'10 Bezpečnosť (cesty)'!F26</f>
        <v>123898.70960260648</v>
      </c>
      <c r="G14" s="36">
        <f>'10 Bezpečnosť (cesty)'!G26</f>
        <v>126562.631377351</v>
      </c>
      <c r="H14" s="36">
        <f>'10 Bezpečnosť (cesty)'!H26</f>
        <v>129079.91217052564</v>
      </c>
      <c r="I14" s="36">
        <f>'10 Bezpečnosť (cesty)'!I26</f>
        <v>131647.25978098717</v>
      </c>
      <c r="J14" s="36">
        <f>'10 Bezpečnosť (cesty)'!J26</f>
        <v>134159.61655930104</v>
      </c>
      <c r="K14" s="36">
        <f>'10 Bezpečnosť (cesty)'!K26</f>
        <v>136719.91800949629</v>
      </c>
      <c r="L14" s="36">
        <f>'10 Bezpečnosť (cesty)'!L26</f>
        <v>139329.08048285637</v>
      </c>
      <c r="M14" s="36">
        <f>'10 Bezpečnosť (cesty)'!M26</f>
        <v>141988.03735016845</v>
      </c>
      <c r="N14" s="36">
        <f>'10 Bezpečnosť (cesty)'!N26</f>
        <v>144697.73603529669</v>
      </c>
      <c r="O14" s="36">
        <f>'10 Bezpečnosť (cesty)'!O26</f>
        <v>147459.14786632545</v>
      </c>
      <c r="P14" s="36">
        <f>'10 Bezpečnosť (cesty)'!P26</f>
        <v>150273.2577864849</v>
      </c>
      <c r="Q14" s="36">
        <f>'10 Bezpečnosť (cesty)'!Q26</f>
        <v>153141.07187381154</v>
      </c>
      <c r="R14" s="36">
        <f>'10 Bezpečnosť (cesty)'!R26</f>
        <v>156063.61669796566</v>
      </c>
      <c r="S14" s="36">
        <f>'10 Bezpečnosť (cesty)'!S26</f>
        <v>157462.57090267492</v>
      </c>
      <c r="T14" s="36">
        <f>'10 Bezpečnosť (cesty)'!T26</f>
        <v>158622.88131070882</v>
      </c>
      <c r="U14" s="36">
        <f>'10 Bezpečnosť (cesty)'!U26</f>
        <v>159791.74139779061</v>
      </c>
      <c r="V14" s="36">
        <f>'10 Bezpečnosť (cesty)'!V26</f>
        <v>160969.2153934855</v>
      </c>
      <c r="W14" s="36">
        <f>'10 Bezpečnosť (cesty)'!W26</f>
        <v>162155.36583790462</v>
      </c>
      <c r="X14" s="36">
        <f>'10 Bezpečnosť (cesty)'!X26</f>
        <v>163350.2557747243</v>
      </c>
      <c r="Y14" s="36">
        <f>'10 Bezpečnosť (cesty)'!Y26</f>
        <v>164553.95107139647</v>
      </c>
      <c r="Z14" s="36">
        <f>'10 Bezpečnosť (cesty)'!Z26</f>
        <v>165766.5161022488</v>
      </c>
      <c r="AA14" s="36">
        <f>'10 Bezpečnosť (cesty)'!AA26</f>
        <v>166988.01583181322</v>
      </c>
      <c r="AB14" s="36">
        <f>'10 Bezpečnosť (cesty)'!AB26</f>
        <v>168218.51765422802</v>
      </c>
      <c r="AC14" s="36">
        <f>'10 Bezpečnosť (cesty)'!AC26</f>
        <v>169458.0857445728</v>
      </c>
      <c r="AD14" s="36">
        <f>'10 Bezpečnosť (cesty)'!AD26</f>
        <v>170571.62821500655</v>
      </c>
      <c r="AE14" s="36">
        <f>'10 Bezpečnosť (cesty)'!AE26</f>
        <v>171692.48872082401</v>
      </c>
      <c r="AF14" s="36">
        <f>'10 Bezpečnosť (cesty)'!AF26</f>
        <v>172820.71467985865</v>
      </c>
      <c r="AG14" s="36">
        <f>'10 Bezpečnosť (cesty)'!AG26</f>
        <v>173956.35502436757</v>
      </c>
      <c r="AH14" s="36">
        <f>'10 Bezpečnosť (cesty)'!AH26</f>
        <v>175099.45643261541</v>
      </c>
      <c r="AI14" s="36">
        <f>'10 Bezpečnosť (cesty)'!AI26</f>
        <v>176250.06941716373</v>
      </c>
      <c r="AJ14" s="36">
        <f>'10 Bezpečnosť (cesty)'!AJ26</f>
        <v>177408.24438519869</v>
      </c>
      <c r="AK14" s="36">
        <f>'10 Bezpečnosť (cesty)'!AK26</f>
        <v>178574.02936154231</v>
      </c>
      <c r="AL14" s="36">
        <f>'10 Bezpečnosť (cesty)'!AL26</f>
        <v>179747.47509975359</v>
      </c>
      <c r="AM14" s="36">
        <f>'10 Bezpečnosť (cesty)'!AM26</f>
        <v>180928.63193961885</v>
      </c>
      <c r="AN14" s="36">
        <f>'10 Bezpečnosť (cesty)'!AN26</f>
        <v>182261.85887348</v>
      </c>
      <c r="AO14" s="36">
        <f>'10 Bezpečnosť (cesty)'!AO26</f>
        <v>183604.90998359118</v>
      </c>
    </row>
    <row r="15" spans="2:41" x14ac:dyDescent="0.2">
      <c r="B15" s="252" t="s">
        <v>202</v>
      </c>
      <c r="C15" s="36">
        <f>D15+NPV(Parametre!$C$10,E15:AP15)</f>
        <v>451931.49416816025</v>
      </c>
      <c r="D15" s="36">
        <f>SUM(D16:D17)</f>
        <v>0</v>
      </c>
      <c r="E15" s="36">
        <f t="shared" ref="E15:AF15" si="16">SUM(E16:E17)</f>
        <v>0</v>
      </c>
      <c r="F15" s="36">
        <f t="shared" si="16"/>
        <v>35620.521175527814</v>
      </c>
      <c r="G15" s="36">
        <f t="shared" si="16"/>
        <v>36092.73348827444</v>
      </c>
      <c r="H15" s="36">
        <f t="shared" si="16"/>
        <v>36466.20615323721</v>
      </c>
      <c r="I15" s="36">
        <f t="shared" si="16"/>
        <v>36651.80322615146</v>
      </c>
      <c r="J15" s="36">
        <f t="shared" si="16"/>
        <v>36598.193336014418</v>
      </c>
      <c r="K15" s="36">
        <f t="shared" si="16"/>
        <v>36340.43498824475</v>
      </c>
      <c r="L15" s="36">
        <f t="shared" si="16"/>
        <v>35905.663180664284</v>
      </c>
      <c r="M15" s="36">
        <f t="shared" si="16"/>
        <v>35091.940858704133</v>
      </c>
      <c r="N15" s="36">
        <f t="shared" si="16"/>
        <v>34541.468120679987</v>
      </c>
      <c r="O15" s="36">
        <f t="shared" si="16"/>
        <v>33959.143609000079</v>
      </c>
      <c r="P15" s="36">
        <f t="shared" si="16"/>
        <v>33341.749342788098</v>
      </c>
      <c r="Q15" s="36">
        <f t="shared" si="16"/>
        <v>32680.440124015218</v>
      </c>
      <c r="R15" s="36">
        <f t="shared" si="16"/>
        <v>31991.783013798082</v>
      </c>
      <c r="S15" s="36">
        <f t="shared" si="16"/>
        <v>30945.857815612602</v>
      </c>
      <c r="T15" s="36">
        <f t="shared" si="16"/>
        <v>29888.469939019931</v>
      </c>
      <c r="U15" s="36">
        <f t="shared" si="16"/>
        <v>28800.541383837797</v>
      </c>
      <c r="V15" s="36">
        <f t="shared" si="16"/>
        <v>27654.050548866624</v>
      </c>
      <c r="W15" s="36">
        <f t="shared" si="16"/>
        <v>26481.71948952668</v>
      </c>
      <c r="X15" s="36">
        <f t="shared" si="16"/>
        <v>25293.09840966175</v>
      </c>
      <c r="Y15" s="36">
        <f t="shared" si="16"/>
        <v>24084.898304425686</v>
      </c>
      <c r="Z15" s="36">
        <f t="shared" si="16"/>
        <v>22860.65159476643</v>
      </c>
      <c r="AA15" s="36">
        <f t="shared" si="16"/>
        <v>21609.793204072957</v>
      </c>
      <c r="AB15" s="36">
        <f t="shared" si="16"/>
        <v>20347.897990297846</v>
      </c>
      <c r="AC15" s="36">
        <f t="shared" si="16"/>
        <v>19064.271430870169</v>
      </c>
      <c r="AD15" s="36">
        <f t="shared" si="16"/>
        <v>17753.880088479113</v>
      </c>
      <c r="AE15" s="36">
        <f t="shared" si="16"/>
        <v>16430.877394217947</v>
      </c>
      <c r="AF15" s="36">
        <f t="shared" si="16"/>
        <v>15070.913284057991</v>
      </c>
      <c r="AG15" s="36">
        <f t="shared" ref="AG15:AN15" si="17">SUM(AG16:AG17)</f>
        <v>13696.208390927557</v>
      </c>
      <c r="AH15" s="36">
        <f t="shared" si="17"/>
        <v>12296.32441716894</v>
      </c>
      <c r="AI15" s="36">
        <f t="shared" si="17"/>
        <v>10881.874562140281</v>
      </c>
      <c r="AJ15" s="36">
        <f t="shared" si="17"/>
        <v>9444.5655998095808</v>
      </c>
      <c r="AK15" s="36">
        <f t="shared" si="17"/>
        <v>7992.3525568960531</v>
      </c>
      <c r="AL15" s="36">
        <f t="shared" si="17"/>
        <v>6514.7017531031024</v>
      </c>
      <c r="AM15" s="36">
        <f t="shared" si="17"/>
        <v>5023.591956998026</v>
      </c>
      <c r="AN15" s="36">
        <f t="shared" si="17"/>
        <v>3506.4473361821406</v>
      </c>
      <c r="AO15" s="36">
        <f t="shared" ref="AO15" si="18">SUM(AO16:AO17)</f>
        <v>1974.4340671190216</v>
      </c>
    </row>
    <row r="16" spans="2:41" x14ac:dyDescent="0.2">
      <c r="B16" s="294" t="s">
        <v>421</v>
      </c>
      <c r="C16" s="295">
        <f>D16+NPV(Parametre!$C$10,E16:AP16)</f>
        <v>0</v>
      </c>
      <c r="D16" s="295">
        <f>'11a Znečisťujúce látky (voz.)'!D75</f>
        <v>0</v>
      </c>
      <c r="E16" s="295">
        <f>'11a Znečisťujúce látky (voz.)'!E75</f>
        <v>0</v>
      </c>
      <c r="F16" s="295">
        <f>'11a Znečisťujúce látky (voz.)'!F75</f>
        <v>0</v>
      </c>
      <c r="G16" s="295">
        <f>'11a Znečisťujúce látky (voz.)'!G75</f>
        <v>0</v>
      </c>
      <c r="H16" s="295">
        <f>'11a Znečisťujúce látky (voz.)'!H75</f>
        <v>0</v>
      </c>
      <c r="I16" s="295">
        <f>'11a Znečisťujúce látky (voz.)'!I75</f>
        <v>0</v>
      </c>
      <c r="J16" s="295">
        <f>'11a Znečisťujúce látky (voz.)'!J75</f>
        <v>0</v>
      </c>
      <c r="K16" s="295">
        <f>'11a Znečisťujúce látky (voz.)'!K75</f>
        <v>0</v>
      </c>
      <c r="L16" s="295">
        <f>'11a Znečisťujúce látky (voz.)'!L75</f>
        <v>0</v>
      </c>
      <c r="M16" s="295">
        <f>'11a Znečisťujúce látky (voz.)'!M75</f>
        <v>0</v>
      </c>
      <c r="N16" s="295">
        <f>'11a Znečisťujúce látky (voz.)'!N75</f>
        <v>0</v>
      </c>
      <c r="O16" s="295">
        <f>'11a Znečisťujúce látky (voz.)'!O75</f>
        <v>0</v>
      </c>
      <c r="P16" s="295">
        <f>'11a Znečisťujúce látky (voz.)'!P75</f>
        <v>0</v>
      </c>
      <c r="Q16" s="295">
        <f>'11a Znečisťujúce látky (voz.)'!Q75</f>
        <v>0</v>
      </c>
      <c r="R16" s="295">
        <f>'11a Znečisťujúce látky (voz.)'!R75</f>
        <v>0</v>
      </c>
      <c r="S16" s="295">
        <f>'11a Znečisťujúce látky (voz.)'!S75</f>
        <v>0</v>
      </c>
      <c r="T16" s="295">
        <f>'11a Znečisťujúce látky (voz.)'!T75</f>
        <v>0</v>
      </c>
      <c r="U16" s="295">
        <f>'11a Znečisťujúce látky (voz.)'!U75</f>
        <v>0</v>
      </c>
      <c r="V16" s="295">
        <f>'11a Znečisťujúce látky (voz.)'!V75</f>
        <v>0</v>
      </c>
      <c r="W16" s="295">
        <f>'11a Znečisťujúce látky (voz.)'!W75</f>
        <v>0</v>
      </c>
      <c r="X16" s="295">
        <f>'11a Znečisťujúce látky (voz.)'!X75</f>
        <v>0</v>
      </c>
      <c r="Y16" s="295">
        <f>'11a Znečisťujúce látky (voz.)'!Y75</f>
        <v>0</v>
      </c>
      <c r="Z16" s="295">
        <f>'11a Znečisťujúce látky (voz.)'!Z75</f>
        <v>0</v>
      </c>
      <c r="AA16" s="295">
        <f>'11a Znečisťujúce látky (voz.)'!AA75</f>
        <v>0</v>
      </c>
      <c r="AB16" s="295">
        <f>'11a Znečisťujúce látky (voz.)'!AB75</f>
        <v>0</v>
      </c>
      <c r="AC16" s="295">
        <f>'11a Znečisťujúce látky (voz.)'!AC75</f>
        <v>0</v>
      </c>
      <c r="AD16" s="295">
        <f>'11a Znečisťujúce látky (voz.)'!AD75</f>
        <v>0</v>
      </c>
      <c r="AE16" s="295">
        <f>'11a Znečisťujúce látky (voz.)'!AE75</f>
        <v>0</v>
      </c>
      <c r="AF16" s="295">
        <f>'11a Znečisťujúce látky (voz.)'!AF75</f>
        <v>0</v>
      </c>
      <c r="AG16" s="295">
        <f>'11a Znečisťujúce látky (voz.)'!AG75</f>
        <v>0</v>
      </c>
      <c r="AH16" s="295">
        <f>'11a Znečisťujúce látky (voz.)'!AH75</f>
        <v>0</v>
      </c>
      <c r="AI16" s="295">
        <f>'11a Znečisťujúce látky (voz.)'!AI75</f>
        <v>0</v>
      </c>
      <c r="AJ16" s="295">
        <f>'11a Znečisťujúce látky (voz.)'!AJ75</f>
        <v>0</v>
      </c>
      <c r="AK16" s="295">
        <f>'11a Znečisťujúce látky (voz.)'!AK75</f>
        <v>0</v>
      </c>
      <c r="AL16" s="295">
        <f>'11a Znečisťujúce látky (voz.)'!AL75</f>
        <v>0</v>
      </c>
      <c r="AM16" s="295">
        <f>'11a Znečisťujúce látky (voz.)'!AM75</f>
        <v>0</v>
      </c>
      <c r="AN16" s="295">
        <f>'11a Znečisťujúce látky (voz.)'!AN75</f>
        <v>0</v>
      </c>
      <c r="AO16" s="295">
        <f>'11a Znečisťujúce látky (voz.)'!AO75</f>
        <v>0</v>
      </c>
    </row>
    <row r="17" spans="2:41" x14ac:dyDescent="0.2">
      <c r="B17" s="294" t="s">
        <v>422</v>
      </c>
      <c r="C17" s="295">
        <f>D17+NPV(Parametre!$C$10,E17:AP17)</f>
        <v>451931.49416816025</v>
      </c>
      <c r="D17" s="295">
        <f>'11b Znečisťujúce látky (cesty)'!D51</f>
        <v>0</v>
      </c>
      <c r="E17" s="295">
        <f>'11b Znečisťujúce látky (cesty)'!E51</f>
        <v>0</v>
      </c>
      <c r="F17" s="295">
        <f>'11b Znečisťujúce látky (cesty)'!F51</f>
        <v>35620.521175527814</v>
      </c>
      <c r="G17" s="295">
        <f>'11b Znečisťujúce látky (cesty)'!G51</f>
        <v>36092.73348827444</v>
      </c>
      <c r="H17" s="295">
        <f>'11b Znečisťujúce látky (cesty)'!H51</f>
        <v>36466.20615323721</v>
      </c>
      <c r="I17" s="295">
        <f>'11b Znečisťujúce látky (cesty)'!I51</f>
        <v>36651.80322615146</v>
      </c>
      <c r="J17" s="295">
        <f>'11b Znečisťujúce látky (cesty)'!J51</f>
        <v>36598.193336014418</v>
      </c>
      <c r="K17" s="295">
        <f>'11b Znečisťujúce látky (cesty)'!K51</f>
        <v>36340.43498824475</v>
      </c>
      <c r="L17" s="295">
        <f>'11b Znečisťujúce látky (cesty)'!L51</f>
        <v>35905.663180664284</v>
      </c>
      <c r="M17" s="295">
        <f>'11b Znečisťujúce látky (cesty)'!M51</f>
        <v>35091.940858704133</v>
      </c>
      <c r="N17" s="295">
        <f>'11b Znečisťujúce látky (cesty)'!N51</f>
        <v>34541.468120679987</v>
      </c>
      <c r="O17" s="295">
        <f>'11b Znečisťujúce látky (cesty)'!O51</f>
        <v>33959.143609000079</v>
      </c>
      <c r="P17" s="295">
        <f>'11b Znečisťujúce látky (cesty)'!P51</f>
        <v>33341.749342788098</v>
      </c>
      <c r="Q17" s="295">
        <f>'11b Znečisťujúce látky (cesty)'!Q51</f>
        <v>32680.440124015218</v>
      </c>
      <c r="R17" s="295">
        <f>'11b Znečisťujúce látky (cesty)'!R51</f>
        <v>31991.783013798082</v>
      </c>
      <c r="S17" s="295">
        <f>'11b Znečisťujúce látky (cesty)'!S51</f>
        <v>30945.857815612602</v>
      </c>
      <c r="T17" s="295">
        <f>'11b Znečisťujúce látky (cesty)'!T51</f>
        <v>29888.469939019931</v>
      </c>
      <c r="U17" s="295">
        <f>'11b Znečisťujúce látky (cesty)'!U51</f>
        <v>28800.541383837797</v>
      </c>
      <c r="V17" s="295">
        <f>'11b Znečisťujúce látky (cesty)'!V51</f>
        <v>27654.050548866624</v>
      </c>
      <c r="W17" s="295">
        <f>'11b Znečisťujúce látky (cesty)'!W51</f>
        <v>26481.71948952668</v>
      </c>
      <c r="X17" s="295">
        <f>'11b Znečisťujúce látky (cesty)'!X51</f>
        <v>25293.09840966175</v>
      </c>
      <c r="Y17" s="295">
        <f>'11b Znečisťujúce látky (cesty)'!Y51</f>
        <v>24084.898304425686</v>
      </c>
      <c r="Z17" s="295">
        <f>'11b Znečisťujúce látky (cesty)'!Z51</f>
        <v>22860.65159476643</v>
      </c>
      <c r="AA17" s="295">
        <f>'11b Znečisťujúce látky (cesty)'!AA51</f>
        <v>21609.793204072957</v>
      </c>
      <c r="AB17" s="295">
        <f>'11b Znečisťujúce látky (cesty)'!AB51</f>
        <v>20347.897990297846</v>
      </c>
      <c r="AC17" s="295">
        <f>'11b Znečisťujúce látky (cesty)'!AC51</f>
        <v>19064.271430870169</v>
      </c>
      <c r="AD17" s="295">
        <f>'11b Znečisťujúce látky (cesty)'!AD51</f>
        <v>17753.880088479113</v>
      </c>
      <c r="AE17" s="295">
        <f>'11b Znečisťujúce látky (cesty)'!AE51</f>
        <v>16430.877394217947</v>
      </c>
      <c r="AF17" s="295">
        <f>'11b Znečisťujúce látky (cesty)'!AF51</f>
        <v>15070.913284057991</v>
      </c>
      <c r="AG17" s="295">
        <f>'11b Znečisťujúce látky (cesty)'!AG51</f>
        <v>13696.208390927557</v>
      </c>
      <c r="AH17" s="295">
        <f>'11b Znečisťujúce látky (cesty)'!AH51</f>
        <v>12296.32441716894</v>
      </c>
      <c r="AI17" s="295">
        <f>'11b Znečisťujúce látky (cesty)'!AI51</f>
        <v>10881.874562140281</v>
      </c>
      <c r="AJ17" s="295">
        <f>'11b Znečisťujúce látky (cesty)'!AJ51</f>
        <v>9444.5655998095808</v>
      </c>
      <c r="AK17" s="295">
        <f>'11b Znečisťujúce látky (cesty)'!AK51</f>
        <v>7992.3525568960531</v>
      </c>
      <c r="AL17" s="295">
        <f>'11b Znečisťujúce látky (cesty)'!AL51</f>
        <v>6514.7017531031024</v>
      </c>
      <c r="AM17" s="295">
        <f>'11b Znečisťujúce látky (cesty)'!AM51</f>
        <v>5023.591956998026</v>
      </c>
      <c r="AN17" s="295">
        <f>'11b Znečisťujúce látky (cesty)'!AN51</f>
        <v>3506.4473361821406</v>
      </c>
      <c r="AO17" s="295">
        <f>'11b Znečisťujúce látky (cesty)'!AO51</f>
        <v>1974.4340671190216</v>
      </c>
    </row>
    <row r="18" spans="2:41" x14ac:dyDescent="0.2">
      <c r="B18" s="252" t="s">
        <v>203</v>
      </c>
      <c r="C18" s="36">
        <f>D18+NPV(Parametre!$C$10,E18:AP18)</f>
        <v>2596791.5639794241</v>
      </c>
      <c r="D18" s="36">
        <f>SUM(D19:D20)</f>
        <v>0</v>
      </c>
      <c r="E18" s="36">
        <f t="shared" ref="E18:AF18" si="19">SUM(E19:E20)</f>
        <v>0</v>
      </c>
      <c r="F18" s="36">
        <f t="shared" si="19"/>
        <v>88346.013770694291</v>
      </c>
      <c r="G18" s="36">
        <f t="shared" si="19"/>
        <v>96550.921479491051</v>
      </c>
      <c r="H18" s="36">
        <f t="shared" si="19"/>
        <v>104764.6335887875</v>
      </c>
      <c r="I18" s="36">
        <f t="shared" si="19"/>
        <v>112506.49515879253</v>
      </c>
      <c r="J18" s="36">
        <f t="shared" si="19"/>
        <v>119748.39580509123</v>
      </c>
      <c r="K18" s="36">
        <f t="shared" si="19"/>
        <v>131604.07000070187</v>
      </c>
      <c r="L18" s="36">
        <f t="shared" si="19"/>
        <v>142752.91236249497</v>
      </c>
      <c r="M18" s="36">
        <f t="shared" si="19"/>
        <v>152452.58895566955</v>
      </c>
      <c r="N18" s="36">
        <f t="shared" si="19"/>
        <v>162518.01597320242</v>
      </c>
      <c r="O18" s="36">
        <f t="shared" si="19"/>
        <v>172034.47549860002</v>
      </c>
      <c r="P18" s="36">
        <f t="shared" si="19"/>
        <v>180713.28907959309</v>
      </c>
      <c r="Q18" s="36">
        <f t="shared" si="19"/>
        <v>188896.88709433359</v>
      </c>
      <c r="R18" s="36">
        <f t="shared" si="19"/>
        <v>196607.75410089531</v>
      </c>
      <c r="S18" s="36">
        <f t="shared" si="19"/>
        <v>201774.51048903153</v>
      </c>
      <c r="T18" s="36">
        <f t="shared" si="19"/>
        <v>206307.55507848406</v>
      </c>
      <c r="U18" s="36">
        <f t="shared" si="19"/>
        <v>210229.07927619919</v>
      </c>
      <c r="V18" s="36">
        <f t="shared" si="19"/>
        <v>213557.90768586073</v>
      </c>
      <c r="W18" s="36">
        <f t="shared" si="19"/>
        <v>216255.13508466768</v>
      </c>
      <c r="X18" s="36">
        <f t="shared" si="19"/>
        <v>218372.44789200285</v>
      </c>
      <c r="Y18" s="36">
        <f t="shared" si="19"/>
        <v>219843.12386047217</v>
      </c>
      <c r="Z18" s="36">
        <f t="shared" si="19"/>
        <v>221092.71721310428</v>
      </c>
      <c r="AA18" s="36">
        <f t="shared" si="19"/>
        <v>221704.69415485259</v>
      </c>
      <c r="AB18" s="36">
        <f t="shared" si="19"/>
        <v>221738.71754405633</v>
      </c>
      <c r="AC18" s="36">
        <f t="shared" si="19"/>
        <v>221173.60223891056</v>
      </c>
      <c r="AD18" s="36">
        <f t="shared" si="19"/>
        <v>219944.86285906634</v>
      </c>
      <c r="AE18" s="36">
        <f t="shared" si="19"/>
        <v>212999.4657259981</v>
      </c>
      <c r="AF18" s="36">
        <f t="shared" si="19"/>
        <v>205761.53662278398</v>
      </c>
      <c r="AG18" s="36">
        <f t="shared" ref="AG18:AN18" si="20">SUM(AG19:AG20)</f>
        <v>198448.93234646376</v>
      </c>
      <c r="AH18" s="36">
        <f t="shared" si="20"/>
        <v>190998.35574940959</v>
      </c>
      <c r="AI18" s="36">
        <f t="shared" si="20"/>
        <v>183471.30649635653</v>
      </c>
      <c r="AJ18" s="36">
        <f t="shared" si="20"/>
        <v>175803.703383527</v>
      </c>
      <c r="AK18" s="36">
        <f t="shared" si="20"/>
        <v>168057.91350935161</v>
      </c>
      <c r="AL18" s="36">
        <f t="shared" si="20"/>
        <v>160169.06163165861</v>
      </c>
      <c r="AM18" s="36">
        <f t="shared" si="20"/>
        <v>152200.39081503163</v>
      </c>
      <c r="AN18" s="36">
        <f t="shared" si="20"/>
        <v>144086.22207458917</v>
      </c>
      <c r="AO18" s="36">
        <f t="shared" ref="AO18" si="21">SUM(AO19:AO20)</f>
        <v>135890.68271402596</v>
      </c>
    </row>
    <row r="19" spans="2:41" x14ac:dyDescent="0.2">
      <c r="B19" s="294" t="s">
        <v>421</v>
      </c>
      <c r="C19" s="295">
        <f>D19+NPV(Parametre!$C$10,E19:AP19)</f>
        <v>0</v>
      </c>
      <c r="D19" s="295">
        <f>'12a Skleníkové plyny (voz.)'!D72</f>
        <v>0</v>
      </c>
      <c r="E19" s="295">
        <f>'12a Skleníkové plyny (voz.)'!E72</f>
        <v>0</v>
      </c>
      <c r="F19" s="295">
        <f>'12a Skleníkové plyny (voz.)'!F72</f>
        <v>0</v>
      </c>
      <c r="G19" s="295">
        <f>'12a Skleníkové plyny (voz.)'!G72</f>
        <v>0</v>
      </c>
      <c r="H19" s="295">
        <f>'12a Skleníkové plyny (voz.)'!H72</f>
        <v>0</v>
      </c>
      <c r="I19" s="295">
        <f>'12a Skleníkové plyny (voz.)'!I72</f>
        <v>0</v>
      </c>
      <c r="J19" s="295">
        <f>'12a Skleníkové plyny (voz.)'!J72</f>
        <v>0</v>
      </c>
      <c r="K19" s="295">
        <f>'12a Skleníkové plyny (voz.)'!K72</f>
        <v>0</v>
      </c>
      <c r="L19" s="295">
        <f>'12a Skleníkové plyny (voz.)'!L72</f>
        <v>0</v>
      </c>
      <c r="M19" s="295">
        <f>'12a Skleníkové plyny (voz.)'!M72</f>
        <v>0</v>
      </c>
      <c r="N19" s="295">
        <f>'12a Skleníkové plyny (voz.)'!N72</f>
        <v>0</v>
      </c>
      <c r="O19" s="295">
        <f>'12a Skleníkové plyny (voz.)'!O72</f>
        <v>0</v>
      </c>
      <c r="P19" s="295">
        <f>'12a Skleníkové plyny (voz.)'!P72</f>
        <v>0</v>
      </c>
      <c r="Q19" s="295">
        <f>'12a Skleníkové plyny (voz.)'!Q72</f>
        <v>0</v>
      </c>
      <c r="R19" s="295">
        <f>'12a Skleníkové plyny (voz.)'!R72</f>
        <v>0</v>
      </c>
      <c r="S19" s="295">
        <f>'12a Skleníkové plyny (voz.)'!S72</f>
        <v>0</v>
      </c>
      <c r="T19" s="295">
        <f>'12a Skleníkové plyny (voz.)'!T72</f>
        <v>0</v>
      </c>
      <c r="U19" s="295">
        <f>'12a Skleníkové plyny (voz.)'!U72</f>
        <v>0</v>
      </c>
      <c r="V19" s="295">
        <f>'12a Skleníkové plyny (voz.)'!V72</f>
        <v>0</v>
      </c>
      <c r="W19" s="295">
        <f>'12a Skleníkové plyny (voz.)'!W72</f>
        <v>0</v>
      </c>
      <c r="X19" s="295">
        <f>'12a Skleníkové plyny (voz.)'!X72</f>
        <v>0</v>
      </c>
      <c r="Y19" s="295">
        <f>'12a Skleníkové plyny (voz.)'!Y72</f>
        <v>0</v>
      </c>
      <c r="Z19" s="295">
        <f>'12a Skleníkové plyny (voz.)'!Z72</f>
        <v>0</v>
      </c>
      <c r="AA19" s="295">
        <f>'12a Skleníkové plyny (voz.)'!AA72</f>
        <v>0</v>
      </c>
      <c r="AB19" s="295">
        <f>'12a Skleníkové plyny (voz.)'!AB72</f>
        <v>0</v>
      </c>
      <c r="AC19" s="295">
        <f>'12a Skleníkové plyny (voz.)'!AC72</f>
        <v>0</v>
      </c>
      <c r="AD19" s="295">
        <f>'12a Skleníkové plyny (voz.)'!AD72</f>
        <v>0</v>
      </c>
      <c r="AE19" s="295">
        <f>'12a Skleníkové plyny (voz.)'!AE72</f>
        <v>0</v>
      </c>
      <c r="AF19" s="295">
        <f>'12a Skleníkové plyny (voz.)'!AF72</f>
        <v>0</v>
      </c>
      <c r="AG19" s="295">
        <f>'12a Skleníkové plyny (voz.)'!AG72</f>
        <v>0</v>
      </c>
      <c r="AH19" s="295">
        <f>'12a Skleníkové plyny (voz.)'!AH72</f>
        <v>0</v>
      </c>
      <c r="AI19" s="295">
        <f>'12a Skleníkové plyny (voz.)'!AI72</f>
        <v>0</v>
      </c>
      <c r="AJ19" s="295">
        <f>'12a Skleníkové plyny (voz.)'!AJ72</f>
        <v>0</v>
      </c>
      <c r="AK19" s="295">
        <f>'12a Skleníkové plyny (voz.)'!AK72</f>
        <v>0</v>
      </c>
      <c r="AL19" s="295">
        <f>'12a Skleníkové plyny (voz.)'!AL72</f>
        <v>0</v>
      </c>
      <c r="AM19" s="295">
        <f>'12a Skleníkové plyny (voz.)'!AM72</f>
        <v>0</v>
      </c>
      <c r="AN19" s="295">
        <f>'12a Skleníkové plyny (voz.)'!AN72</f>
        <v>0</v>
      </c>
      <c r="AO19" s="295">
        <f>'12a Skleníkové plyny (voz.)'!AO72</f>
        <v>0</v>
      </c>
    </row>
    <row r="20" spans="2:41" x14ac:dyDescent="0.2">
      <c r="B20" s="294" t="s">
        <v>422</v>
      </c>
      <c r="C20" s="295">
        <f>D20+NPV(Parametre!$C$10,E20:AP20)</f>
        <v>2596791.5639794241</v>
      </c>
      <c r="D20" s="295">
        <f>'12b Skleníkové plyny (cesty)'!D35</f>
        <v>0</v>
      </c>
      <c r="E20" s="295">
        <f>'12b Skleníkové plyny (cesty)'!E35</f>
        <v>0</v>
      </c>
      <c r="F20" s="295">
        <f>'12b Skleníkové plyny (cesty)'!F35</f>
        <v>88346.013770694291</v>
      </c>
      <c r="G20" s="295">
        <f>'12b Skleníkové plyny (cesty)'!G35</f>
        <v>96550.921479491051</v>
      </c>
      <c r="H20" s="295">
        <f>'12b Skleníkové plyny (cesty)'!H35</f>
        <v>104764.6335887875</v>
      </c>
      <c r="I20" s="295">
        <f>'12b Skleníkové plyny (cesty)'!I35</f>
        <v>112506.49515879253</v>
      </c>
      <c r="J20" s="295">
        <f>'12b Skleníkové plyny (cesty)'!J35</f>
        <v>119748.39580509123</v>
      </c>
      <c r="K20" s="295">
        <f>'12b Skleníkové plyny (cesty)'!K35</f>
        <v>131604.07000070187</v>
      </c>
      <c r="L20" s="295">
        <f>'12b Skleníkové plyny (cesty)'!L35</f>
        <v>142752.91236249497</v>
      </c>
      <c r="M20" s="295">
        <f>'12b Skleníkové plyny (cesty)'!M35</f>
        <v>152452.58895566955</v>
      </c>
      <c r="N20" s="295">
        <f>'12b Skleníkové plyny (cesty)'!N35</f>
        <v>162518.01597320242</v>
      </c>
      <c r="O20" s="295">
        <f>'12b Skleníkové plyny (cesty)'!O35</f>
        <v>172034.47549860002</v>
      </c>
      <c r="P20" s="295">
        <f>'12b Skleníkové plyny (cesty)'!P35</f>
        <v>180713.28907959309</v>
      </c>
      <c r="Q20" s="295">
        <f>'12b Skleníkové plyny (cesty)'!Q35</f>
        <v>188896.88709433359</v>
      </c>
      <c r="R20" s="295">
        <f>'12b Skleníkové plyny (cesty)'!R35</f>
        <v>196607.75410089531</v>
      </c>
      <c r="S20" s="295">
        <f>'12b Skleníkové plyny (cesty)'!S35</f>
        <v>201774.51048903153</v>
      </c>
      <c r="T20" s="295">
        <f>'12b Skleníkové plyny (cesty)'!T35</f>
        <v>206307.55507848406</v>
      </c>
      <c r="U20" s="295">
        <f>'12b Skleníkové plyny (cesty)'!U35</f>
        <v>210229.07927619919</v>
      </c>
      <c r="V20" s="295">
        <f>'12b Skleníkové plyny (cesty)'!V35</f>
        <v>213557.90768586073</v>
      </c>
      <c r="W20" s="295">
        <f>'12b Skleníkové plyny (cesty)'!W35</f>
        <v>216255.13508466768</v>
      </c>
      <c r="X20" s="295">
        <f>'12b Skleníkové plyny (cesty)'!X35</f>
        <v>218372.44789200285</v>
      </c>
      <c r="Y20" s="295">
        <f>'12b Skleníkové plyny (cesty)'!Y35</f>
        <v>219843.12386047217</v>
      </c>
      <c r="Z20" s="295">
        <f>'12b Skleníkové plyny (cesty)'!Z35</f>
        <v>221092.71721310428</v>
      </c>
      <c r="AA20" s="295">
        <f>'12b Skleníkové plyny (cesty)'!AA35</f>
        <v>221704.69415485259</v>
      </c>
      <c r="AB20" s="295">
        <f>'12b Skleníkové plyny (cesty)'!AB35</f>
        <v>221738.71754405633</v>
      </c>
      <c r="AC20" s="295">
        <f>'12b Skleníkové plyny (cesty)'!AC35</f>
        <v>221173.60223891056</v>
      </c>
      <c r="AD20" s="295">
        <f>'12b Skleníkové plyny (cesty)'!AD35</f>
        <v>219944.86285906634</v>
      </c>
      <c r="AE20" s="295">
        <f>'12b Skleníkové plyny (cesty)'!AE35</f>
        <v>212999.4657259981</v>
      </c>
      <c r="AF20" s="295">
        <f>'12b Skleníkové plyny (cesty)'!AF35</f>
        <v>205761.53662278398</v>
      </c>
      <c r="AG20" s="295">
        <f>'12b Skleníkové plyny (cesty)'!AG35</f>
        <v>198448.93234646376</v>
      </c>
      <c r="AH20" s="295">
        <f>'12b Skleníkové plyny (cesty)'!AH35</f>
        <v>190998.35574940959</v>
      </c>
      <c r="AI20" s="295">
        <f>'12b Skleníkové plyny (cesty)'!AI35</f>
        <v>183471.30649635653</v>
      </c>
      <c r="AJ20" s="295">
        <f>'12b Skleníkové plyny (cesty)'!AJ35</f>
        <v>175803.703383527</v>
      </c>
      <c r="AK20" s="295">
        <f>'12b Skleníkové plyny (cesty)'!AK35</f>
        <v>168057.91350935161</v>
      </c>
      <c r="AL20" s="295">
        <f>'12b Skleníkové plyny (cesty)'!AL35</f>
        <v>160169.06163165861</v>
      </c>
      <c r="AM20" s="295">
        <f>'12b Skleníkové plyny (cesty)'!AM35</f>
        <v>152200.39081503163</v>
      </c>
      <c r="AN20" s="295">
        <f>'12b Skleníkové plyny (cesty)'!AN35</f>
        <v>144086.22207458917</v>
      </c>
      <c r="AO20" s="295">
        <f>'12b Skleníkové plyny (cesty)'!AO35</f>
        <v>135890.68271402596</v>
      </c>
    </row>
    <row r="21" spans="2:41" x14ac:dyDescent="0.2">
      <c r="B21" s="252" t="s">
        <v>204</v>
      </c>
      <c r="C21" s="36">
        <f>D21+NPV(Parametre!$C$10,E21:AP21)</f>
        <v>5495.5880665905115</v>
      </c>
      <c r="D21" s="36">
        <f>SUM(D22:D23)</f>
        <v>0</v>
      </c>
      <c r="E21" s="36">
        <f t="shared" ref="E21:AF21" si="22">SUM(E22:E23)</f>
        <v>0</v>
      </c>
      <c r="F21" s="36">
        <f t="shared" si="22"/>
        <v>276.85770181146825</v>
      </c>
      <c r="G21" s="36">
        <f t="shared" si="22"/>
        <v>283.33717423368591</v>
      </c>
      <c r="H21" s="36">
        <f t="shared" si="22"/>
        <v>289.89379324239854</v>
      </c>
      <c r="I21" s="36">
        <f t="shared" si="22"/>
        <v>296.5283213957365</v>
      </c>
      <c r="J21" s="36">
        <f t="shared" si="22"/>
        <v>303.24152814736772</v>
      </c>
      <c r="K21" s="36">
        <f t="shared" si="22"/>
        <v>310.03418990570526</v>
      </c>
      <c r="L21" s="36">
        <f t="shared" si="22"/>
        <v>316.90709009383886</v>
      </c>
      <c r="M21" s="36">
        <f t="shared" si="22"/>
        <v>323.86101920927211</v>
      </c>
      <c r="N21" s="36">
        <f t="shared" si="22"/>
        <v>330.89677488489491</v>
      </c>
      <c r="O21" s="36">
        <f t="shared" si="22"/>
        <v>338.01516195005445</v>
      </c>
      <c r="P21" s="36">
        <f t="shared" si="22"/>
        <v>345.21699249215499</v>
      </c>
      <c r="Q21" s="36">
        <f t="shared" si="22"/>
        <v>352.50308591893361</v>
      </c>
      <c r="R21" s="36">
        <f t="shared" si="22"/>
        <v>359.87426902100111</v>
      </c>
      <c r="S21" s="36">
        <f t="shared" si="22"/>
        <v>363.68359673013254</v>
      </c>
      <c r="T21" s="36">
        <f t="shared" si="22"/>
        <v>367.46682960455286</v>
      </c>
      <c r="U21" s="36">
        <f t="shared" si="22"/>
        <v>371.22408992935868</v>
      </c>
      <c r="V21" s="36">
        <f t="shared" si="22"/>
        <v>374.95549949072972</v>
      </c>
      <c r="W21" s="36">
        <f t="shared" si="22"/>
        <v>378.66117957795797</v>
      </c>
      <c r="X21" s="36">
        <f t="shared" si="22"/>
        <v>382.34125098514465</v>
      </c>
      <c r="Y21" s="36">
        <f t="shared" si="22"/>
        <v>385.99583401329232</v>
      </c>
      <c r="Z21" s="36">
        <f t="shared" si="22"/>
        <v>389.62504847202598</v>
      </c>
      <c r="AA21" s="36">
        <f t="shared" si="22"/>
        <v>393.22901368141811</v>
      </c>
      <c r="AB21" s="36">
        <f t="shared" si="22"/>
        <v>396.80784847420608</v>
      </c>
      <c r="AC21" s="36">
        <f t="shared" si="22"/>
        <v>400.36167119710342</v>
      </c>
      <c r="AD21" s="36">
        <f t="shared" si="22"/>
        <v>403.89059971298963</v>
      </c>
      <c r="AE21" s="36">
        <f t="shared" si="22"/>
        <v>407.39475140276699</v>
      </c>
      <c r="AF21" s="36">
        <f t="shared" si="22"/>
        <v>410.8742431669919</v>
      </c>
      <c r="AG21" s="36">
        <f t="shared" ref="AG21:AN21" si="23">SUM(AG22:AG23)</f>
        <v>414.32919142787568</v>
      </c>
      <c r="AH21" s="36">
        <f t="shared" si="23"/>
        <v>417.75971213094266</v>
      </c>
      <c r="AI21" s="36">
        <f t="shared" si="23"/>
        <v>421.1659207471763</v>
      </c>
      <c r="AJ21" s="36">
        <f t="shared" si="23"/>
        <v>424.54793227422016</v>
      </c>
      <c r="AK21" s="36">
        <f t="shared" si="23"/>
        <v>427.90586123894064</v>
      </c>
      <c r="AL21" s="36">
        <f t="shared" si="23"/>
        <v>431.23982169834716</v>
      </c>
      <c r="AM21" s="36">
        <f t="shared" si="23"/>
        <v>434.54992724232807</v>
      </c>
      <c r="AN21" s="36">
        <f t="shared" si="23"/>
        <v>437.83629099455106</v>
      </c>
      <c r="AO21" s="36">
        <f t="shared" ref="AO21" si="24">SUM(AO22:AO23)</f>
        <v>441.09902561500371</v>
      </c>
    </row>
    <row r="22" spans="2:41" x14ac:dyDescent="0.2">
      <c r="B22" s="294" t="s">
        <v>421</v>
      </c>
      <c r="C22" s="295">
        <f>D22+NPV(Parametre!$C$10,E22:AP22)</f>
        <v>0</v>
      </c>
      <c r="D22" s="295">
        <f>'13a Hluk (voz.)'!D35</f>
        <v>0</v>
      </c>
      <c r="E22" s="295">
        <f>'13a Hluk (voz.)'!E35</f>
        <v>0</v>
      </c>
      <c r="F22" s="295">
        <f>'13a Hluk (voz.)'!F35</f>
        <v>0</v>
      </c>
      <c r="G22" s="295">
        <f>'13a Hluk (voz.)'!G35</f>
        <v>0</v>
      </c>
      <c r="H22" s="295">
        <f>'13a Hluk (voz.)'!H35</f>
        <v>0</v>
      </c>
      <c r="I22" s="295">
        <f>'13a Hluk (voz.)'!I35</f>
        <v>0</v>
      </c>
      <c r="J22" s="295">
        <f>'13a Hluk (voz.)'!J35</f>
        <v>0</v>
      </c>
      <c r="K22" s="295">
        <f>'13a Hluk (voz.)'!K35</f>
        <v>0</v>
      </c>
      <c r="L22" s="295">
        <f>'13a Hluk (voz.)'!L35</f>
        <v>0</v>
      </c>
      <c r="M22" s="295">
        <f>'13a Hluk (voz.)'!M35</f>
        <v>0</v>
      </c>
      <c r="N22" s="295">
        <f>'13a Hluk (voz.)'!N35</f>
        <v>0</v>
      </c>
      <c r="O22" s="295">
        <f>'13a Hluk (voz.)'!O35</f>
        <v>0</v>
      </c>
      <c r="P22" s="295">
        <f>'13a Hluk (voz.)'!P35</f>
        <v>0</v>
      </c>
      <c r="Q22" s="295">
        <f>'13a Hluk (voz.)'!Q35</f>
        <v>0</v>
      </c>
      <c r="R22" s="295">
        <f>'13a Hluk (voz.)'!R35</f>
        <v>0</v>
      </c>
      <c r="S22" s="295">
        <f>'13a Hluk (voz.)'!S35</f>
        <v>0</v>
      </c>
      <c r="T22" s="295">
        <f>'13a Hluk (voz.)'!T35</f>
        <v>0</v>
      </c>
      <c r="U22" s="295">
        <f>'13a Hluk (voz.)'!U35</f>
        <v>0</v>
      </c>
      <c r="V22" s="295">
        <f>'13a Hluk (voz.)'!V35</f>
        <v>0</v>
      </c>
      <c r="W22" s="295">
        <f>'13a Hluk (voz.)'!W35</f>
        <v>0</v>
      </c>
      <c r="X22" s="295">
        <f>'13a Hluk (voz.)'!X35</f>
        <v>0</v>
      </c>
      <c r="Y22" s="295">
        <f>'13a Hluk (voz.)'!Y35</f>
        <v>0</v>
      </c>
      <c r="Z22" s="295">
        <f>'13a Hluk (voz.)'!Z35</f>
        <v>0</v>
      </c>
      <c r="AA22" s="295">
        <f>'13a Hluk (voz.)'!AA35</f>
        <v>0</v>
      </c>
      <c r="AB22" s="295">
        <f>'13a Hluk (voz.)'!AB35</f>
        <v>0</v>
      </c>
      <c r="AC22" s="295">
        <f>'13a Hluk (voz.)'!AC35</f>
        <v>0</v>
      </c>
      <c r="AD22" s="295">
        <f>'13a Hluk (voz.)'!AD35</f>
        <v>0</v>
      </c>
      <c r="AE22" s="295">
        <f>'13a Hluk (voz.)'!AE35</f>
        <v>0</v>
      </c>
      <c r="AF22" s="295">
        <f>'13a Hluk (voz.)'!AF35</f>
        <v>0</v>
      </c>
      <c r="AG22" s="295">
        <f>'13a Hluk (voz.)'!AG35</f>
        <v>0</v>
      </c>
      <c r="AH22" s="295">
        <f>'13a Hluk (voz.)'!AH35</f>
        <v>0</v>
      </c>
      <c r="AI22" s="295">
        <f>'13a Hluk (voz.)'!AI35</f>
        <v>0</v>
      </c>
      <c r="AJ22" s="295">
        <f>'13a Hluk (voz.)'!AJ35</f>
        <v>0</v>
      </c>
      <c r="AK22" s="295">
        <f>'13a Hluk (voz.)'!AK35</f>
        <v>0</v>
      </c>
      <c r="AL22" s="295">
        <f>'13a Hluk (voz.)'!AL35</f>
        <v>0</v>
      </c>
      <c r="AM22" s="295">
        <f>'13a Hluk (voz.)'!AM35</f>
        <v>0</v>
      </c>
      <c r="AN22" s="295">
        <f>'13a Hluk (voz.)'!AN35</f>
        <v>0</v>
      </c>
      <c r="AO22" s="295">
        <f>'13a Hluk (voz.)'!AO35</f>
        <v>0</v>
      </c>
    </row>
    <row r="23" spans="2:41" x14ac:dyDescent="0.2">
      <c r="B23" s="294" t="s">
        <v>422</v>
      </c>
      <c r="C23" s="295">
        <f>D23+NPV(Parametre!$C$10,E23:AP23)</f>
        <v>5495.5880665905115</v>
      </c>
      <c r="D23" s="295">
        <f>'13b Hluk (cesty)'!D47</f>
        <v>0</v>
      </c>
      <c r="E23" s="295">
        <f>'13b Hluk (cesty)'!E47</f>
        <v>0</v>
      </c>
      <c r="F23" s="295">
        <f>'13b Hluk (cesty)'!F47</f>
        <v>276.85770181146825</v>
      </c>
      <c r="G23" s="295">
        <f>'13b Hluk (cesty)'!G47</f>
        <v>283.33717423368591</v>
      </c>
      <c r="H23" s="295">
        <f>'13b Hluk (cesty)'!H47</f>
        <v>289.89379324239854</v>
      </c>
      <c r="I23" s="295">
        <f>'13b Hluk (cesty)'!I47</f>
        <v>296.5283213957365</v>
      </c>
      <c r="J23" s="295">
        <f>'13b Hluk (cesty)'!J47</f>
        <v>303.24152814736772</v>
      </c>
      <c r="K23" s="295">
        <f>'13b Hluk (cesty)'!K47</f>
        <v>310.03418990570526</v>
      </c>
      <c r="L23" s="295">
        <f>'13b Hluk (cesty)'!L47</f>
        <v>316.90709009383886</v>
      </c>
      <c r="M23" s="295">
        <f>'13b Hluk (cesty)'!M47</f>
        <v>323.86101920927211</v>
      </c>
      <c r="N23" s="295">
        <f>'13b Hluk (cesty)'!N47</f>
        <v>330.89677488489491</v>
      </c>
      <c r="O23" s="295">
        <f>'13b Hluk (cesty)'!O47</f>
        <v>338.01516195005445</v>
      </c>
      <c r="P23" s="295">
        <f>'13b Hluk (cesty)'!P47</f>
        <v>345.21699249215499</v>
      </c>
      <c r="Q23" s="295">
        <f>'13b Hluk (cesty)'!Q47</f>
        <v>352.50308591893361</v>
      </c>
      <c r="R23" s="295">
        <f>'13b Hluk (cesty)'!R47</f>
        <v>359.87426902100111</v>
      </c>
      <c r="S23" s="295">
        <f>'13b Hluk (cesty)'!S47</f>
        <v>363.68359673013254</v>
      </c>
      <c r="T23" s="295">
        <f>'13b Hluk (cesty)'!T47</f>
        <v>367.46682960455286</v>
      </c>
      <c r="U23" s="295">
        <f>'13b Hluk (cesty)'!U47</f>
        <v>371.22408992935868</v>
      </c>
      <c r="V23" s="295">
        <f>'13b Hluk (cesty)'!V47</f>
        <v>374.95549949072972</v>
      </c>
      <c r="W23" s="295">
        <f>'13b Hluk (cesty)'!W47</f>
        <v>378.66117957795797</v>
      </c>
      <c r="X23" s="295">
        <f>'13b Hluk (cesty)'!X47</f>
        <v>382.34125098514465</v>
      </c>
      <c r="Y23" s="295">
        <f>'13b Hluk (cesty)'!Y47</f>
        <v>385.99583401329232</v>
      </c>
      <c r="Z23" s="295">
        <f>'13b Hluk (cesty)'!Z47</f>
        <v>389.62504847202598</v>
      </c>
      <c r="AA23" s="295">
        <f>'13b Hluk (cesty)'!AA47</f>
        <v>393.22901368141811</v>
      </c>
      <c r="AB23" s="295">
        <f>'13b Hluk (cesty)'!AB47</f>
        <v>396.80784847420608</v>
      </c>
      <c r="AC23" s="295">
        <f>'13b Hluk (cesty)'!AC47</f>
        <v>400.36167119710342</v>
      </c>
      <c r="AD23" s="295">
        <f>'13b Hluk (cesty)'!AD47</f>
        <v>403.89059971298963</v>
      </c>
      <c r="AE23" s="295">
        <f>'13b Hluk (cesty)'!AE47</f>
        <v>407.39475140276699</v>
      </c>
      <c r="AF23" s="295">
        <f>'13b Hluk (cesty)'!AF47</f>
        <v>410.8742431669919</v>
      </c>
      <c r="AG23" s="295">
        <f>'13b Hluk (cesty)'!AG47</f>
        <v>414.32919142787568</v>
      </c>
      <c r="AH23" s="295">
        <f>'13b Hluk (cesty)'!AH47</f>
        <v>417.75971213094266</v>
      </c>
      <c r="AI23" s="295">
        <f>'13b Hluk (cesty)'!AI47</f>
        <v>421.1659207471763</v>
      </c>
      <c r="AJ23" s="295">
        <f>'13b Hluk (cesty)'!AJ47</f>
        <v>424.54793227422016</v>
      </c>
      <c r="AK23" s="295">
        <f>'13b Hluk (cesty)'!AK47</f>
        <v>427.90586123894064</v>
      </c>
      <c r="AL23" s="295">
        <f>'13b Hluk (cesty)'!AL47</f>
        <v>431.23982169834716</v>
      </c>
      <c r="AM23" s="295">
        <f>'13b Hluk (cesty)'!AM47</f>
        <v>434.54992724232807</v>
      </c>
      <c r="AN23" s="295">
        <f>'13b Hluk (cesty)'!AN47</f>
        <v>437.83629099455106</v>
      </c>
      <c r="AO23" s="295">
        <f>'13b Hluk (cesty)'!AO47</f>
        <v>441.09902561500371</v>
      </c>
    </row>
    <row r="24" spans="2:41" x14ac:dyDescent="0.2">
      <c r="B24" s="30" t="s">
        <v>16</v>
      </c>
      <c r="C24" s="36">
        <f>D24+NPV(Parametre!$C$10,E24:AP24)</f>
        <v>1710681.7711594573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f>'02 Zostatková hodnota'!I9</f>
        <v>10403352</v>
      </c>
    </row>
    <row r="25" spans="2:41" x14ac:dyDescent="0.2">
      <c r="B25" s="163" t="s">
        <v>40</v>
      </c>
      <c r="C25" s="160">
        <f>D25+NPV(Parametre!$C$10,E25:AP25)</f>
        <v>-11878693.006941684</v>
      </c>
      <c r="D25" s="160">
        <f>-D5-D6+D7+D11+D14+D15+D18+D21+D24</f>
        <v>0</v>
      </c>
      <c r="E25" s="160">
        <f t="shared" ref="E25:AF25" si="25">-E5-E6+E7+E11+E14+E15+E18+E21+E24</f>
        <v>-22041000</v>
      </c>
      <c r="F25" s="160">
        <f t="shared" si="25"/>
        <v>7002124.4114331855</v>
      </c>
      <c r="G25" s="160">
        <f t="shared" si="25"/>
        <v>-131616.91669177479</v>
      </c>
      <c r="H25" s="160">
        <f t="shared" si="25"/>
        <v>-101775.97433704919</v>
      </c>
      <c r="I25" s="160">
        <f t="shared" si="25"/>
        <v>-72744.926061631428</v>
      </c>
      <c r="J25" s="160">
        <f t="shared" si="25"/>
        <v>-44544.08143747611</v>
      </c>
      <c r="K25" s="160">
        <f t="shared" si="25"/>
        <v>-11959.81749658124</v>
      </c>
      <c r="L25" s="160">
        <f t="shared" si="25"/>
        <v>19863.215508985217</v>
      </c>
      <c r="M25" s="160">
        <f t="shared" si="25"/>
        <v>49447.535058744063</v>
      </c>
      <c r="N25" s="160">
        <f t="shared" si="25"/>
        <v>80862.942169406888</v>
      </c>
      <c r="O25" s="160">
        <f t="shared" si="25"/>
        <v>112152.88675482379</v>
      </c>
      <c r="P25" s="160">
        <f t="shared" si="25"/>
        <v>213269.46392708909</v>
      </c>
      <c r="Q25" s="160">
        <f t="shared" si="25"/>
        <v>212553.47342347374</v>
      </c>
      <c r="R25" s="160">
        <f t="shared" si="25"/>
        <v>211157.79912054527</v>
      </c>
      <c r="S25" s="160">
        <f t="shared" si="25"/>
        <v>202216.68857033222</v>
      </c>
      <c r="T25" s="160">
        <f t="shared" si="25"/>
        <v>192195.13350561899</v>
      </c>
      <c r="U25" s="160">
        <f t="shared" si="25"/>
        <v>181301.96238786186</v>
      </c>
      <c r="V25" s="160">
        <f t="shared" si="25"/>
        <v>169645.85236061635</v>
      </c>
      <c r="W25" s="160">
        <f t="shared" si="25"/>
        <v>157091.10715723303</v>
      </c>
      <c r="X25" s="160">
        <f t="shared" si="25"/>
        <v>143742.63821974912</v>
      </c>
      <c r="Y25" s="160">
        <f t="shared" si="25"/>
        <v>129503.30281358515</v>
      </c>
      <c r="Z25" s="160">
        <f t="shared" si="25"/>
        <v>-4293381.4143907903</v>
      </c>
      <c r="AA25" s="160">
        <f t="shared" si="25"/>
        <v>5829883.5299438993</v>
      </c>
      <c r="AB25" s="160">
        <f t="shared" si="25"/>
        <v>82820.098156367327</v>
      </c>
      <c r="AC25" s="160">
        <f t="shared" si="25"/>
        <v>65559.815578018359</v>
      </c>
      <c r="AD25" s="160">
        <f t="shared" si="25"/>
        <v>47219.903162574104</v>
      </c>
      <c r="AE25" s="160">
        <f t="shared" si="25"/>
        <v>22911.74782387352</v>
      </c>
      <c r="AF25" s="160">
        <f t="shared" si="25"/>
        <v>-1980.4496044336163</v>
      </c>
      <c r="AG25" s="160">
        <f t="shared" ref="AG25:AN25" si="26">-AG5-AG6+AG7+AG11+AG14+AG15+AG18+AG21+AG24</f>
        <v>-27213.598484226655</v>
      </c>
      <c r="AH25" s="160">
        <f t="shared" si="26"/>
        <v>-52890.618677216138</v>
      </c>
      <c r="AI25" s="160">
        <f t="shared" si="26"/>
        <v>-78932.115838516096</v>
      </c>
      <c r="AJ25" s="160">
        <f t="shared" si="26"/>
        <v>-2309529.3664611303</v>
      </c>
      <c r="AK25" s="160">
        <f t="shared" si="26"/>
        <v>-132297.80660700338</v>
      </c>
      <c r="AL25" s="160">
        <f t="shared" si="26"/>
        <v>2705687.6736365403</v>
      </c>
      <c r="AM25" s="160">
        <f t="shared" si="26"/>
        <v>-187372.39760551605</v>
      </c>
      <c r="AN25" s="160">
        <f t="shared" si="26"/>
        <v>-215450.14914569544</v>
      </c>
      <c r="AO25" s="160">
        <f t="shared" ref="AO25" si="27">-AO5-AO6+AO7+AO11+AO14+AO15+AO18+AO21+AO24</f>
        <v>10159422.797532419</v>
      </c>
    </row>
    <row r="27" spans="2:41" x14ac:dyDescent="0.2">
      <c r="B27" s="38" t="s">
        <v>41</v>
      </c>
      <c r="C27" s="164">
        <f>-C5-C6+C7+C11+C14+C15+C18+C21+C24</f>
        <v>-11878693.006941685</v>
      </c>
      <c r="D27" s="29" t="s">
        <v>0</v>
      </c>
    </row>
    <row r="28" spans="2:41" x14ac:dyDescent="0.2">
      <c r="B28" s="38" t="s">
        <v>42</v>
      </c>
      <c r="C28" s="165">
        <f>IRR(D25:AP25,10)</f>
        <v>-3.6559445242763111E-3</v>
      </c>
    </row>
    <row r="29" spans="2:41" x14ac:dyDescent="0.2">
      <c r="B29" s="273" t="s">
        <v>1</v>
      </c>
      <c r="C29" s="274">
        <f>IF((C5+C6)&gt;0,(C7+C11+C15+C14+C18+C21+C24)/(C5+C6),"nerelevantné")</f>
        <v>0.49155540495359273</v>
      </c>
    </row>
    <row r="30" spans="2:41" x14ac:dyDescent="0.2">
      <c r="B30" s="273" t="s">
        <v>424</v>
      </c>
      <c r="C30" s="274" t="str">
        <f>IF(C6&lt;0,(C7+C11+C14+C15+C18+C21+C24-C6)/C5,"nerelevantné")</f>
        <v>nerelevantné</v>
      </c>
    </row>
  </sheetData>
  <pageMargins left="0.19687499999999999" right="0.19687499999999999" top="1" bottom="1" header="0.5" footer="0.5"/>
  <pageSetup scale="75" orientation="landscape" r:id="rId1"/>
  <headerFooter alignWithMargins="0">
    <oddHeader>&amp;LPríloha 7: Štandardné tabuľky - Cesty
&amp;"Arial,Tučné"&amp;12 11 Ekonomická analýza</oddHeader>
    <oddFooter>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R21"/>
  <sheetViews>
    <sheetView zoomScale="90" zoomScaleNormal="90" workbookViewId="0">
      <selection activeCell="G12" sqref="G12:G18"/>
    </sheetView>
  </sheetViews>
  <sheetFormatPr defaultColWidth="9.21875" defaultRowHeight="10.199999999999999" x14ac:dyDescent="0.2"/>
  <cols>
    <col min="1" max="1" width="2.77734375" style="2" customWidth="1"/>
    <col min="2" max="2" width="50.77734375" style="2" customWidth="1"/>
    <col min="3" max="9" width="13.77734375" style="2" customWidth="1"/>
    <col min="10" max="11" width="5" style="2" bestFit="1" customWidth="1"/>
    <col min="12" max="12" width="12.77734375" style="2" customWidth="1"/>
    <col min="13" max="36" width="5" style="2" bestFit="1" customWidth="1"/>
    <col min="37" max="16384" width="9.21875" style="2"/>
  </cols>
  <sheetData>
    <row r="1" spans="2:18" ht="10.8" thickBot="1" x14ac:dyDescent="0.25"/>
    <row r="2" spans="2:18" x14ac:dyDescent="0.2">
      <c r="B2" s="15" t="s">
        <v>75</v>
      </c>
      <c r="H2" s="52" t="s">
        <v>76</v>
      </c>
      <c r="I2" s="53" t="s">
        <v>77</v>
      </c>
    </row>
    <row r="3" spans="2:18" ht="40.799999999999997" x14ac:dyDescent="0.2">
      <c r="B3" s="46" t="s">
        <v>475</v>
      </c>
      <c r="C3" s="47" t="s">
        <v>275</v>
      </c>
      <c r="D3" s="47" t="s">
        <v>63</v>
      </c>
      <c r="E3" s="47" t="s">
        <v>31</v>
      </c>
      <c r="F3" s="47" t="s">
        <v>30</v>
      </c>
      <c r="G3" s="48" t="s">
        <v>32</v>
      </c>
      <c r="H3" s="50" t="s">
        <v>16</v>
      </c>
      <c r="I3" s="51" t="s">
        <v>16</v>
      </c>
      <c r="L3" s="2" t="s">
        <v>164</v>
      </c>
    </row>
    <row r="4" spans="2:18" x14ac:dyDescent="0.2">
      <c r="B4" s="16" t="s">
        <v>468</v>
      </c>
      <c r="C4" s="18">
        <v>50</v>
      </c>
      <c r="D4" s="111">
        <f>$E$21-Parametre!$C$15</f>
        <v>36</v>
      </c>
      <c r="E4" s="17">
        <f>ROUNDDOWN(D4/C4,0)</f>
        <v>0</v>
      </c>
      <c r="F4" s="18">
        <f>C4+(E4*C4)</f>
        <v>50</v>
      </c>
      <c r="G4" s="49">
        <f>(F4-D4)/C4</f>
        <v>0.28000000000000003</v>
      </c>
      <c r="H4" s="149">
        <f>G4*'01 Investičné výdavky'!C6</f>
        <v>2742880.0000000005</v>
      </c>
      <c r="I4" s="151">
        <f>H4*Parametre!$C$47</f>
        <v>2468592.0000000005</v>
      </c>
      <c r="L4" s="2" t="s">
        <v>165</v>
      </c>
    </row>
    <row r="5" spans="2:18" x14ac:dyDescent="0.2">
      <c r="B5" s="16" t="s">
        <v>469</v>
      </c>
      <c r="C5" s="18">
        <v>30</v>
      </c>
      <c r="D5" s="111">
        <f>$E$21-Parametre!$C$15</f>
        <v>36</v>
      </c>
      <c r="E5" s="17">
        <f t="shared" ref="E5:E8" si="0">ROUNDDOWN(D5/C5,0)</f>
        <v>1</v>
      </c>
      <c r="F5" s="18">
        <f t="shared" ref="F5:F8" si="1">C5+(E5*C5)</f>
        <v>60</v>
      </c>
      <c r="G5" s="49">
        <f t="shared" ref="G5:G8" si="2">(F5-D5)/C5</f>
        <v>0.8</v>
      </c>
      <c r="H5" s="149">
        <f>G5*'01 Investičné výdavky'!C7</f>
        <v>5877600</v>
      </c>
      <c r="I5" s="151">
        <f>H5*Parametre!$C$47</f>
        <v>5289840</v>
      </c>
      <c r="K5" s="202" t="s">
        <v>473</v>
      </c>
      <c r="L5" s="275">
        <f>'01 Investičné výdavky'!C6*1</f>
        <v>9796000</v>
      </c>
      <c r="M5" s="276">
        <f>E5</f>
        <v>1</v>
      </c>
      <c r="N5" s="276" t="s">
        <v>474</v>
      </c>
      <c r="O5" s="276"/>
      <c r="P5" s="276"/>
      <c r="Q5" s="276"/>
      <c r="R5" s="276"/>
    </row>
    <row r="6" spans="2:18" x14ac:dyDescent="0.2">
      <c r="B6" s="16" t="s">
        <v>470</v>
      </c>
      <c r="C6" s="18">
        <v>30</v>
      </c>
      <c r="D6" s="111">
        <f>$E$21-Parametre!$C$15</f>
        <v>36</v>
      </c>
      <c r="E6" s="17">
        <f t="shared" si="0"/>
        <v>1</v>
      </c>
      <c r="F6" s="18">
        <f t="shared" si="1"/>
        <v>60</v>
      </c>
      <c r="G6" s="49">
        <f t="shared" si="2"/>
        <v>0.8</v>
      </c>
      <c r="H6" s="149">
        <f>G6*'01 Investičné výdavky'!C8</f>
        <v>0</v>
      </c>
      <c r="I6" s="151">
        <f>H6*Parametre!$C$47</f>
        <v>0</v>
      </c>
      <c r="K6" s="202" t="s">
        <v>473</v>
      </c>
      <c r="L6" s="275">
        <f>'01 Investičné výdavky'!C7*1</f>
        <v>7347000</v>
      </c>
      <c r="M6" s="276">
        <f t="shared" ref="M6:M8" si="3">E6</f>
        <v>1</v>
      </c>
      <c r="N6" s="276" t="s">
        <v>474</v>
      </c>
      <c r="O6" s="276"/>
      <c r="P6" s="276"/>
      <c r="Q6" s="276"/>
      <c r="R6" s="276"/>
    </row>
    <row r="7" spans="2:18" x14ac:dyDescent="0.2">
      <c r="B7" s="16" t="s">
        <v>471</v>
      </c>
      <c r="C7" s="18">
        <v>30</v>
      </c>
      <c r="D7" s="111">
        <f>$E$21-Parametre!$C$15</f>
        <v>36</v>
      </c>
      <c r="E7" s="17">
        <f t="shared" si="0"/>
        <v>1</v>
      </c>
      <c r="F7" s="18">
        <f t="shared" si="1"/>
        <v>60</v>
      </c>
      <c r="G7" s="49">
        <f t="shared" si="2"/>
        <v>0.8</v>
      </c>
      <c r="H7" s="149">
        <f>G7*'01 Investičné výdavky'!C9</f>
        <v>1959200</v>
      </c>
      <c r="I7" s="151">
        <f>H7*Parametre!$C$47</f>
        <v>1763280</v>
      </c>
      <c r="K7" s="202" t="s">
        <v>473</v>
      </c>
      <c r="L7" s="275">
        <f>'01 Investičné výdavky'!C8*1</f>
        <v>0</v>
      </c>
      <c r="M7" s="276">
        <f t="shared" si="3"/>
        <v>1</v>
      </c>
      <c r="N7" s="276" t="s">
        <v>474</v>
      </c>
      <c r="O7" s="276"/>
      <c r="P7" s="276"/>
      <c r="Q7" s="276"/>
      <c r="R7" s="276"/>
    </row>
    <row r="8" spans="2:18" ht="10.8" thickBot="1" x14ac:dyDescent="0.25">
      <c r="B8" s="16" t="s">
        <v>472</v>
      </c>
      <c r="C8" s="18">
        <v>20</v>
      </c>
      <c r="D8" s="111">
        <f>$E$21-Parametre!$C$15</f>
        <v>36</v>
      </c>
      <c r="E8" s="17">
        <f t="shared" si="0"/>
        <v>1</v>
      </c>
      <c r="F8" s="18">
        <f t="shared" si="1"/>
        <v>40</v>
      </c>
      <c r="G8" s="49">
        <f t="shared" si="2"/>
        <v>0.2</v>
      </c>
      <c r="H8" s="149">
        <f>G8*'01 Investičné výdavky'!C10</f>
        <v>979600</v>
      </c>
      <c r="I8" s="151">
        <f>H8*Parametre!$C$47</f>
        <v>881640</v>
      </c>
      <c r="K8" s="202" t="s">
        <v>473</v>
      </c>
      <c r="L8" s="275">
        <f>'01 Investičné výdavky'!C9*1</f>
        <v>2449000</v>
      </c>
      <c r="M8" s="276">
        <f t="shared" si="3"/>
        <v>1</v>
      </c>
      <c r="N8" s="276" t="s">
        <v>474</v>
      </c>
      <c r="O8" s="276"/>
      <c r="P8" s="276"/>
      <c r="Q8" s="276"/>
      <c r="R8" s="276"/>
    </row>
    <row r="9" spans="2:18" ht="10.8" thickBot="1" x14ac:dyDescent="0.25">
      <c r="B9" s="4" t="s">
        <v>16</v>
      </c>
      <c r="C9" s="3"/>
      <c r="D9" s="3"/>
      <c r="E9" s="3"/>
      <c r="F9" s="3"/>
      <c r="G9" s="25"/>
      <c r="H9" s="150">
        <f>SUM(H4:H8)</f>
        <v>11559280</v>
      </c>
      <c r="I9" s="148">
        <f>SUM(I4:I8)</f>
        <v>10403352</v>
      </c>
    </row>
    <row r="10" spans="2:18" x14ac:dyDescent="0.2">
      <c r="B10" s="1" t="s">
        <v>276</v>
      </c>
    </row>
    <row r="12" spans="2:18" x14ac:dyDescent="0.2">
      <c r="B12" s="15" t="s">
        <v>378</v>
      </c>
      <c r="G12" s="619" t="s">
        <v>656</v>
      </c>
      <c r="H12" s="416"/>
    </row>
    <row r="13" spans="2:18" x14ac:dyDescent="0.2">
      <c r="B13" s="46" t="s">
        <v>476</v>
      </c>
      <c r="C13" s="47" t="s">
        <v>379</v>
      </c>
      <c r="D13" s="47" t="s">
        <v>380</v>
      </c>
      <c r="E13" s="47" t="s">
        <v>381</v>
      </c>
      <c r="G13" s="620">
        <f>'01 Investičné výdavky'!C54</f>
        <v>2449000</v>
      </c>
      <c r="H13" s="288"/>
    </row>
    <row r="14" spans="2:18" x14ac:dyDescent="0.2">
      <c r="B14" s="16" t="s">
        <v>468</v>
      </c>
      <c r="C14" s="18">
        <f>C4</f>
        <v>50</v>
      </c>
      <c r="D14" s="206">
        <f>G14</f>
        <v>979600</v>
      </c>
      <c r="E14" s="3">
        <f>ROUND(D14/$D$19,2)</f>
        <v>0.4</v>
      </c>
      <c r="G14" s="620">
        <f>G13*40%</f>
        <v>979600</v>
      </c>
      <c r="H14" s="288"/>
    </row>
    <row r="15" spans="2:18" x14ac:dyDescent="0.2">
      <c r="B15" s="16" t="s">
        <v>469</v>
      </c>
      <c r="C15" s="18">
        <f t="shared" ref="C15:C18" si="4">C5</f>
        <v>30</v>
      </c>
      <c r="D15" s="206">
        <f t="shared" ref="D15:D18" si="5">G15</f>
        <v>734700</v>
      </c>
      <c r="E15" s="3">
        <f t="shared" ref="E15:E18" si="6">ROUND(D15/$D$19,2)</f>
        <v>0.3</v>
      </c>
      <c r="G15" s="620">
        <f>G13*30%</f>
        <v>734700</v>
      </c>
      <c r="H15" s="288"/>
    </row>
    <row r="16" spans="2:18" x14ac:dyDescent="0.2">
      <c r="B16" s="16" t="s">
        <v>470</v>
      </c>
      <c r="C16" s="18">
        <f t="shared" si="4"/>
        <v>30</v>
      </c>
      <c r="D16" s="206">
        <f t="shared" si="5"/>
        <v>0</v>
      </c>
      <c r="E16" s="3">
        <f t="shared" si="6"/>
        <v>0</v>
      </c>
      <c r="G16" s="620">
        <f>G13*0%</f>
        <v>0</v>
      </c>
      <c r="H16" s="288"/>
    </row>
    <row r="17" spans="2:8" x14ac:dyDescent="0.2">
      <c r="B17" s="16" t="s">
        <v>471</v>
      </c>
      <c r="C17" s="18">
        <f t="shared" si="4"/>
        <v>30</v>
      </c>
      <c r="D17" s="206">
        <f t="shared" si="5"/>
        <v>244900</v>
      </c>
      <c r="E17" s="3">
        <f t="shared" si="6"/>
        <v>0.1</v>
      </c>
      <c r="G17" s="620">
        <f>G13*10%</f>
        <v>244900</v>
      </c>
      <c r="H17" s="288"/>
    </row>
    <row r="18" spans="2:8" x14ac:dyDescent="0.2">
      <c r="B18" s="16" t="s">
        <v>472</v>
      </c>
      <c r="C18" s="18">
        <f t="shared" si="4"/>
        <v>20</v>
      </c>
      <c r="D18" s="206">
        <f t="shared" si="5"/>
        <v>489800</v>
      </c>
      <c r="E18" s="3">
        <f t="shared" si="6"/>
        <v>0.2</v>
      </c>
      <c r="G18" s="620">
        <f>G13*20%</f>
        <v>489800</v>
      </c>
      <c r="H18" s="288"/>
    </row>
    <row r="19" spans="2:8" ht="10.8" thickBot="1" x14ac:dyDescent="0.25">
      <c r="B19" s="207"/>
      <c r="C19" s="208"/>
      <c r="D19" s="209">
        <f>SUM(D14:D18)</f>
        <v>2449000</v>
      </c>
      <c r="E19" s="208"/>
    </row>
    <row r="20" spans="2:8" x14ac:dyDescent="0.2">
      <c r="B20" s="210" t="s">
        <v>382</v>
      </c>
      <c r="C20" s="211"/>
      <c r="D20" s="212"/>
      <c r="E20" s="213">
        <f>IFERROR(ROUND(SUMPRODUCT(C14:C18,E14:E18),0),0)</f>
        <v>36</v>
      </c>
    </row>
    <row r="21" spans="2:8" ht="10.8" thickBot="1" x14ac:dyDescent="0.25">
      <c r="B21" s="214" t="s">
        <v>383</v>
      </c>
      <c r="C21" s="215"/>
      <c r="D21" s="216"/>
      <c r="E21" s="217">
        <f>IF(E20&lt;=Parametre!C16,ROUND(E20+Parametre!C15,0),40)</f>
        <v>38</v>
      </c>
    </row>
  </sheetData>
  <phoneticPr fontId="4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2:AO46"/>
  <sheetViews>
    <sheetView zoomScale="90" zoomScaleNormal="90" workbookViewId="0">
      <selection activeCell="P48" sqref="P48"/>
    </sheetView>
  </sheetViews>
  <sheetFormatPr defaultColWidth="9.21875" defaultRowHeight="10.199999999999999" x14ac:dyDescent="0.2"/>
  <cols>
    <col min="1" max="1" width="2" style="2" customWidth="1"/>
    <col min="2" max="2" width="42.21875" style="2" customWidth="1"/>
    <col min="3" max="4" width="9.21875" style="2" bestFit="1" customWidth="1"/>
    <col min="5" max="5" width="8.5546875" style="2" bestFit="1" customWidth="1"/>
    <col min="6" max="6" width="9" style="2" customWidth="1"/>
    <col min="7" max="9" width="9" style="2" bestFit="1" customWidth="1"/>
    <col min="10" max="39" width="8.5546875" style="2" bestFit="1" customWidth="1"/>
    <col min="40" max="40" width="8.5546875" style="2" customWidth="1"/>
    <col min="41" max="41" width="8.5546875" style="2" bestFit="1" customWidth="1"/>
    <col min="42" max="43" width="7.44140625" style="2" customWidth="1"/>
    <col min="44" max="16384" width="9.21875" style="2"/>
  </cols>
  <sheetData>
    <row r="2" spans="2:41" x14ac:dyDescent="0.2"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2:41" x14ac:dyDescent="0.2">
      <c r="B3" s="4" t="s">
        <v>49</v>
      </c>
      <c r="C3" s="4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3">
        <v>32</v>
      </c>
      <c r="AJ3" s="3">
        <v>33</v>
      </c>
      <c r="AK3" s="3">
        <v>34</v>
      </c>
      <c r="AL3" s="3">
        <v>35</v>
      </c>
      <c r="AM3" s="3">
        <v>36</v>
      </c>
      <c r="AN3" s="3">
        <v>37</v>
      </c>
      <c r="AO3" s="3">
        <v>38</v>
      </c>
    </row>
    <row r="4" spans="2:41" x14ac:dyDescent="0.2">
      <c r="B4" s="6" t="s">
        <v>33</v>
      </c>
      <c r="C4" s="6" t="s">
        <v>9</v>
      </c>
      <c r="D4" s="7">
        <f>Parametre!C13</f>
        <v>2026</v>
      </c>
      <c r="E4" s="7">
        <f>$D$4+D3</f>
        <v>2027</v>
      </c>
      <c r="F4" s="7">
        <f>$D$4+E3</f>
        <v>2028</v>
      </c>
      <c r="G4" s="7">
        <f>$D$4+F3</f>
        <v>2029</v>
      </c>
      <c r="H4" s="7">
        <f t="shared" ref="H4:AG4" si="0">$D$4+G3</f>
        <v>2030</v>
      </c>
      <c r="I4" s="7">
        <f t="shared" si="0"/>
        <v>2031</v>
      </c>
      <c r="J4" s="7">
        <f t="shared" si="0"/>
        <v>2032</v>
      </c>
      <c r="K4" s="7">
        <f t="shared" si="0"/>
        <v>2033</v>
      </c>
      <c r="L4" s="7">
        <f t="shared" si="0"/>
        <v>2034</v>
      </c>
      <c r="M4" s="7">
        <f t="shared" si="0"/>
        <v>2035</v>
      </c>
      <c r="N4" s="7">
        <f t="shared" si="0"/>
        <v>2036</v>
      </c>
      <c r="O4" s="7">
        <f t="shared" si="0"/>
        <v>2037</v>
      </c>
      <c r="P4" s="7">
        <f t="shared" si="0"/>
        <v>2038</v>
      </c>
      <c r="Q4" s="7">
        <f t="shared" si="0"/>
        <v>2039</v>
      </c>
      <c r="R4" s="7">
        <f t="shared" si="0"/>
        <v>2040</v>
      </c>
      <c r="S4" s="7">
        <f t="shared" si="0"/>
        <v>2041</v>
      </c>
      <c r="T4" s="7">
        <f t="shared" si="0"/>
        <v>2042</v>
      </c>
      <c r="U4" s="7">
        <f t="shared" si="0"/>
        <v>2043</v>
      </c>
      <c r="V4" s="7">
        <f t="shared" si="0"/>
        <v>2044</v>
      </c>
      <c r="W4" s="7">
        <f t="shared" si="0"/>
        <v>2045</v>
      </c>
      <c r="X4" s="7">
        <f t="shared" si="0"/>
        <v>2046</v>
      </c>
      <c r="Y4" s="7">
        <f t="shared" si="0"/>
        <v>2047</v>
      </c>
      <c r="Z4" s="7">
        <f t="shared" si="0"/>
        <v>2048</v>
      </c>
      <c r="AA4" s="7">
        <f t="shared" si="0"/>
        <v>2049</v>
      </c>
      <c r="AB4" s="7">
        <f t="shared" si="0"/>
        <v>2050</v>
      </c>
      <c r="AC4" s="7">
        <f t="shared" si="0"/>
        <v>2051</v>
      </c>
      <c r="AD4" s="7">
        <f t="shared" si="0"/>
        <v>2052</v>
      </c>
      <c r="AE4" s="7">
        <f t="shared" si="0"/>
        <v>2053</v>
      </c>
      <c r="AF4" s="7">
        <f t="shared" si="0"/>
        <v>2054</v>
      </c>
      <c r="AG4" s="7">
        <f t="shared" si="0"/>
        <v>2055</v>
      </c>
      <c r="AH4" s="7">
        <f t="shared" ref="AH4" si="1">$D$4+AG3</f>
        <v>2056</v>
      </c>
      <c r="AI4" s="7">
        <f t="shared" ref="AI4" si="2">$D$4+AH3</f>
        <v>2057</v>
      </c>
      <c r="AJ4" s="7">
        <f t="shared" ref="AJ4" si="3">$D$4+AI3</f>
        <v>2058</v>
      </c>
      <c r="AK4" s="7">
        <f t="shared" ref="AK4" si="4">$D$4+AJ3</f>
        <v>2059</v>
      </c>
      <c r="AL4" s="7">
        <f>$D$4+AK3</f>
        <v>2060</v>
      </c>
      <c r="AM4" s="7">
        <f>$D$4+AL3</f>
        <v>2061</v>
      </c>
      <c r="AN4" s="7">
        <f>$D$4+AM3</f>
        <v>2062</v>
      </c>
      <c r="AO4" s="7">
        <f>$D$4+AN3</f>
        <v>2063</v>
      </c>
    </row>
    <row r="5" spans="2:41" x14ac:dyDescent="0.2">
      <c r="B5" s="3" t="s">
        <v>280</v>
      </c>
      <c r="C5" s="8">
        <f t="shared" ref="C5:C10" si="5">SUM(D5:AO5)</f>
        <v>80961105.900375009</v>
      </c>
      <c r="D5" s="9">
        <f>'Pomocný výpočet PV bez projektu'!D30</f>
        <v>1320124.5047529743</v>
      </c>
      <c r="E5" s="9">
        <f>'Pomocný výpočet PV bez projektu'!E30</f>
        <v>1392529.0792805366</v>
      </c>
      <c r="F5" s="9">
        <f>'Pomocný výpočet PV bez projektu'!F30</f>
        <v>1452997.0763445375</v>
      </c>
      <c r="G5" s="9">
        <f>'Pomocný výpočet PV bez projektu'!G30</f>
        <v>1484700.1860496041</v>
      </c>
      <c r="H5" s="9">
        <f>'Pomocný výpočet PV bez projektu'!H30</f>
        <v>1517095.0295381274</v>
      </c>
      <c r="I5" s="9">
        <f>'Pomocný výpočet PV bez projektu'!I30</f>
        <v>1550196.6998287935</v>
      </c>
      <c r="J5" s="9">
        <f>'Pomocný výpočet PV bez projektu'!J30</f>
        <v>1584020.6192565919</v>
      </c>
      <c r="K5" s="9">
        <f>'Pomocný výpočet PV bez projektu'!K30</f>
        <v>1618582.5466582077</v>
      </c>
      <c r="L5" s="9">
        <f>'Pomocný výpočet PV bez projektu'!L30</f>
        <v>1653898.5847141873</v>
      </c>
      <c r="M5" s="9">
        <f>'Pomocný výpočet PV bez projektu'!M30</f>
        <v>1689985.1874513119</v>
      </c>
      <c r="N5" s="9">
        <f>'Pomocný výpočet PV bez projektu'!N30</f>
        <v>1726859.1679086557</v>
      </c>
      <c r="O5" s="9">
        <f>'Pomocný výpočet PV bez projektu'!O30</f>
        <v>1764537.7059709211</v>
      </c>
      <c r="P5" s="9">
        <f>'Pomocný výpočet PV bez projektu'!P30</f>
        <v>1803038.3563726826</v>
      </c>
      <c r="Q5" s="9">
        <f>'Pomocný výpočet PV bez projektu'!Q30</f>
        <v>1842379.0568772799</v>
      </c>
      <c r="R5" s="9">
        <f>'Pomocný výpočet PV bez projektu'!R30</f>
        <v>1882578.1366341671</v>
      </c>
      <c r="S5" s="9">
        <f>'Pomocný výpočet PV bez projektu'!S30</f>
        <v>1923654.3247186092</v>
      </c>
      <c r="T5" s="9">
        <f>'Pomocný výpočet PV bez projektu'!T30</f>
        <v>1965626.7588577121</v>
      </c>
      <c r="U5" s="9">
        <f>'Pomocný výpočet PV bez projektu'!U30</f>
        <v>2008514.9943468412</v>
      </c>
      <c r="V5" s="9">
        <f>'Pomocný výpočet PV bez projektu'!V30</f>
        <v>2052339.0131605929</v>
      </c>
      <c r="W5" s="9">
        <f>'Pomocný výpočet PV bez projektu'!W30</f>
        <v>2097119.2332625566</v>
      </c>
      <c r="X5" s="9">
        <f>'Pomocný výpočet PV bez projektu'!X30</f>
        <v>2142876.5181182097</v>
      </c>
      <c r="Y5" s="9">
        <f>'Pomocný výpočet PV bez projektu'!Y30</f>
        <v>2189632.1864153729</v>
      </c>
      <c r="Z5" s="9">
        <f>'Pomocný výpočet PV bez projektu'!Z30</f>
        <v>2237408.0219967589</v>
      </c>
      <c r="AA5" s="9">
        <f>'Pomocný výpočet PV bez projektu'!AA30</f>
        <v>2286226.284009242</v>
      </c>
      <c r="AB5" s="9">
        <f>'Pomocný výpočet PV bez projektu'!AB30</f>
        <v>2336109.7172745718</v>
      </c>
      <c r="AC5" s="9">
        <f>'Pomocný výpočet PV bez projektu'!AC30</f>
        <v>2387081.5628863699</v>
      </c>
      <c r="AD5" s="9">
        <f>'Pomocný výpočet PV bez projektu'!AD30</f>
        <v>2439165.5690383432</v>
      </c>
      <c r="AE5" s="9">
        <f>'Pomocný výpočet PV bez projektu'!AE30</f>
        <v>2492386.0020887586</v>
      </c>
      <c r="AF5" s="9">
        <f>'Pomocný výpočet PV bez projektu'!AF30</f>
        <v>2546767.6578663345</v>
      </c>
      <c r="AG5" s="9">
        <f>'Pomocný výpočet PV bez projektu'!AG30</f>
        <v>2602335.8732228163</v>
      </c>
      <c r="AH5" s="9">
        <f>'Pomocný výpočet PV bez projektu'!AH30</f>
        <v>2659116.5378376227</v>
      </c>
      <c r="AI5" s="9">
        <f>'Pomocný výpočet PV bez projektu'!AI30</f>
        <v>2717136.106280053</v>
      </c>
      <c r="AJ5" s="9">
        <f>'Pomocný výpočet PV bez projektu'!AJ30</f>
        <v>2776421.610334686</v>
      </c>
      <c r="AK5" s="9">
        <f>'Pomocný výpočet PV bez projektu'!AK30</f>
        <v>2837000.6715957061</v>
      </c>
      <c r="AL5" s="9">
        <f>'Pomocný výpočet PV bez projektu'!AL30</f>
        <v>2898901.5143360253</v>
      </c>
      <c r="AM5" s="9">
        <f>'Pomocný výpočet PV bez projektu'!AM30</f>
        <v>2962152.9786572009</v>
      </c>
      <c r="AN5" s="9">
        <f>'Pomocný výpočet PV bez projektu'!AN30</f>
        <v>3026784.5339262709</v>
      </c>
      <c r="AO5" s="9">
        <f>'Pomocný výpočet PV bez projektu'!AO30</f>
        <v>3092826.29250577</v>
      </c>
    </row>
    <row r="6" spans="2:41" x14ac:dyDescent="0.2">
      <c r="B6" s="3" t="s">
        <v>278</v>
      </c>
      <c r="C6" s="8">
        <f t="shared" si="5"/>
        <v>17510350</v>
      </c>
      <c r="D6" s="9">
        <f>'Pomocný výpočet PV bez projektu'!D31</f>
        <v>0</v>
      </c>
      <c r="E6" s="9">
        <f>'Pomocný výpočet PV bez projektu'!E31</f>
        <v>0</v>
      </c>
      <c r="F6" s="9">
        <f>'Pomocný výpočet PV bez projektu'!F31</f>
        <v>7959250</v>
      </c>
      <c r="G6" s="9">
        <f>'Pomocný výpočet PV bez projektu'!G31</f>
        <v>0</v>
      </c>
      <c r="H6" s="9">
        <f>'Pomocný výpočet PV bez projektu'!H31</f>
        <v>0</v>
      </c>
      <c r="I6" s="9">
        <f>'Pomocný výpočet PV bez projektu'!I31</f>
        <v>0</v>
      </c>
      <c r="J6" s="9">
        <f>'Pomocný výpočet PV bez projektu'!J31</f>
        <v>0</v>
      </c>
      <c r="K6" s="9">
        <f>'Pomocný výpočet PV bez projektu'!K31</f>
        <v>0</v>
      </c>
      <c r="L6" s="9">
        <f>'Pomocný výpočet PV bez projektu'!L31</f>
        <v>0</v>
      </c>
      <c r="M6" s="9">
        <f>'Pomocný výpočet PV bez projektu'!M31</f>
        <v>0</v>
      </c>
      <c r="N6" s="9">
        <f>'Pomocný výpočet PV bez projektu'!N31</f>
        <v>0</v>
      </c>
      <c r="O6" s="9">
        <f>'Pomocný výpočet PV bez projektu'!O31</f>
        <v>0</v>
      </c>
      <c r="P6" s="9">
        <f>'Pomocný výpočet PV bez projektu'!P31</f>
        <v>0</v>
      </c>
      <c r="Q6" s="9">
        <f>'Pomocný výpočet PV bez projektu'!Q31</f>
        <v>0</v>
      </c>
      <c r="R6" s="9">
        <f>'Pomocný výpočet PV bez projektu'!R31</f>
        <v>0</v>
      </c>
      <c r="S6" s="9">
        <f>'Pomocný výpočet PV bez projektu'!S31</f>
        <v>0</v>
      </c>
      <c r="T6" s="9">
        <f>'Pomocný výpočet PV bez projektu'!T31</f>
        <v>0</v>
      </c>
      <c r="U6" s="9">
        <f>'Pomocný výpočet PV bez projektu'!U31</f>
        <v>0</v>
      </c>
      <c r="V6" s="9">
        <f>'Pomocný výpočet PV bez projektu'!V31</f>
        <v>0</v>
      </c>
      <c r="W6" s="9">
        <f>'Pomocný výpočet PV bez projektu'!W31</f>
        <v>0</v>
      </c>
      <c r="X6" s="9">
        <f>'Pomocný výpočet PV bez projektu'!X31</f>
        <v>0</v>
      </c>
      <c r="Y6" s="9">
        <f>'Pomocný výpočet PV bez projektu'!Y31</f>
        <v>0</v>
      </c>
      <c r="Z6" s="9">
        <f>'Pomocný výpočet PV bez projektu'!Z31</f>
        <v>0</v>
      </c>
      <c r="AA6" s="9">
        <f>'Pomocný výpočet PV bez projektu'!AA31</f>
        <v>6367400</v>
      </c>
      <c r="AB6" s="9">
        <f>'Pomocný výpočet PV bez projektu'!AB31</f>
        <v>0</v>
      </c>
      <c r="AC6" s="9">
        <f>'Pomocný výpočet PV bez projektu'!AC31</f>
        <v>0</v>
      </c>
      <c r="AD6" s="9">
        <f>'Pomocný výpočet PV bez projektu'!AD31</f>
        <v>0</v>
      </c>
      <c r="AE6" s="9">
        <f>'Pomocný výpočet PV bez projektu'!AE31</f>
        <v>0</v>
      </c>
      <c r="AF6" s="9">
        <f>'Pomocný výpočet PV bez projektu'!AF31</f>
        <v>0</v>
      </c>
      <c r="AG6" s="9">
        <f>'Pomocný výpočet PV bez projektu'!AG31</f>
        <v>0</v>
      </c>
      <c r="AH6" s="9">
        <f>'Pomocný výpočet PV bez projektu'!AH31</f>
        <v>0</v>
      </c>
      <c r="AI6" s="9">
        <f>'Pomocný výpočet PV bez projektu'!AI31</f>
        <v>0</v>
      </c>
      <c r="AJ6" s="9">
        <f>'Pomocný výpočet PV bez projektu'!AJ31</f>
        <v>0</v>
      </c>
      <c r="AK6" s="9">
        <f>'Pomocný výpočet PV bez projektu'!AK31</f>
        <v>0</v>
      </c>
      <c r="AL6" s="9">
        <f>'Pomocný výpočet PV bez projektu'!AL31</f>
        <v>3183700</v>
      </c>
      <c r="AM6" s="9">
        <f>'Pomocný výpočet PV bez projektu'!AM31</f>
        <v>0</v>
      </c>
      <c r="AN6" s="9">
        <f>'Pomocný výpočet PV bez projektu'!AN31</f>
        <v>0</v>
      </c>
      <c r="AO6" s="9">
        <f>'Pomocný výpočet PV bez projektu'!AO31</f>
        <v>0</v>
      </c>
    </row>
    <row r="7" spans="2:41" x14ac:dyDescent="0.2">
      <c r="B7" s="4" t="s">
        <v>277</v>
      </c>
      <c r="C7" s="13">
        <f t="shared" si="5"/>
        <v>98471455.900375009</v>
      </c>
      <c r="D7" s="13">
        <f t="shared" ref="D7:AG7" si="6">SUM(D5:D6)</f>
        <v>1320124.5047529743</v>
      </c>
      <c r="E7" s="13">
        <f t="shared" si="6"/>
        <v>1392529.0792805366</v>
      </c>
      <c r="F7" s="13">
        <f t="shared" si="6"/>
        <v>9412247.0763445385</v>
      </c>
      <c r="G7" s="13">
        <f t="shared" si="6"/>
        <v>1484700.1860496041</v>
      </c>
      <c r="H7" s="13">
        <f t="shared" si="6"/>
        <v>1517095.0295381274</v>
      </c>
      <c r="I7" s="13">
        <f t="shared" si="6"/>
        <v>1550196.6998287935</v>
      </c>
      <c r="J7" s="13">
        <f t="shared" si="6"/>
        <v>1584020.6192565919</v>
      </c>
      <c r="K7" s="13">
        <f t="shared" si="6"/>
        <v>1618582.5466582077</v>
      </c>
      <c r="L7" s="13">
        <f t="shared" si="6"/>
        <v>1653898.5847141873</v>
      </c>
      <c r="M7" s="13">
        <f t="shared" si="6"/>
        <v>1689985.1874513119</v>
      </c>
      <c r="N7" s="13">
        <f t="shared" si="6"/>
        <v>1726859.1679086557</v>
      </c>
      <c r="O7" s="13">
        <f t="shared" si="6"/>
        <v>1764537.7059709211</v>
      </c>
      <c r="P7" s="13">
        <f t="shared" si="6"/>
        <v>1803038.3563726826</v>
      </c>
      <c r="Q7" s="13">
        <f t="shared" si="6"/>
        <v>1842379.0568772799</v>
      </c>
      <c r="R7" s="13">
        <f t="shared" si="6"/>
        <v>1882578.1366341671</v>
      </c>
      <c r="S7" s="13">
        <f t="shared" si="6"/>
        <v>1923654.3247186092</v>
      </c>
      <c r="T7" s="13">
        <f t="shared" si="6"/>
        <v>1965626.7588577121</v>
      </c>
      <c r="U7" s="13">
        <f t="shared" si="6"/>
        <v>2008514.9943468412</v>
      </c>
      <c r="V7" s="13">
        <f t="shared" si="6"/>
        <v>2052339.0131605929</v>
      </c>
      <c r="W7" s="13">
        <f t="shared" si="6"/>
        <v>2097119.2332625566</v>
      </c>
      <c r="X7" s="13">
        <f t="shared" si="6"/>
        <v>2142876.5181182097</v>
      </c>
      <c r="Y7" s="13">
        <f t="shared" si="6"/>
        <v>2189632.1864153729</v>
      </c>
      <c r="Z7" s="13">
        <f t="shared" si="6"/>
        <v>2237408.0219967589</v>
      </c>
      <c r="AA7" s="13">
        <f t="shared" si="6"/>
        <v>8653626.2840092424</v>
      </c>
      <c r="AB7" s="13">
        <f t="shared" si="6"/>
        <v>2336109.7172745718</v>
      </c>
      <c r="AC7" s="13">
        <f t="shared" si="6"/>
        <v>2387081.5628863699</v>
      </c>
      <c r="AD7" s="13">
        <f t="shared" si="6"/>
        <v>2439165.5690383432</v>
      </c>
      <c r="AE7" s="13">
        <f t="shared" si="6"/>
        <v>2492386.0020887586</v>
      </c>
      <c r="AF7" s="13">
        <f t="shared" si="6"/>
        <v>2546767.6578663345</v>
      </c>
      <c r="AG7" s="13">
        <f t="shared" si="6"/>
        <v>2602335.8732228163</v>
      </c>
      <c r="AH7" s="13">
        <f t="shared" ref="AH7:AK7" si="7">SUM(AH5:AH6)</f>
        <v>2659116.5378376227</v>
      </c>
      <c r="AI7" s="13">
        <f t="shared" si="7"/>
        <v>2717136.106280053</v>
      </c>
      <c r="AJ7" s="13">
        <f t="shared" si="7"/>
        <v>2776421.610334686</v>
      </c>
      <c r="AK7" s="13">
        <f t="shared" si="7"/>
        <v>2837000.6715957061</v>
      </c>
      <c r="AL7" s="13">
        <f>SUM(AL5:AL6)</f>
        <v>6082601.5143360253</v>
      </c>
      <c r="AM7" s="13">
        <f>SUM(AM5:AM6)</f>
        <v>2962152.9786572009</v>
      </c>
      <c r="AN7" s="13">
        <f>SUM(AN5:AN6)</f>
        <v>3026784.5339262709</v>
      </c>
      <c r="AO7" s="13">
        <f>SUM(AO5:AO6)</f>
        <v>3092826.29250577</v>
      </c>
    </row>
    <row r="8" spans="2:41" x14ac:dyDescent="0.2">
      <c r="B8" s="3" t="s">
        <v>53</v>
      </c>
      <c r="C8" s="8">
        <f t="shared" si="5"/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</row>
    <row r="9" spans="2:41" ht="10.8" thickBot="1" x14ac:dyDescent="0.25">
      <c r="B9" s="20" t="s">
        <v>51</v>
      </c>
      <c r="C9" s="8">
        <f t="shared" si="5"/>
        <v>0</v>
      </c>
      <c r="D9" s="21">
        <f t="shared" ref="D9:AG9" si="8">SUM(D8:D8)</f>
        <v>0</v>
      </c>
      <c r="E9" s="21">
        <f t="shared" si="8"/>
        <v>0</v>
      </c>
      <c r="F9" s="21">
        <f t="shared" si="8"/>
        <v>0</v>
      </c>
      <c r="G9" s="21">
        <f t="shared" si="8"/>
        <v>0</v>
      </c>
      <c r="H9" s="21">
        <f t="shared" si="8"/>
        <v>0</v>
      </c>
      <c r="I9" s="21">
        <f t="shared" si="8"/>
        <v>0</v>
      </c>
      <c r="J9" s="21">
        <f t="shared" si="8"/>
        <v>0</v>
      </c>
      <c r="K9" s="21">
        <f t="shared" si="8"/>
        <v>0</v>
      </c>
      <c r="L9" s="21">
        <f t="shared" si="8"/>
        <v>0</v>
      </c>
      <c r="M9" s="21">
        <f t="shared" si="8"/>
        <v>0</v>
      </c>
      <c r="N9" s="21">
        <f t="shared" si="8"/>
        <v>0</v>
      </c>
      <c r="O9" s="21">
        <f t="shared" si="8"/>
        <v>0</v>
      </c>
      <c r="P9" s="21">
        <f t="shared" si="8"/>
        <v>0</v>
      </c>
      <c r="Q9" s="21">
        <f t="shared" si="8"/>
        <v>0</v>
      </c>
      <c r="R9" s="21">
        <f t="shared" si="8"/>
        <v>0</v>
      </c>
      <c r="S9" s="21">
        <f t="shared" si="8"/>
        <v>0</v>
      </c>
      <c r="T9" s="21">
        <f t="shared" si="8"/>
        <v>0</v>
      </c>
      <c r="U9" s="21">
        <f t="shared" si="8"/>
        <v>0</v>
      </c>
      <c r="V9" s="21">
        <f t="shared" si="8"/>
        <v>0</v>
      </c>
      <c r="W9" s="21">
        <f t="shared" si="8"/>
        <v>0</v>
      </c>
      <c r="X9" s="21">
        <f t="shared" si="8"/>
        <v>0</v>
      </c>
      <c r="Y9" s="21">
        <f t="shared" si="8"/>
        <v>0</v>
      </c>
      <c r="Z9" s="21">
        <f t="shared" si="8"/>
        <v>0</v>
      </c>
      <c r="AA9" s="21">
        <f t="shared" si="8"/>
        <v>0</v>
      </c>
      <c r="AB9" s="21">
        <f t="shared" si="8"/>
        <v>0</v>
      </c>
      <c r="AC9" s="21">
        <f t="shared" si="8"/>
        <v>0</v>
      </c>
      <c r="AD9" s="21">
        <f t="shared" si="8"/>
        <v>0</v>
      </c>
      <c r="AE9" s="21">
        <f t="shared" si="8"/>
        <v>0</v>
      </c>
      <c r="AF9" s="21">
        <f t="shared" si="8"/>
        <v>0</v>
      </c>
      <c r="AG9" s="21">
        <f t="shared" si="8"/>
        <v>0</v>
      </c>
      <c r="AH9" s="21">
        <f t="shared" ref="AH9:AK9" si="9">SUM(AH8:AH8)</f>
        <v>0</v>
      </c>
      <c r="AI9" s="21">
        <f t="shared" si="9"/>
        <v>0</v>
      </c>
      <c r="AJ9" s="21">
        <f t="shared" si="9"/>
        <v>0</v>
      </c>
      <c r="AK9" s="21">
        <f t="shared" si="9"/>
        <v>0</v>
      </c>
      <c r="AL9" s="21">
        <f>SUM(AL8:AL8)</f>
        <v>0</v>
      </c>
      <c r="AM9" s="21">
        <f>SUM(AM8:AM8)</f>
        <v>0</v>
      </c>
      <c r="AN9" s="21">
        <f>SUM(AN8:AN8)</f>
        <v>0</v>
      </c>
      <c r="AO9" s="21">
        <f>SUM(AO8:AO8)</f>
        <v>0</v>
      </c>
    </row>
    <row r="10" spans="2:41" ht="10.8" thickTop="1" x14ac:dyDescent="0.2">
      <c r="B10" s="22" t="s">
        <v>50</v>
      </c>
      <c r="C10" s="13">
        <f t="shared" si="5"/>
        <v>98471455.900375009</v>
      </c>
      <c r="D10" s="23">
        <f t="shared" ref="D10:AG10" si="10">SUM(D7,D9)</f>
        <v>1320124.5047529743</v>
      </c>
      <c r="E10" s="23">
        <f t="shared" si="10"/>
        <v>1392529.0792805366</v>
      </c>
      <c r="F10" s="23">
        <f t="shared" si="10"/>
        <v>9412247.0763445385</v>
      </c>
      <c r="G10" s="23">
        <f t="shared" si="10"/>
        <v>1484700.1860496041</v>
      </c>
      <c r="H10" s="23">
        <f t="shared" si="10"/>
        <v>1517095.0295381274</v>
      </c>
      <c r="I10" s="23">
        <f t="shared" si="10"/>
        <v>1550196.6998287935</v>
      </c>
      <c r="J10" s="23">
        <f t="shared" si="10"/>
        <v>1584020.6192565919</v>
      </c>
      <c r="K10" s="23">
        <f t="shared" si="10"/>
        <v>1618582.5466582077</v>
      </c>
      <c r="L10" s="23">
        <f t="shared" si="10"/>
        <v>1653898.5847141873</v>
      </c>
      <c r="M10" s="23">
        <f t="shared" si="10"/>
        <v>1689985.1874513119</v>
      </c>
      <c r="N10" s="23">
        <f t="shared" si="10"/>
        <v>1726859.1679086557</v>
      </c>
      <c r="O10" s="23">
        <f t="shared" si="10"/>
        <v>1764537.7059709211</v>
      </c>
      <c r="P10" s="23">
        <f t="shared" si="10"/>
        <v>1803038.3563726826</v>
      </c>
      <c r="Q10" s="23">
        <f t="shared" si="10"/>
        <v>1842379.0568772799</v>
      </c>
      <c r="R10" s="23">
        <f t="shared" si="10"/>
        <v>1882578.1366341671</v>
      </c>
      <c r="S10" s="23">
        <f t="shared" si="10"/>
        <v>1923654.3247186092</v>
      </c>
      <c r="T10" s="23">
        <f t="shared" si="10"/>
        <v>1965626.7588577121</v>
      </c>
      <c r="U10" s="23">
        <f t="shared" si="10"/>
        <v>2008514.9943468412</v>
      </c>
      <c r="V10" s="23">
        <f t="shared" si="10"/>
        <v>2052339.0131605929</v>
      </c>
      <c r="W10" s="23">
        <f t="shared" si="10"/>
        <v>2097119.2332625566</v>
      </c>
      <c r="X10" s="23">
        <f t="shared" si="10"/>
        <v>2142876.5181182097</v>
      </c>
      <c r="Y10" s="23">
        <f t="shared" si="10"/>
        <v>2189632.1864153729</v>
      </c>
      <c r="Z10" s="23">
        <f t="shared" si="10"/>
        <v>2237408.0219967589</v>
      </c>
      <c r="AA10" s="23">
        <f t="shared" si="10"/>
        <v>8653626.2840092424</v>
      </c>
      <c r="AB10" s="23">
        <f t="shared" si="10"/>
        <v>2336109.7172745718</v>
      </c>
      <c r="AC10" s="23">
        <f t="shared" si="10"/>
        <v>2387081.5628863699</v>
      </c>
      <c r="AD10" s="23">
        <f t="shared" si="10"/>
        <v>2439165.5690383432</v>
      </c>
      <c r="AE10" s="23">
        <f t="shared" si="10"/>
        <v>2492386.0020887586</v>
      </c>
      <c r="AF10" s="23">
        <f t="shared" si="10"/>
        <v>2546767.6578663345</v>
      </c>
      <c r="AG10" s="23">
        <f t="shared" si="10"/>
        <v>2602335.8732228163</v>
      </c>
      <c r="AH10" s="23">
        <f t="shared" ref="AH10:AK10" si="11">SUM(AH7,AH9)</f>
        <v>2659116.5378376227</v>
      </c>
      <c r="AI10" s="23">
        <f t="shared" si="11"/>
        <v>2717136.106280053</v>
      </c>
      <c r="AJ10" s="23">
        <f t="shared" si="11"/>
        <v>2776421.610334686</v>
      </c>
      <c r="AK10" s="23">
        <f t="shared" si="11"/>
        <v>2837000.6715957061</v>
      </c>
      <c r="AL10" s="23">
        <f>SUM(AL7,AL9)</f>
        <v>6082601.5143360253</v>
      </c>
      <c r="AM10" s="23">
        <f>SUM(AM7,AM9)</f>
        <v>2962152.9786572009</v>
      </c>
      <c r="AN10" s="23">
        <f>SUM(AN7,AN9)</f>
        <v>3026784.5339262709</v>
      </c>
      <c r="AO10" s="23">
        <f>SUM(AO7,AO9)</f>
        <v>3092826.29250577</v>
      </c>
    </row>
    <row r="13" spans="2:41" x14ac:dyDescent="0.2">
      <c r="C13" s="3"/>
      <c r="D13" s="3" t="s">
        <v>10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2:41" x14ac:dyDescent="0.2">
      <c r="B14" s="4" t="s">
        <v>54</v>
      </c>
      <c r="C14" s="4"/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  <c r="X14" s="5">
        <v>21</v>
      </c>
      <c r="Y14" s="5">
        <v>22</v>
      </c>
      <c r="Z14" s="5">
        <v>23</v>
      </c>
      <c r="AA14" s="5">
        <v>24</v>
      </c>
      <c r="AB14" s="5">
        <v>25</v>
      </c>
      <c r="AC14" s="5">
        <v>26</v>
      </c>
      <c r="AD14" s="5">
        <v>27</v>
      </c>
      <c r="AE14" s="5">
        <v>28</v>
      </c>
      <c r="AF14" s="5">
        <v>29</v>
      </c>
      <c r="AG14" s="5">
        <v>30</v>
      </c>
      <c r="AH14" s="5">
        <v>31</v>
      </c>
      <c r="AI14" s="5">
        <v>32</v>
      </c>
      <c r="AJ14" s="5">
        <v>33</v>
      </c>
      <c r="AK14" s="5">
        <v>34</v>
      </c>
      <c r="AL14" s="5">
        <v>35</v>
      </c>
      <c r="AM14" s="5">
        <v>36</v>
      </c>
      <c r="AN14" s="5">
        <v>37</v>
      </c>
      <c r="AO14" s="5">
        <v>38</v>
      </c>
    </row>
    <row r="15" spans="2:41" x14ac:dyDescent="0.2">
      <c r="B15" s="6" t="s">
        <v>34</v>
      </c>
      <c r="C15" s="6" t="s">
        <v>9</v>
      </c>
      <c r="D15" s="7">
        <f>D4</f>
        <v>2026</v>
      </c>
      <c r="E15" s="7">
        <f>$D$4+D14</f>
        <v>2027</v>
      </c>
      <c r="F15" s="7">
        <f>$D$4+E14</f>
        <v>2028</v>
      </c>
      <c r="G15" s="7">
        <f>$D$4+F14</f>
        <v>2029</v>
      </c>
      <c r="H15" s="7">
        <f t="shared" ref="H15:AG15" si="12">$D$4+G14</f>
        <v>2030</v>
      </c>
      <c r="I15" s="7">
        <f t="shared" si="12"/>
        <v>2031</v>
      </c>
      <c r="J15" s="7">
        <f t="shared" si="12"/>
        <v>2032</v>
      </c>
      <c r="K15" s="7">
        <f t="shared" si="12"/>
        <v>2033</v>
      </c>
      <c r="L15" s="7">
        <f t="shared" si="12"/>
        <v>2034</v>
      </c>
      <c r="M15" s="7">
        <f t="shared" si="12"/>
        <v>2035</v>
      </c>
      <c r="N15" s="7">
        <f t="shared" si="12"/>
        <v>2036</v>
      </c>
      <c r="O15" s="7">
        <f t="shared" si="12"/>
        <v>2037</v>
      </c>
      <c r="P15" s="7">
        <f t="shared" si="12"/>
        <v>2038</v>
      </c>
      <c r="Q15" s="7">
        <f t="shared" si="12"/>
        <v>2039</v>
      </c>
      <c r="R15" s="7">
        <f t="shared" si="12"/>
        <v>2040</v>
      </c>
      <c r="S15" s="7">
        <f t="shared" si="12"/>
        <v>2041</v>
      </c>
      <c r="T15" s="7">
        <f t="shared" si="12"/>
        <v>2042</v>
      </c>
      <c r="U15" s="7">
        <f t="shared" si="12"/>
        <v>2043</v>
      </c>
      <c r="V15" s="7">
        <f t="shared" si="12"/>
        <v>2044</v>
      </c>
      <c r="W15" s="7">
        <f t="shared" si="12"/>
        <v>2045</v>
      </c>
      <c r="X15" s="7">
        <f t="shared" si="12"/>
        <v>2046</v>
      </c>
      <c r="Y15" s="7">
        <f t="shared" si="12"/>
        <v>2047</v>
      </c>
      <c r="Z15" s="7">
        <f t="shared" si="12"/>
        <v>2048</v>
      </c>
      <c r="AA15" s="7">
        <f t="shared" si="12"/>
        <v>2049</v>
      </c>
      <c r="AB15" s="7">
        <f t="shared" si="12"/>
        <v>2050</v>
      </c>
      <c r="AC15" s="7">
        <f t="shared" si="12"/>
        <v>2051</v>
      </c>
      <c r="AD15" s="7">
        <f t="shared" si="12"/>
        <v>2052</v>
      </c>
      <c r="AE15" s="7">
        <f t="shared" si="12"/>
        <v>2053</v>
      </c>
      <c r="AF15" s="7">
        <f t="shared" si="12"/>
        <v>2054</v>
      </c>
      <c r="AG15" s="7">
        <f t="shared" si="12"/>
        <v>2055</v>
      </c>
      <c r="AH15" s="7">
        <f t="shared" ref="AH15" si="13">$D$4+AG14</f>
        <v>2056</v>
      </c>
      <c r="AI15" s="7">
        <f t="shared" ref="AI15" si="14">$D$4+AH14</f>
        <v>2057</v>
      </c>
      <c r="AJ15" s="7">
        <f t="shared" ref="AJ15" si="15">$D$4+AI14</f>
        <v>2058</v>
      </c>
      <c r="AK15" s="7">
        <f t="shared" ref="AK15" si="16">$D$4+AJ14</f>
        <v>2059</v>
      </c>
      <c r="AL15" s="7">
        <f>$D$4+AK14</f>
        <v>2060</v>
      </c>
      <c r="AM15" s="7">
        <f>$D$4+AL14</f>
        <v>2061</v>
      </c>
      <c r="AN15" s="7">
        <f>$D$4+AM14</f>
        <v>2062</v>
      </c>
      <c r="AO15" s="7">
        <f>$D$4+AN14</f>
        <v>2063</v>
      </c>
    </row>
    <row r="16" spans="2:41" x14ac:dyDescent="0.2">
      <c r="B16" s="3" t="s">
        <v>280</v>
      </c>
      <c r="C16" s="8">
        <f t="shared" ref="C16:C21" si="17">SUM(D16:AO16)</f>
        <v>104890882.17934354</v>
      </c>
      <c r="D16" s="9">
        <f>'Pom.výpočet PV second hand'!D31</f>
        <v>1320124.5047529743</v>
      </c>
      <c r="E16" s="9">
        <f>'Pom.výpočet PV second hand'!E31</f>
        <v>1392529.0792805366</v>
      </c>
      <c r="F16" s="9">
        <f>'Pom.výpočet PV second hand'!F31</f>
        <v>2239957.3759601936</v>
      </c>
      <c r="G16" s="9">
        <f>'Pom.výpočet PV second hand'!G31</f>
        <v>2252066.7933330503</v>
      </c>
      <c r="H16" s="9">
        <f>'Pom.výpočet PV second hand'!H31</f>
        <v>2264440.4274711614</v>
      </c>
      <c r="I16" s="9">
        <f>'Pom.výpočet PV second hand'!I31</f>
        <v>2277084.0433504046</v>
      </c>
      <c r="J16" s="9">
        <f>'Pom.výpočet PV second hand'!J31</f>
        <v>2290003.5317333257</v>
      </c>
      <c r="K16" s="9">
        <f>'Pom.výpočet PV second hand'!K31</f>
        <v>2303204.9119136948</v>
      </c>
      <c r="L16" s="9">
        <f>'Pom.výpočet PV second hand'!L31</f>
        <v>2316694.3345209416</v>
      </c>
      <c r="M16" s="9">
        <f>'Pom.výpočet PV second hand'!M31</f>
        <v>2330478.0843857848</v>
      </c>
      <c r="N16" s="9">
        <f>'Pom.výpočet PV second hand'!N31</f>
        <v>2344562.5834683836</v>
      </c>
      <c r="O16" s="9">
        <f>'Pom.výpočet PV second hand'!O31</f>
        <v>2358954.3938503824</v>
      </c>
      <c r="P16" s="9">
        <f>'Pom.výpočet PV second hand'!P31</f>
        <v>2295646.9359741276</v>
      </c>
      <c r="Q16" s="9">
        <f>'Pom.výpočet PV second hand'!Q31</f>
        <v>2345735.9195241746</v>
      </c>
      <c r="R16" s="9">
        <f>'Pom.výpočet PV second hand'!R31</f>
        <v>2396917.8003459061</v>
      </c>
      <c r="S16" s="9">
        <f>'Pom.výpočet PV second hand'!S31</f>
        <v>2449216.4244901258</v>
      </c>
      <c r="T16" s="9">
        <f>'Pom.výpočet PV second hand'!T31</f>
        <v>2502656.158307353</v>
      </c>
      <c r="U16" s="9">
        <f>'Pom.výpočet PV second hand'!U31</f>
        <v>2557261.8998003006</v>
      </c>
      <c r="V16" s="9">
        <f>'Pom.výpočet PV second hand'!V31</f>
        <v>2613059.0902240565</v>
      </c>
      <c r="W16" s="9">
        <f>'Pom.výpočet PV second hand'!W31</f>
        <v>2670073.7259393665</v>
      </c>
      <c r="X16" s="9">
        <f>'Pom.výpočet PV second hand'!X31</f>
        <v>2728332.3705245536</v>
      </c>
      <c r="Y16" s="9">
        <f>'Pom.výpočet PV second hand'!Y31</f>
        <v>2787862.1671516965</v>
      </c>
      <c r="Z16" s="9">
        <f>'Pom.výpočet PV second hand'!Z31</f>
        <v>2848690.8512328598</v>
      </c>
      <c r="AA16" s="9">
        <f>'Pom.výpočet PV second hand'!AA31</f>
        <v>2910846.763342238</v>
      </c>
      <c r="AB16" s="9">
        <f>'Pom.výpočet PV second hand'!AB31</f>
        <v>2974358.8624202651</v>
      </c>
      <c r="AC16" s="9">
        <f>'Pom.výpočet PV second hand'!AC31</f>
        <v>3039256.7392658112</v>
      </c>
      <c r="AD16" s="9">
        <f>'Pom.výpočet PV second hand'!AD31</f>
        <v>3105570.6303227809</v>
      </c>
      <c r="AE16" s="9">
        <f>'Pom.výpočet PV second hand'!AE31</f>
        <v>3173331.4317675112</v>
      </c>
      <c r="AF16" s="9">
        <f>'Pom.výpočet PV second hand'!AF31</f>
        <v>3242570.7139035519</v>
      </c>
      <c r="AG16" s="9">
        <f>'Pom.výpočet PV second hand'!AG31</f>
        <v>3313320.7358705224</v>
      </c>
      <c r="AH16" s="9">
        <f>'Pom.výpočet PV second hand'!AH31</f>
        <v>3385614.4606739078</v>
      </c>
      <c r="AI16" s="9">
        <f>'Pom.výpočet PV second hand'!AI31</f>
        <v>3459485.5705427853</v>
      </c>
      <c r="AJ16" s="9">
        <f>'Pom.výpočet PV second hand'!AJ31</f>
        <v>3534968.4826226486</v>
      </c>
      <c r="AK16" s="9">
        <f>'Pom.výpočet PV second hand'!AK31</f>
        <v>3612098.3650106331</v>
      </c>
      <c r="AL16" s="9">
        <f>'Pom.výpočet PV second hand'!AL31</f>
        <v>3690911.1531406138</v>
      </c>
      <c r="AM16" s="9">
        <f>'Pom.výpočet PV second hand'!AM31</f>
        <v>3771443.5665258178</v>
      </c>
      <c r="AN16" s="9">
        <f>'Pom.výpočet PV second hand'!AN31</f>
        <v>3853733.1258667372</v>
      </c>
      <c r="AO16" s="9">
        <f>'Pom.výpočet PV second hand'!AO31</f>
        <v>3937818.1705323276</v>
      </c>
    </row>
    <row r="17" spans="2:41" x14ac:dyDescent="0.2">
      <c r="B17" s="3" t="s">
        <v>278</v>
      </c>
      <c r="C17" s="8">
        <f t="shared" si="17"/>
        <v>7347000</v>
      </c>
      <c r="D17" s="9">
        <f>'Pom.výpočet PV second hand'!D32</f>
        <v>0</v>
      </c>
      <c r="E17" s="9">
        <f>'Pom.výpočet PV second hand'!E32</f>
        <v>0</v>
      </c>
      <c r="F17" s="9">
        <f>'Pom.výpočet PV second hand'!F32</f>
        <v>0</v>
      </c>
      <c r="G17" s="9">
        <f>'Pom.výpočet PV second hand'!G32</f>
        <v>0</v>
      </c>
      <c r="H17" s="9">
        <f>'Pom.výpočet PV second hand'!H32</f>
        <v>0</v>
      </c>
      <c r="I17" s="9">
        <f>'Pom.výpočet PV second hand'!I32</f>
        <v>0</v>
      </c>
      <c r="J17" s="9">
        <f>'Pom.výpočet PV second hand'!J32</f>
        <v>0</v>
      </c>
      <c r="K17" s="9">
        <f>'Pom.výpočet PV second hand'!K32</f>
        <v>0</v>
      </c>
      <c r="L17" s="9">
        <f>'Pom.výpočet PV second hand'!L32</f>
        <v>0</v>
      </c>
      <c r="M17" s="9">
        <f>'Pom.výpočet PV second hand'!M32</f>
        <v>0</v>
      </c>
      <c r="N17" s="9">
        <f>'Pom.výpočet PV second hand'!N32</f>
        <v>0</v>
      </c>
      <c r="O17" s="9">
        <f>'Pom.výpočet PV second hand'!O32</f>
        <v>0</v>
      </c>
      <c r="P17" s="9">
        <f>'Pom.výpočet PV second hand'!P32</f>
        <v>0</v>
      </c>
      <c r="Q17" s="9">
        <f>'Pom.výpočet PV second hand'!Q32</f>
        <v>0</v>
      </c>
      <c r="R17" s="9">
        <f>'Pom.výpočet PV second hand'!R32</f>
        <v>0</v>
      </c>
      <c r="S17" s="9">
        <f>'Pom.výpočet PV second hand'!S32</f>
        <v>0</v>
      </c>
      <c r="T17" s="9">
        <f>'Pom.výpočet PV second hand'!T32</f>
        <v>0</v>
      </c>
      <c r="U17" s="9">
        <f>'Pom.výpočet PV second hand'!U32</f>
        <v>0</v>
      </c>
      <c r="V17" s="9">
        <f>'Pom.výpočet PV second hand'!V32</f>
        <v>0</v>
      </c>
      <c r="W17" s="9">
        <f>'Pom.výpočet PV second hand'!W32</f>
        <v>0</v>
      </c>
      <c r="X17" s="9">
        <f>'Pom.výpočet PV second hand'!X32</f>
        <v>0</v>
      </c>
      <c r="Y17" s="9">
        <f>'Pom.výpočet PV second hand'!Y32</f>
        <v>0</v>
      </c>
      <c r="Z17" s="9">
        <f>'Pom.výpočet PV second hand'!Z32</f>
        <v>4898000</v>
      </c>
      <c r="AA17" s="9">
        <f>'Pom.výpočet PV second hand'!AA32</f>
        <v>0</v>
      </c>
      <c r="AB17" s="9">
        <f>'Pom.výpočet PV second hand'!AB32</f>
        <v>0</v>
      </c>
      <c r="AC17" s="9">
        <f>'Pom.výpočet PV second hand'!AC32</f>
        <v>0</v>
      </c>
      <c r="AD17" s="9">
        <f>'Pom.výpočet PV second hand'!AD32</f>
        <v>0</v>
      </c>
      <c r="AE17" s="9">
        <f>'Pom.výpočet PV second hand'!AE32</f>
        <v>0</v>
      </c>
      <c r="AF17" s="9">
        <f>'Pom.výpočet PV second hand'!AF32</f>
        <v>0</v>
      </c>
      <c r="AG17" s="9">
        <f>'Pom.výpočet PV second hand'!AG32</f>
        <v>0</v>
      </c>
      <c r="AH17" s="9">
        <f>'Pom.výpočet PV second hand'!AH32</f>
        <v>0</v>
      </c>
      <c r="AI17" s="9">
        <f>'Pom.výpočet PV second hand'!AI32</f>
        <v>0</v>
      </c>
      <c r="AJ17" s="9">
        <f>'Pom.výpočet PV second hand'!AJ32</f>
        <v>2449000</v>
      </c>
      <c r="AK17" s="9">
        <f>'Pom.výpočet PV second hand'!AK32</f>
        <v>0</v>
      </c>
      <c r="AL17" s="9">
        <f>'Pom.výpočet PV second hand'!AL32</f>
        <v>0</v>
      </c>
      <c r="AM17" s="9">
        <f>'Pom.výpočet PV second hand'!AM32</f>
        <v>0</v>
      </c>
      <c r="AN17" s="9">
        <f>'Pom.výpočet PV second hand'!AN32</f>
        <v>0</v>
      </c>
      <c r="AO17" s="9">
        <f>'Pom.výpočet PV second hand'!AO32</f>
        <v>0</v>
      </c>
    </row>
    <row r="18" spans="2:41" x14ac:dyDescent="0.2">
      <c r="B18" s="4" t="s">
        <v>277</v>
      </c>
      <c r="C18" s="13">
        <f t="shared" si="17"/>
        <v>112237882.17934354</v>
      </c>
      <c r="D18" s="13">
        <f t="shared" ref="D18:AG18" si="18">SUM(D16:D17)</f>
        <v>1320124.5047529743</v>
      </c>
      <c r="E18" s="13">
        <f t="shared" si="18"/>
        <v>1392529.0792805366</v>
      </c>
      <c r="F18" s="13">
        <f t="shared" si="18"/>
        <v>2239957.3759601936</v>
      </c>
      <c r="G18" s="13">
        <f t="shared" si="18"/>
        <v>2252066.7933330503</v>
      </c>
      <c r="H18" s="13">
        <f t="shared" si="18"/>
        <v>2264440.4274711614</v>
      </c>
      <c r="I18" s="13">
        <f t="shared" si="18"/>
        <v>2277084.0433504046</v>
      </c>
      <c r="J18" s="13">
        <f t="shared" si="18"/>
        <v>2290003.5317333257</v>
      </c>
      <c r="K18" s="13">
        <f t="shared" si="18"/>
        <v>2303204.9119136948</v>
      </c>
      <c r="L18" s="13">
        <f t="shared" si="18"/>
        <v>2316694.3345209416</v>
      </c>
      <c r="M18" s="13">
        <f t="shared" si="18"/>
        <v>2330478.0843857848</v>
      </c>
      <c r="N18" s="13">
        <f t="shared" si="18"/>
        <v>2344562.5834683836</v>
      </c>
      <c r="O18" s="13">
        <f t="shared" si="18"/>
        <v>2358954.3938503824</v>
      </c>
      <c r="P18" s="13">
        <f t="shared" si="18"/>
        <v>2295646.9359741276</v>
      </c>
      <c r="Q18" s="13">
        <f t="shared" si="18"/>
        <v>2345735.9195241746</v>
      </c>
      <c r="R18" s="13">
        <f t="shared" si="18"/>
        <v>2396917.8003459061</v>
      </c>
      <c r="S18" s="13">
        <f t="shared" si="18"/>
        <v>2449216.4244901258</v>
      </c>
      <c r="T18" s="13">
        <f t="shared" si="18"/>
        <v>2502656.158307353</v>
      </c>
      <c r="U18" s="13">
        <f t="shared" si="18"/>
        <v>2557261.8998003006</v>
      </c>
      <c r="V18" s="13">
        <f t="shared" si="18"/>
        <v>2613059.0902240565</v>
      </c>
      <c r="W18" s="13">
        <f t="shared" si="18"/>
        <v>2670073.7259393665</v>
      </c>
      <c r="X18" s="13">
        <f t="shared" si="18"/>
        <v>2728332.3705245536</v>
      </c>
      <c r="Y18" s="13">
        <f t="shared" si="18"/>
        <v>2787862.1671516965</v>
      </c>
      <c r="Z18" s="13">
        <f t="shared" si="18"/>
        <v>7746690.8512328602</v>
      </c>
      <c r="AA18" s="13">
        <f t="shared" si="18"/>
        <v>2910846.763342238</v>
      </c>
      <c r="AB18" s="13">
        <f t="shared" si="18"/>
        <v>2974358.8624202651</v>
      </c>
      <c r="AC18" s="13">
        <f t="shared" si="18"/>
        <v>3039256.7392658112</v>
      </c>
      <c r="AD18" s="13">
        <f t="shared" si="18"/>
        <v>3105570.6303227809</v>
      </c>
      <c r="AE18" s="13">
        <f t="shared" si="18"/>
        <v>3173331.4317675112</v>
      </c>
      <c r="AF18" s="13">
        <f t="shared" si="18"/>
        <v>3242570.7139035519</v>
      </c>
      <c r="AG18" s="13">
        <f t="shared" si="18"/>
        <v>3313320.7358705224</v>
      </c>
      <c r="AH18" s="13">
        <f t="shared" ref="AH18:AK18" si="19">SUM(AH16:AH17)</f>
        <v>3385614.4606739078</v>
      </c>
      <c r="AI18" s="13">
        <f t="shared" si="19"/>
        <v>3459485.5705427853</v>
      </c>
      <c r="AJ18" s="13">
        <f t="shared" si="19"/>
        <v>5983968.4826226486</v>
      </c>
      <c r="AK18" s="13">
        <f t="shared" si="19"/>
        <v>3612098.3650106331</v>
      </c>
      <c r="AL18" s="13">
        <f>SUM(AL16:AL17)</f>
        <v>3690911.1531406138</v>
      </c>
      <c r="AM18" s="13">
        <f>SUM(AM16:AM17)</f>
        <v>3771443.5665258178</v>
      </c>
      <c r="AN18" s="13">
        <f>SUM(AN16:AN17)</f>
        <v>3853733.1258667372</v>
      </c>
      <c r="AO18" s="13">
        <f>SUM(AO16:AO17)</f>
        <v>3937818.1705323276</v>
      </c>
    </row>
    <row r="19" spans="2:41" x14ac:dyDescent="0.2">
      <c r="B19" s="3" t="s">
        <v>53</v>
      </c>
      <c r="C19" s="8">
        <f t="shared" si="17"/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</row>
    <row r="20" spans="2:41" ht="10.8" thickBot="1" x14ac:dyDescent="0.25">
      <c r="B20" s="20" t="s">
        <v>51</v>
      </c>
      <c r="C20" s="8">
        <f t="shared" si="17"/>
        <v>0</v>
      </c>
      <c r="D20" s="21">
        <f t="shared" ref="D20:AG20" si="20">SUM(D19:D19)</f>
        <v>0</v>
      </c>
      <c r="E20" s="21">
        <f t="shared" si="20"/>
        <v>0</v>
      </c>
      <c r="F20" s="21">
        <f t="shared" si="20"/>
        <v>0</v>
      </c>
      <c r="G20" s="21">
        <f t="shared" si="20"/>
        <v>0</v>
      </c>
      <c r="H20" s="21">
        <f t="shared" si="20"/>
        <v>0</v>
      </c>
      <c r="I20" s="21">
        <f t="shared" si="20"/>
        <v>0</v>
      </c>
      <c r="J20" s="21">
        <f t="shared" si="20"/>
        <v>0</v>
      </c>
      <c r="K20" s="21">
        <f t="shared" si="20"/>
        <v>0</v>
      </c>
      <c r="L20" s="21">
        <f t="shared" si="20"/>
        <v>0</v>
      </c>
      <c r="M20" s="21">
        <f t="shared" si="20"/>
        <v>0</v>
      </c>
      <c r="N20" s="21">
        <f t="shared" si="20"/>
        <v>0</v>
      </c>
      <c r="O20" s="21">
        <f t="shared" si="20"/>
        <v>0</v>
      </c>
      <c r="P20" s="21">
        <f t="shared" si="20"/>
        <v>0</v>
      </c>
      <c r="Q20" s="21">
        <f t="shared" si="20"/>
        <v>0</v>
      </c>
      <c r="R20" s="21">
        <f t="shared" si="20"/>
        <v>0</v>
      </c>
      <c r="S20" s="21">
        <f t="shared" si="20"/>
        <v>0</v>
      </c>
      <c r="T20" s="21">
        <f t="shared" si="20"/>
        <v>0</v>
      </c>
      <c r="U20" s="21">
        <f t="shared" si="20"/>
        <v>0</v>
      </c>
      <c r="V20" s="21">
        <f t="shared" si="20"/>
        <v>0</v>
      </c>
      <c r="W20" s="21">
        <f t="shared" si="20"/>
        <v>0</v>
      </c>
      <c r="X20" s="21">
        <f t="shared" si="20"/>
        <v>0</v>
      </c>
      <c r="Y20" s="21">
        <f t="shared" si="20"/>
        <v>0</v>
      </c>
      <c r="Z20" s="21">
        <f t="shared" si="20"/>
        <v>0</v>
      </c>
      <c r="AA20" s="21">
        <f t="shared" si="20"/>
        <v>0</v>
      </c>
      <c r="AB20" s="21">
        <f t="shared" si="20"/>
        <v>0</v>
      </c>
      <c r="AC20" s="21">
        <f t="shared" si="20"/>
        <v>0</v>
      </c>
      <c r="AD20" s="21">
        <f t="shared" si="20"/>
        <v>0</v>
      </c>
      <c r="AE20" s="21">
        <f t="shared" si="20"/>
        <v>0</v>
      </c>
      <c r="AF20" s="21">
        <f t="shared" si="20"/>
        <v>0</v>
      </c>
      <c r="AG20" s="21">
        <f t="shared" si="20"/>
        <v>0</v>
      </c>
      <c r="AH20" s="21">
        <f t="shared" ref="AH20:AK20" si="21">SUM(AH19:AH19)</f>
        <v>0</v>
      </c>
      <c r="AI20" s="21">
        <f t="shared" si="21"/>
        <v>0</v>
      </c>
      <c r="AJ20" s="21">
        <f t="shared" si="21"/>
        <v>0</v>
      </c>
      <c r="AK20" s="21">
        <f t="shared" si="21"/>
        <v>0</v>
      </c>
      <c r="AL20" s="21">
        <f>SUM(AL19:AL19)</f>
        <v>0</v>
      </c>
      <c r="AM20" s="21">
        <f>SUM(AM19:AM19)</f>
        <v>0</v>
      </c>
      <c r="AN20" s="21">
        <f>SUM(AN19:AN19)</f>
        <v>0</v>
      </c>
      <c r="AO20" s="21">
        <f>SUM(AO19:AO19)</f>
        <v>0</v>
      </c>
    </row>
    <row r="21" spans="2:41" ht="10.8" thickTop="1" x14ac:dyDescent="0.2">
      <c r="B21" s="22" t="s">
        <v>50</v>
      </c>
      <c r="C21" s="13">
        <f t="shared" si="17"/>
        <v>112237882.17934354</v>
      </c>
      <c r="D21" s="23">
        <f t="shared" ref="D21:AG21" si="22">SUM(D18,D20)</f>
        <v>1320124.5047529743</v>
      </c>
      <c r="E21" s="23">
        <f t="shared" si="22"/>
        <v>1392529.0792805366</v>
      </c>
      <c r="F21" s="23">
        <f t="shared" si="22"/>
        <v>2239957.3759601936</v>
      </c>
      <c r="G21" s="23">
        <f t="shared" si="22"/>
        <v>2252066.7933330503</v>
      </c>
      <c r="H21" s="23">
        <f t="shared" si="22"/>
        <v>2264440.4274711614</v>
      </c>
      <c r="I21" s="23">
        <f t="shared" si="22"/>
        <v>2277084.0433504046</v>
      </c>
      <c r="J21" s="23">
        <f t="shared" si="22"/>
        <v>2290003.5317333257</v>
      </c>
      <c r="K21" s="23">
        <f t="shared" si="22"/>
        <v>2303204.9119136948</v>
      </c>
      <c r="L21" s="23">
        <f t="shared" si="22"/>
        <v>2316694.3345209416</v>
      </c>
      <c r="M21" s="23">
        <f t="shared" si="22"/>
        <v>2330478.0843857848</v>
      </c>
      <c r="N21" s="23">
        <f t="shared" si="22"/>
        <v>2344562.5834683836</v>
      </c>
      <c r="O21" s="23">
        <f t="shared" si="22"/>
        <v>2358954.3938503824</v>
      </c>
      <c r="P21" s="23">
        <f t="shared" si="22"/>
        <v>2295646.9359741276</v>
      </c>
      <c r="Q21" s="23">
        <f t="shared" si="22"/>
        <v>2345735.9195241746</v>
      </c>
      <c r="R21" s="23">
        <f t="shared" si="22"/>
        <v>2396917.8003459061</v>
      </c>
      <c r="S21" s="23">
        <f t="shared" si="22"/>
        <v>2449216.4244901258</v>
      </c>
      <c r="T21" s="23">
        <f t="shared" si="22"/>
        <v>2502656.158307353</v>
      </c>
      <c r="U21" s="23">
        <f t="shared" si="22"/>
        <v>2557261.8998003006</v>
      </c>
      <c r="V21" s="23">
        <f t="shared" si="22"/>
        <v>2613059.0902240565</v>
      </c>
      <c r="W21" s="23">
        <f t="shared" si="22"/>
        <v>2670073.7259393665</v>
      </c>
      <c r="X21" s="23">
        <f t="shared" si="22"/>
        <v>2728332.3705245536</v>
      </c>
      <c r="Y21" s="23">
        <f t="shared" si="22"/>
        <v>2787862.1671516965</v>
      </c>
      <c r="Z21" s="23">
        <f t="shared" si="22"/>
        <v>7746690.8512328602</v>
      </c>
      <c r="AA21" s="23">
        <f t="shared" si="22"/>
        <v>2910846.763342238</v>
      </c>
      <c r="AB21" s="23">
        <f t="shared" si="22"/>
        <v>2974358.8624202651</v>
      </c>
      <c r="AC21" s="23">
        <f t="shared" si="22"/>
        <v>3039256.7392658112</v>
      </c>
      <c r="AD21" s="23">
        <f t="shared" si="22"/>
        <v>3105570.6303227809</v>
      </c>
      <c r="AE21" s="23">
        <f t="shared" si="22"/>
        <v>3173331.4317675112</v>
      </c>
      <c r="AF21" s="23">
        <f t="shared" si="22"/>
        <v>3242570.7139035519</v>
      </c>
      <c r="AG21" s="23">
        <f t="shared" si="22"/>
        <v>3313320.7358705224</v>
      </c>
      <c r="AH21" s="23">
        <f t="shared" ref="AH21:AK21" si="23">SUM(AH18,AH20)</f>
        <v>3385614.4606739078</v>
      </c>
      <c r="AI21" s="23">
        <f t="shared" si="23"/>
        <v>3459485.5705427853</v>
      </c>
      <c r="AJ21" s="23">
        <f t="shared" si="23"/>
        <v>5983968.4826226486</v>
      </c>
      <c r="AK21" s="23">
        <f t="shared" si="23"/>
        <v>3612098.3650106331</v>
      </c>
      <c r="AL21" s="23">
        <f>SUM(AL18,AL20)</f>
        <v>3690911.1531406138</v>
      </c>
      <c r="AM21" s="23">
        <f>SUM(AM18,AM20)</f>
        <v>3771443.5665258178</v>
      </c>
      <c r="AN21" s="23">
        <f>SUM(AN18,AN20)</f>
        <v>3853733.1258667372</v>
      </c>
      <c r="AO21" s="23">
        <f>SUM(AO18,AO20)</f>
        <v>3937818.1705323276</v>
      </c>
    </row>
    <row r="24" spans="2:41" x14ac:dyDescent="0.2">
      <c r="C24" s="3"/>
      <c r="D24" s="3" t="s">
        <v>10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2:41" x14ac:dyDescent="0.2">
      <c r="B25" s="4" t="s">
        <v>55</v>
      </c>
      <c r="C25" s="4"/>
      <c r="D25" s="3">
        <v>1</v>
      </c>
      <c r="E25" s="3">
        <v>2</v>
      </c>
      <c r="F25" s="3">
        <v>3</v>
      </c>
      <c r="G25" s="3">
        <v>4</v>
      </c>
      <c r="H25" s="3">
        <v>5</v>
      </c>
      <c r="I25" s="3">
        <v>6</v>
      </c>
      <c r="J25" s="3">
        <v>7</v>
      </c>
      <c r="K25" s="3">
        <v>8</v>
      </c>
      <c r="L25" s="3">
        <v>9</v>
      </c>
      <c r="M25" s="3">
        <v>10</v>
      </c>
      <c r="N25" s="3">
        <v>11</v>
      </c>
      <c r="O25" s="3">
        <v>12</v>
      </c>
      <c r="P25" s="3">
        <v>13</v>
      </c>
      <c r="Q25" s="3">
        <v>14</v>
      </c>
      <c r="R25" s="3">
        <v>15</v>
      </c>
      <c r="S25" s="3">
        <v>16</v>
      </c>
      <c r="T25" s="3">
        <v>17</v>
      </c>
      <c r="U25" s="3">
        <v>18</v>
      </c>
      <c r="V25" s="3">
        <v>19</v>
      </c>
      <c r="W25" s="3">
        <v>20</v>
      </c>
      <c r="X25" s="3">
        <v>21</v>
      </c>
      <c r="Y25" s="3">
        <v>22</v>
      </c>
      <c r="Z25" s="3">
        <v>23</v>
      </c>
      <c r="AA25" s="3">
        <v>24</v>
      </c>
      <c r="AB25" s="3">
        <v>25</v>
      </c>
      <c r="AC25" s="3">
        <v>26</v>
      </c>
      <c r="AD25" s="3">
        <v>27</v>
      </c>
      <c r="AE25" s="3">
        <v>28</v>
      </c>
      <c r="AF25" s="3">
        <v>29</v>
      </c>
      <c r="AG25" s="3">
        <v>30</v>
      </c>
      <c r="AH25" s="3">
        <v>31</v>
      </c>
      <c r="AI25" s="3">
        <v>32</v>
      </c>
      <c r="AJ25" s="3">
        <v>33</v>
      </c>
      <c r="AK25" s="3">
        <v>34</v>
      </c>
      <c r="AL25" s="3">
        <v>35</v>
      </c>
      <c r="AM25" s="3">
        <v>36</v>
      </c>
      <c r="AN25" s="3">
        <v>37</v>
      </c>
      <c r="AO25" s="3">
        <v>38</v>
      </c>
    </row>
    <row r="26" spans="2:41" x14ac:dyDescent="0.2">
      <c r="B26" s="152" t="s">
        <v>43</v>
      </c>
      <c r="C26" s="152" t="s">
        <v>9</v>
      </c>
      <c r="D26" s="277">
        <f t="shared" ref="D26:AG26" si="24">D4</f>
        <v>2026</v>
      </c>
      <c r="E26" s="277">
        <f t="shared" si="24"/>
        <v>2027</v>
      </c>
      <c r="F26" s="277">
        <f t="shared" si="24"/>
        <v>2028</v>
      </c>
      <c r="G26" s="277">
        <f t="shared" si="24"/>
        <v>2029</v>
      </c>
      <c r="H26" s="277">
        <f t="shared" si="24"/>
        <v>2030</v>
      </c>
      <c r="I26" s="277">
        <f t="shared" si="24"/>
        <v>2031</v>
      </c>
      <c r="J26" s="277">
        <f t="shared" si="24"/>
        <v>2032</v>
      </c>
      <c r="K26" s="277">
        <f t="shared" si="24"/>
        <v>2033</v>
      </c>
      <c r="L26" s="277">
        <f t="shared" si="24"/>
        <v>2034</v>
      </c>
      <c r="M26" s="277">
        <f t="shared" si="24"/>
        <v>2035</v>
      </c>
      <c r="N26" s="277">
        <f t="shared" si="24"/>
        <v>2036</v>
      </c>
      <c r="O26" s="277">
        <f t="shared" si="24"/>
        <v>2037</v>
      </c>
      <c r="P26" s="277">
        <f t="shared" si="24"/>
        <v>2038</v>
      </c>
      <c r="Q26" s="277">
        <f t="shared" si="24"/>
        <v>2039</v>
      </c>
      <c r="R26" s="277">
        <f t="shared" si="24"/>
        <v>2040</v>
      </c>
      <c r="S26" s="277">
        <f t="shared" si="24"/>
        <v>2041</v>
      </c>
      <c r="T26" s="277">
        <f t="shared" si="24"/>
        <v>2042</v>
      </c>
      <c r="U26" s="277">
        <f t="shared" si="24"/>
        <v>2043</v>
      </c>
      <c r="V26" s="277">
        <f t="shared" si="24"/>
        <v>2044</v>
      </c>
      <c r="W26" s="277">
        <f t="shared" si="24"/>
        <v>2045</v>
      </c>
      <c r="X26" s="277">
        <f t="shared" si="24"/>
        <v>2046</v>
      </c>
      <c r="Y26" s="277">
        <f t="shared" si="24"/>
        <v>2047</v>
      </c>
      <c r="Z26" s="277">
        <f t="shared" si="24"/>
        <v>2048</v>
      </c>
      <c r="AA26" s="277">
        <f t="shared" si="24"/>
        <v>2049</v>
      </c>
      <c r="AB26" s="277">
        <f t="shared" si="24"/>
        <v>2050</v>
      </c>
      <c r="AC26" s="277">
        <f t="shared" si="24"/>
        <v>2051</v>
      </c>
      <c r="AD26" s="277">
        <f t="shared" si="24"/>
        <v>2052</v>
      </c>
      <c r="AE26" s="277">
        <f t="shared" si="24"/>
        <v>2053</v>
      </c>
      <c r="AF26" s="277">
        <f t="shared" si="24"/>
        <v>2054</v>
      </c>
      <c r="AG26" s="277">
        <f t="shared" si="24"/>
        <v>2055</v>
      </c>
      <c r="AH26" s="277">
        <f t="shared" ref="AH26:AK26" si="25">AH4</f>
        <v>2056</v>
      </c>
      <c r="AI26" s="277">
        <f t="shared" si="25"/>
        <v>2057</v>
      </c>
      <c r="AJ26" s="277">
        <f t="shared" si="25"/>
        <v>2058</v>
      </c>
      <c r="AK26" s="277">
        <f t="shared" si="25"/>
        <v>2059</v>
      </c>
      <c r="AL26" s="277">
        <f>AL4</f>
        <v>2060</v>
      </c>
      <c r="AM26" s="277">
        <f>AM4</f>
        <v>2061</v>
      </c>
      <c r="AN26" s="277">
        <f>AN4</f>
        <v>2062</v>
      </c>
      <c r="AO26" s="277">
        <f>AO4</f>
        <v>2063</v>
      </c>
    </row>
    <row r="27" spans="2:41" x14ac:dyDescent="0.2">
      <c r="B27" s="3" t="s">
        <v>280</v>
      </c>
      <c r="C27" s="8">
        <f t="shared" ref="C27:C32" si="26">SUM(D27:AO27)</f>
        <v>23929776.278968498</v>
      </c>
      <c r="D27" s="8">
        <f t="shared" ref="D27:AG27" si="27">D16-D5</f>
        <v>0</v>
      </c>
      <c r="E27" s="8">
        <f t="shared" si="27"/>
        <v>0</v>
      </c>
      <c r="F27" s="8">
        <f t="shared" si="27"/>
        <v>786960.29961565603</v>
      </c>
      <c r="G27" s="8">
        <f t="shared" si="27"/>
        <v>767366.60728344624</v>
      </c>
      <c r="H27" s="8">
        <f t="shared" si="27"/>
        <v>747345.39793303399</v>
      </c>
      <c r="I27" s="8">
        <f t="shared" si="27"/>
        <v>726887.34352161107</v>
      </c>
      <c r="J27" s="8">
        <f t="shared" si="27"/>
        <v>705982.91247673379</v>
      </c>
      <c r="K27" s="8">
        <f t="shared" si="27"/>
        <v>684622.36525548715</v>
      </c>
      <c r="L27" s="8">
        <f t="shared" si="27"/>
        <v>662795.74980675429</v>
      </c>
      <c r="M27" s="8">
        <f t="shared" si="27"/>
        <v>640492.89693447296</v>
      </c>
      <c r="N27" s="8">
        <f t="shared" si="27"/>
        <v>617703.41555972793</v>
      </c>
      <c r="O27" s="8">
        <f t="shared" si="27"/>
        <v>594416.68787946133</v>
      </c>
      <c r="P27" s="8">
        <f t="shared" si="27"/>
        <v>492608.579601445</v>
      </c>
      <c r="Q27" s="8">
        <f t="shared" si="27"/>
        <v>503356.86264689476</v>
      </c>
      <c r="R27" s="8">
        <f t="shared" si="27"/>
        <v>514339.66371173901</v>
      </c>
      <c r="S27" s="8">
        <f t="shared" si="27"/>
        <v>525562.09977151663</v>
      </c>
      <c r="T27" s="8">
        <f t="shared" si="27"/>
        <v>537029.39944964088</v>
      </c>
      <c r="U27" s="8">
        <f t="shared" si="27"/>
        <v>548746.90545345936</v>
      </c>
      <c r="V27" s="8">
        <f t="shared" si="27"/>
        <v>560720.07706346363</v>
      </c>
      <c r="W27" s="8">
        <f t="shared" si="27"/>
        <v>572954.4926768099</v>
      </c>
      <c r="X27" s="8">
        <f t="shared" si="27"/>
        <v>585455.85240634391</v>
      </c>
      <c r="Y27" s="8">
        <f t="shared" si="27"/>
        <v>598229.98073632363</v>
      </c>
      <c r="Z27" s="8">
        <f t="shared" si="27"/>
        <v>611282.82923610089</v>
      </c>
      <c r="AA27" s="8">
        <f t="shared" si="27"/>
        <v>624620.47933299607</v>
      </c>
      <c r="AB27" s="8">
        <f t="shared" si="27"/>
        <v>638249.14514569333</v>
      </c>
      <c r="AC27" s="8">
        <f t="shared" si="27"/>
        <v>652175.17637944128</v>
      </c>
      <c r="AD27" s="8">
        <f t="shared" si="27"/>
        <v>666405.06128443778</v>
      </c>
      <c r="AE27" s="8">
        <f t="shared" si="27"/>
        <v>680945.42967875255</v>
      </c>
      <c r="AF27" s="8">
        <f t="shared" si="27"/>
        <v>695803.05603721738</v>
      </c>
      <c r="AG27" s="8">
        <f t="shared" si="27"/>
        <v>710984.86264770618</v>
      </c>
      <c r="AH27" s="8">
        <f t="shared" ref="AH27:AK27" si="28">AH16-AH5</f>
        <v>726497.92283628508</v>
      </c>
      <c r="AI27" s="8">
        <f t="shared" si="28"/>
        <v>742349.4642627323</v>
      </c>
      <c r="AJ27" s="8">
        <f t="shared" si="28"/>
        <v>758546.87228796259</v>
      </c>
      <c r="AK27" s="8">
        <f t="shared" si="28"/>
        <v>775097.69341492699</v>
      </c>
      <c r="AL27" s="8">
        <f t="shared" ref="AL27:AO28" si="29">AL16-AL5</f>
        <v>792009.63880458847</v>
      </c>
      <c r="AM27" s="8">
        <f t="shared" si="29"/>
        <v>809290.58786861692</v>
      </c>
      <c r="AN27" s="8">
        <f t="shared" si="29"/>
        <v>826948.59194046631</v>
      </c>
      <c r="AO27" s="8">
        <f t="shared" si="29"/>
        <v>844991.87802655762</v>
      </c>
    </row>
    <row r="28" spans="2:41" x14ac:dyDescent="0.2">
      <c r="B28" s="3" t="s">
        <v>278</v>
      </c>
      <c r="C28" s="8">
        <f t="shared" si="26"/>
        <v>-10163350</v>
      </c>
      <c r="D28" s="8">
        <f t="shared" ref="D28:AG28" si="30">D17-D6</f>
        <v>0</v>
      </c>
      <c r="E28" s="8">
        <f t="shared" si="30"/>
        <v>0</v>
      </c>
      <c r="F28" s="8">
        <f t="shared" si="30"/>
        <v>-7959250</v>
      </c>
      <c r="G28" s="8">
        <f t="shared" si="30"/>
        <v>0</v>
      </c>
      <c r="H28" s="8">
        <f t="shared" si="30"/>
        <v>0</v>
      </c>
      <c r="I28" s="8">
        <f t="shared" si="30"/>
        <v>0</v>
      </c>
      <c r="J28" s="8">
        <f t="shared" si="30"/>
        <v>0</v>
      </c>
      <c r="K28" s="8">
        <f t="shared" si="30"/>
        <v>0</v>
      </c>
      <c r="L28" s="8">
        <f t="shared" si="30"/>
        <v>0</v>
      </c>
      <c r="M28" s="8">
        <f t="shared" si="30"/>
        <v>0</v>
      </c>
      <c r="N28" s="8">
        <f t="shared" si="30"/>
        <v>0</v>
      </c>
      <c r="O28" s="8">
        <f t="shared" si="30"/>
        <v>0</v>
      </c>
      <c r="P28" s="8">
        <f t="shared" si="30"/>
        <v>0</v>
      </c>
      <c r="Q28" s="8">
        <f t="shared" si="30"/>
        <v>0</v>
      </c>
      <c r="R28" s="8">
        <f t="shared" si="30"/>
        <v>0</v>
      </c>
      <c r="S28" s="8">
        <f t="shared" si="30"/>
        <v>0</v>
      </c>
      <c r="T28" s="8">
        <f t="shared" si="30"/>
        <v>0</v>
      </c>
      <c r="U28" s="8">
        <f t="shared" si="30"/>
        <v>0</v>
      </c>
      <c r="V28" s="8">
        <f t="shared" si="30"/>
        <v>0</v>
      </c>
      <c r="W28" s="8">
        <f t="shared" si="30"/>
        <v>0</v>
      </c>
      <c r="X28" s="8">
        <f t="shared" si="30"/>
        <v>0</v>
      </c>
      <c r="Y28" s="8">
        <f t="shared" si="30"/>
        <v>0</v>
      </c>
      <c r="Z28" s="8">
        <f t="shared" si="30"/>
        <v>4898000</v>
      </c>
      <c r="AA28" s="8">
        <f t="shared" si="30"/>
        <v>-6367400</v>
      </c>
      <c r="AB28" s="8">
        <f t="shared" si="30"/>
        <v>0</v>
      </c>
      <c r="AC28" s="8">
        <f t="shared" si="30"/>
        <v>0</v>
      </c>
      <c r="AD28" s="8">
        <f t="shared" si="30"/>
        <v>0</v>
      </c>
      <c r="AE28" s="8">
        <f t="shared" si="30"/>
        <v>0</v>
      </c>
      <c r="AF28" s="8">
        <f t="shared" si="30"/>
        <v>0</v>
      </c>
      <c r="AG28" s="8">
        <f t="shared" si="30"/>
        <v>0</v>
      </c>
      <c r="AH28" s="8">
        <f t="shared" ref="AH28:AK28" si="31">AH17-AH6</f>
        <v>0</v>
      </c>
      <c r="AI28" s="8">
        <f t="shared" si="31"/>
        <v>0</v>
      </c>
      <c r="AJ28" s="8">
        <f t="shared" si="31"/>
        <v>2449000</v>
      </c>
      <c r="AK28" s="8">
        <f t="shared" si="31"/>
        <v>0</v>
      </c>
      <c r="AL28" s="8">
        <f t="shared" si="29"/>
        <v>-3183700</v>
      </c>
      <c r="AM28" s="8">
        <f t="shared" si="29"/>
        <v>0</v>
      </c>
      <c r="AN28" s="8">
        <f t="shared" si="29"/>
        <v>0</v>
      </c>
      <c r="AO28" s="8">
        <f t="shared" si="29"/>
        <v>0</v>
      </c>
    </row>
    <row r="29" spans="2:41" x14ac:dyDescent="0.2">
      <c r="B29" s="4" t="s">
        <v>277</v>
      </c>
      <c r="C29" s="13">
        <f t="shared" si="26"/>
        <v>13766426.278968504</v>
      </c>
      <c r="D29" s="13">
        <f t="shared" ref="D29:AG29" si="32">SUM(D27:D28)</f>
        <v>0</v>
      </c>
      <c r="E29" s="13">
        <f t="shared" si="32"/>
        <v>0</v>
      </c>
      <c r="F29" s="13">
        <f t="shared" si="32"/>
        <v>-7172289.700384344</v>
      </c>
      <c r="G29" s="13">
        <f t="shared" si="32"/>
        <v>767366.60728344624</v>
      </c>
      <c r="H29" s="13">
        <f t="shared" si="32"/>
        <v>747345.39793303399</v>
      </c>
      <c r="I29" s="13">
        <f t="shared" si="32"/>
        <v>726887.34352161107</v>
      </c>
      <c r="J29" s="13">
        <f t="shared" si="32"/>
        <v>705982.91247673379</v>
      </c>
      <c r="K29" s="13">
        <f t="shared" si="32"/>
        <v>684622.36525548715</v>
      </c>
      <c r="L29" s="13">
        <f t="shared" si="32"/>
        <v>662795.74980675429</v>
      </c>
      <c r="M29" s="13">
        <f t="shared" si="32"/>
        <v>640492.89693447296</v>
      </c>
      <c r="N29" s="13">
        <f t="shared" si="32"/>
        <v>617703.41555972793</v>
      </c>
      <c r="O29" s="13">
        <f t="shared" si="32"/>
        <v>594416.68787946133</v>
      </c>
      <c r="P29" s="13">
        <f t="shared" si="32"/>
        <v>492608.579601445</v>
      </c>
      <c r="Q29" s="13">
        <f t="shared" si="32"/>
        <v>503356.86264689476</v>
      </c>
      <c r="R29" s="13">
        <f t="shared" si="32"/>
        <v>514339.66371173901</v>
      </c>
      <c r="S29" s="13">
        <f t="shared" si="32"/>
        <v>525562.09977151663</v>
      </c>
      <c r="T29" s="13">
        <f t="shared" si="32"/>
        <v>537029.39944964088</v>
      </c>
      <c r="U29" s="13">
        <f t="shared" si="32"/>
        <v>548746.90545345936</v>
      </c>
      <c r="V29" s="13">
        <f t="shared" si="32"/>
        <v>560720.07706346363</v>
      </c>
      <c r="W29" s="13">
        <f t="shared" si="32"/>
        <v>572954.4926768099</v>
      </c>
      <c r="X29" s="13">
        <f t="shared" si="32"/>
        <v>585455.85240634391</v>
      </c>
      <c r="Y29" s="13">
        <f t="shared" si="32"/>
        <v>598229.98073632363</v>
      </c>
      <c r="Z29" s="13">
        <f t="shared" si="32"/>
        <v>5509282.8292361014</v>
      </c>
      <c r="AA29" s="13">
        <f t="shared" si="32"/>
        <v>-5742779.5206670035</v>
      </c>
      <c r="AB29" s="13">
        <f t="shared" si="32"/>
        <v>638249.14514569333</v>
      </c>
      <c r="AC29" s="13">
        <f t="shared" si="32"/>
        <v>652175.17637944128</v>
      </c>
      <c r="AD29" s="13">
        <f t="shared" si="32"/>
        <v>666405.06128443778</v>
      </c>
      <c r="AE29" s="13">
        <f t="shared" si="32"/>
        <v>680945.42967875255</v>
      </c>
      <c r="AF29" s="13">
        <f t="shared" si="32"/>
        <v>695803.05603721738</v>
      </c>
      <c r="AG29" s="13">
        <f t="shared" si="32"/>
        <v>710984.86264770618</v>
      </c>
      <c r="AH29" s="13">
        <f t="shared" ref="AH29:AK29" si="33">SUM(AH27:AH28)</f>
        <v>726497.92283628508</v>
      </c>
      <c r="AI29" s="13">
        <f t="shared" si="33"/>
        <v>742349.4642627323</v>
      </c>
      <c r="AJ29" s="13">
        <f t="shared" si="33"/>
        <v>3207546.8722879626</v>
      </c>
      <c r="AK29" s="13">
        <f t="shared" si="33"/>
        <v>775097.69341492699</v>
      </c>
      <c r="AL29" s="13">
        <f>SUM(AL27:AL28)</f>
        <v>-2391690.3611954115</v>
      </c>
      <c r="AM29" s="13">
        <f>SUM(AM27:AM28)</f>
        <v>809290.58786861692</v>
      </c>
      <c r="AN29" s="13">
        <f>SUM(AN27:AN28)</f>
        <v>826948.59194046631</v>
      </c>
      <c r="AO29" s="13">
        <f>SUM(AO27:AO28)</f>
        <v>844991.87802655762</v>
      </c>
    </row>
    <row r="30" spans="2:41" x14ac:dyDescent="0.2">
      <c r="B30" s="3" t="s">
        <v>53</v>
      </c>
      <c r="C30" s="8">
        <f t="shared" si="26"/>
        <v>0</v>
      </c>
      <c r="D30" s="8">
        <f t="shared" ref="D30:AG30" si="34">D19-D8</f>
        <v>0</v>
      </c>
      <c r="E30" s="8">
        <f t="shared" si="34"/>
        <v>0</v>
      </c>
      <c r="F30" s="8">
        <f t="shared" si="34"/>
        <v>0</v>
      </c>
      <c r="G30" s="8">
        <f t="shared" si="34"/>
        <v>0</v>
      </c>
      <c r="H30" s="8">
        <f t="shared" si="34"/>
        <v>0</v>
      </c>
      <c r="I30" s="8">
        <f t="shared" si="34"/>
        <v>0</v>
      </c>
      <c r="J30" s="8">
        <f t="shared" si="34"/>
        <v>0</v>
      </c>
      <c r="K30" s="8">
        <f t="shared" si="34"/>
        <v>0</v>
      </c>
      <c r="L30" s="8">
        <f t="shared" si="34"/>
        <v>0</v>
      </c>
      <c r="M30" s="8">
        <f t="shared" si="34"/>
        <v>0</v>
      </c>
      <c r="N30" s="8">
        <f t="shared" si="34"/>
        <v>0</v>
      </c>
      <c r="O30" s="8">
        <f t="shared" si="34"/>
        <v>0</v>
      </c>
      <c r="P30" s="8">
        <f t="shared" si="34"/>
        <v>0</v>
      </c>
      <c r="Q30" s="8">
        <f t="shared" si="34"/>
        <v>0</v>
      </c>
      <c r="R30" s="8">
        <f t="shared" si="34"/>
        <v>0</v>
      </c>
      <c r="S30" s="8">
        <f t="shared" si="34"/>
        <v>0</v>
      </c>
      <c r="T30" s="8">
        <f t="shared" si="34"/>
        <v>0</v>
      </c>
      <c r="U30" s="8">
        <f t="shared" si="34"/>
        <v>0</v>
      </c>
      <c r="V30" s="8">
        <f t="shared" si="34"/>
        <v>0</v>
      </c>
      <c r="W30" s="8">
        <f t="shared" si="34"/>
        <v>0</v>
      </c>
      <c r="X30" s="8">
        <f t="shared" si="34"/>
        <v>0</v>
      </c>
      <c r="Y30" s="8">
        <f t="shared" si="34"/>
        <v>0</v>
      </c>
      <c r="Z30" s="8">
        <f t="shared" si="34"/>
        <v>0</v>
      </c>
      <c r="AA30" s="8">
        <f t="shared" si="34"/>
        <v>0</v>
      </c>
      <c r="AB30" s="8">
        <f t="shared" si="34"/>
        <v>0</v>
      </c>
      <c r="AC30" s="8">
        <f t="shared" si="34"/>
        <v>0</v>
      </c>
      <c r="AD30" s="8">
        <f t="shared" si="34"/>
        <v>0</v>
      </c>
      <c r="AE30" s="8">
        <f t="shared" si="34"/>
        <v>0</v>
      </c>
      <c r="AF30" s="8">
        <f t="shared" si="34"/>
        <v>0</v>
      </c>
      <c r="AG30" s="8">
        <f t="shared" si="34"/>
        <v>0</v>
      </c>
      <c r="AH30" s="8">
        <f t="shared" ref="AH30:AK30" si="35">AH19-AH8</f>
        <v>0</v>
      </c>
      <c r="AI30" s="8">
        <f t="shared" si="35"/>
        <v>0</v>
      </c>
      <c r="AJ30" s="8">
        <f t="shared" si="35"/>
        <v>0</v>
      </c>
      <c r="AK30" s="8">
        <f t="shared" si="35"/>
        <v>0</v>
      </c>
      <c r="AL30" s="8">
        <f>AL19-AL8</f>
        <v>0</v>
      </c>
      <c r="AM30" s="8">
        <f>AM19-AM8</f>
        <v>0</v>
      </c>
      <c r="AN30" s="8">
        <f>AN19-AN8</f>
        <v>0</v>
      </c>
      <c r="AO30" s="8">
        <f>AO19-AO8</f>
        <v>0</v>
      </c>
    </row>
    <row r="31" spans="2:41" ht="10.8" thickBot="1" x14ac:dyDescent="0.25">
      <c r="B31" s="20" t="s">
        <v>51</v>
      </c>
      <c r="C31" s="8">
        <f t="shared" si="26"/>
        <v>0</v>
      </c>
      <c r="D31" s="21">
        <f t="shared" ref="D31:AG31" si="36">SUM(D30:D30)</f>
        <v>0</v>
      </c>
      <c r="E31" s="21">
        <f t="shared" si="36"/>
        <v>0</v>
      </c>
      <c r="F31" s="21">
        <f t="shared" si="36"/>
        <v>0</v>
      </c>
      <c r="G31" s="21">
        <f t="shared" si="36"/>
        <v>0</v>
      </c>
      <c r="H31" s="21">
        <f t="shared" si="36"/>
        <v>0</v>
      </c>
      <c r="I31" s="21">
        <f t="shared" si="36"/>
        <v>0</v>
      </c>
      <c r="J31" s="21">
        <f t="shared" si="36"/>
        <v>0</v>
      </c>
      <c r="K31" s="21">
        <f t="shared" si="36"/>
        <v>0</v>
      </c>
      <c r="L31" s="21">
        <f t="shared" si="36"/>
        <v>0</v>
      </c>
      <c r="M31" s="21">
        <f t="shared" si="36"/>
        <v>0</v>
      </c>
      <c r="N31" s="21">
        <f t="shared" si="36"/>
        <v>0</v>
      </c>
      <c r="O31" s="21">
        <f t="shared" si="36"/>
        <v>0</v>
      </c>
      <c r="P31" s="21">
        <f t="shared" si="36"/>
        <v>0</v>
      </c>
      <c r="Q31" s="21">
        <f t="shared" si="36"/>
        <v>0</v>
      </c>
      <c r="R31" s="21">
        <f t="shared" si="36"/>
        <v>0</v>
      </c>
      <c r="S31" s="21">
        <f t="shared" si="36"/>
        <v>0</v>
      </c>
      <c r="T31" s="21">
        <f t="shared" si="36"/>
        <v>0</v>
      </c>
      <c r="U31" s="21">
        <f t="shared" si="36"/>
        <v>0</v>
      </c>
      <c r="V31" s="21">
        <f t="shared" si="36"/>
        <v>0</v>
      </c>
      <c r="W31" s="21">
        <f t="shared" si="36"/>
        <v>0</v>
      </c>
      <c r="X31" s="21">
        <f t="shared" si="36"/>
        <v>0</v>
      </c>
      <c r="Y31" s="21">
        <f t="shared" si="36"/>
        <v>0</v>
      </c>
      <c r="Z31" s="21">
        <f t="shared" si="36"/>
        <v>0</v>
      </c>
      <c r="AA31" s="21">
        <f t="shared" si="36"/>
        <v>0</v>
      </c>
      <c r="AB31" s="21">
        <f t="shared" si="36"/>
        <v>0</v>
      </c>
      <c r="AC31" s="21">
        <f t="shared" si="36"/>
        <v>0</v>
      </c>
      <c r="AD31" s="21">
        <f t="shared" si="36"/>
        <v>0</v>
      </c>
      <c r="AE31" s="21">
        <f t="shared" si="36"/>
        <v>0</v>
      </c>
      <c r="AF31" s="21">
        <f t="shared" si="36"/>
        <v>0</v>
      </c>
      <c r="AG31" s="21">
        <f t="shared" si="36"/>
        <v>0</v>
      </c>
      <c r="AH31" s="21">
        <f t="shared" ref="AH31:AK31" si="37">SUM(AH30:AH30)</f>
        <v>0</v>
      </c>
      <c r="AI31" s="21">
        <f t="shared" si="37"/>
        <v>0</v>
      </c>
      <c r="AJ31" s="21">
        <f t="shared" si="37"/>
        <v>0</v>
      </c>
      <c r="AK31" s="21">
        <f t="shared" si="37"/>
        <v>0</v>
      </c>
      <c r="AL31" s="21">
        <f>SUM(AL30:AL30)</f>
        <v>0</v>
      </c>
      <c r="AM31" s="21">
        <f>SUM(AM30:AM30)</f>
        <v>0</v>
      </c>
      <c r="AN31" s="21">
        <f>SUM(AN30:AN30)</f>
        <v>0</v>
      </c>
      <c r="AO31" s="21">
        <f>SUM(AO30:AO30)</f>
        <v>0</v>
      </c>
    </row>
    <row r="32" spans="2:41" ht="10.8" thickTop="1" x14ac:dyDescent="0.2">
      <c r="B32" s="22" t="s">
        <v>50</v>
      </c>
      <c r="C32" s="13">
        <f t="shared" si="26"/>
        <v>13766426.278968504</v>
      </c>
      <c r="D32" s="23">
        <f t="shared" ref="D32:AG32" si="38">SUM(D29,D31)</f>
        <v>0</v>
      </c>
      <c r="E32" s="23">
        <f t="shared" si="38"/>
        <v>0</v>
      </c>
      <c r="F32" s="23">
        <f t="shared" si="38"/>
        <v>-7172289.700384344</v>
      </c>
      <c r="G32" s="23">
        <f t="shared" si="38"/>
        <v>767366.60728344624</v>
      </c>
      <c r="H32" s="23">
        <f t="shared" si="38"/>
        <v>747345.39793303399</v>
      </c>
      <c r="I32" s="23">
        <f t="shared" si="38"/>
        <v>726887.34352161107</v>
      </c>
      <c r="J32" s="23">
        <f t="shared" si="38"/>
        <v>705982.91247673379</v>
      </c>
      <c r="K32" s="23">
        <f t="shared" si="38"/>
        <v>684622.36525548715</v>
      </c>
      <c r="L32" s="23">
        <f t="shared" si="38"/>
        <v>662795.74980675429</v>
      </c>
      <c r="M32" s="23">
        <f t="shared" si="38"/>
        <v>640492.89693447296</v>
      </c>
      <c r="N32" s="23">
        <f t="shared" si="38"/>
        <v>617703.41555972793</v>
      </c>
      <c r="O32" s="23">
        <f t="shared" si="38"/>
        <v>594416.68787946133</v>
      </c>
      <c r="P32" s="23">
        <f t="shared" si="38"/>
        <v>492608.579601445</v>
      </c>
      <c r="Q32" s="23">
        <f t="shared" si="38"/>
        <v>503356.86264689476</v>
      </c>
      <c r="R32" s="23">
        <f t="shared" si="38"/>
        <v>514339.66371173901</v>
      </c>
      <c r="S32" s="23">
        <f t="shared" si="38"/>
        <v>525562.09977151663</v>
      </c>
      <c r="T32" s="23">
        <f t="shared" si="38"/>
        <v>537029.39944964088</v>
      </c>
      <c r="U32" s="23">
        <f t="shared" si="38"/>
        <v>548746.90545345936</v>
      </c>
      <c r="V32" s="23">
        <f t="shared" si="38"/>
        <v>560720.07706346363</v>
      </c>
      <c r="W32" s="23">
        <f t="shared" si="38"/>
        <v>572954.4926768099</v>
      </c>
      <c r="X32" s="23">
        <f t="shared" si="38"/>
        <v>585455.85240634391</v>
      </c>
      <c r="Y32" s="23">
        <f t="shared" si="38"/>
        <v>598229.98073632363</v>
      </c>
      <c r="Z32" s="23">
        <f t="shared" si="38"/>
        <v>5509282.8292361014</v>
      </c>
      <c r="AA32" s="23">
        <f t="shared" si="38"/>
        <v>-5742779.5206670035</v>
      </c>
      <c r="AB32" s="23">
        <f t="shared" si="38"/>
        <v>638249.14514569333</v>
      </c>
      <c r="AC32" s="23">
        <f t="shared" si="38"/>
        <v>652175.17637944128</v>
      </c>
      <c r="AD32" s="23">
        <f t="shared" si="38"/>
        <v>666405.06128443778</v>
      </c>
      <c r="AE32" s="23">
        <f t="shared" si="38"/>
        <v>680945.42967875255</v>
      </c>
      <c r="AF32" s="23">
        <f t="shared" si="38"/>
        <v>695803.05603721738</v>
      </c>
      <c r="AG32" s="23">
        <f t="shared" si="38"/>
        <v>710984.86264770618</v>
      </c>
      <c r="AH32" s="23">
        <f t="shared" ref="AH32:AK32" si="39">SUM(AH29,AH31)</f>
        <v>726497.92283628508</v>
      </c>
      <c r="AI32" s="23">
        <f t="shared" si="39"/>
        <v>742349.4642627323</v>
      </c>
      <c r="AJ32" s="23">
        <f t="shared" si="39"/>
        <v>3207546.8722879626</v>
      </c>
      <c r="AK32" s="23">
        <f t="shared" si="39"/>
        <v>775097.69341492699</v>
      </c>
      <c r="AL32" s="23">
        <f>SUM(AL29,AL31)</f>
        <v>-2391690.3611954115</v>
      </c>
      <c r="AM32" s="23">
        <f>SUM(AM29,AM31)</f>
        <v>809290.58786861692</v>
      </c>
      <c r="AN32" s="23">
        <f>SUM(AN29,AN31)</f>
        <v>826948.59194046631</v>
      </c>
      <c r="AO32" s="23">
        <f>SUM(AO29,AO31)</f>
        <v>844991.87802655762</v>
      </c>
    </row>
    <row r="35" spans="2:41" x14ac:dyDescent="0.2">
      <c r="C35" s="3"/>
      <c r="D35" s="3" t="s">
        <v>10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2:41" x14ac:dyDescent="0.2">
      <c r="B36" s="4" t="s">
        <v>175</v>
      </c>
      <c r="C36" s="4"/>
      <c r="D36" s="3">
        <v>1</v>
      </c>
      <c r="E36" s="3">
        <v>2</v>
      </c>
      <c r="F36" s="3">
        <v>3</v>
      </c>
      <c r="G36" s="3">
        <v>4</v>
      </c>
      <c r="H36" s="3">
        <v>5</v>
      </c>
      <c r="I36" s="3">
        <v>6</v>
      </c>
      <c r="J36" s="3">
        <v>7</v>
      </c>
      <c r="K36" s="3">
        <v>8</v>
      </c>
      <c r="L36" s="3">
        <v>9</v>
      </c>
      <c r="M36" s="3">
        <v>10</v>
      </c>
      <c r="N36" s="3">
        <v>11</v>
      </c>
      <c r="O36" s="3">
        <v>12</v>
      </c>
      <c r="P36" s="3">
        <v>13</v>
      </c>
      <c r="Q36" s="3">
        <v>14</v>
      </c>
      <c r="R36" s="3">
        <v>15</v>
      </c>
      <c r="S36" s="3">
        <v>16</v>
      </c>
      <c r="T36" s="3">
        <v>17</v>
      </c>
      <c r="U36" s="3">
        <v>18</v>
      </c>
      <c r="V36" s="3">
        <v>19</v>
      </c>
      <c r="W36" s="3">
        <v>20</v>
      </c>
      <c r="X36" s="3">
        <v>21</v>
      </c>
      <c r="Y36" s="3">
        <v>22</v>
      </c>
      <c r="Z36" s="3">
        <v>23</v>
      </c>
      <c r="AA36" s="3">
        <v>24</v>
      </c>
      <c r="AB36" s="3">
        <v>25</v>
      </c>
      <c r="AC36" s="3">
        <v>26</v>
      </c>
      <c r="AD36" s="3">
        <v>27</v>
      </c>
      <c r="AE36" s="3">
        <v>28</v>
      </c>
      <c r="AF36" s="3">
        <v>29</v>
      </c>
      <c r="AG36" s="3">
        <v>30</v>
      </c>
      <c r="AH36" s="3">
        <v>31</v>
      </c>
      <c r="AI36" s="3">
        <v>32</v>
      </c>
      <c r="AJ36" s="3">
        <v>33</v>
      </c>
      <c r="AK36" s="3">
        <v>34</v>
      </c>
      <c r="AL36" s="3">
        <v>35</v>
      </c>
      <c r="AM36" s="3">
        <v>36</v>
      </c>
      <c r="AN36" s="3">
        <v>37</v>
      </c>
      <c r="AO36" s="3">
        <v>38</v>
      </c>
    </row>
    <row r="37" spans="2:41" x14ac:dyDescent="0.2">
      <c r="B37" s="152" t="s">
        <v>43</v>
      </c>
      <c r="C37" s="152" t="s">
        <v>9</v>
      </c>
      <c r="D37" s="277">
        <f t="shared" ref="D37:AG37" si="40">D4</f>
        <v>2026</v>
      </c>
      <c r="E37" s="277">
        <f t="shared" si="40"/>
        <v>2027</v>
      </c>
      <c r="F37" s="277">
        <f t="shared" si="40"/>
        <v>2028</v>
      </c>
      <c r="G37" s="277">
        <f t="shared" si="40"/>
        <v>2029</v>
      </c>
      <c r="H37" s="277">
        <f t="shared" si="40"/>
        <v>2030</v>
      </c>
      <c r="I37" s="277">
        <f t="shared" si="40"/>
        <v>2031</v>
      </c>
      <c r="J37" s="277">
        <f t="shared" si="40"/>
        <v>2032</v>
      </c>
      <c r="K37" s="277">
        <f t="shared" si="40"/>
        <v>2033</v>
      </c>
      <c r="L37" s="277">
        <f t="shared" si="40"/>
        <v>2034</v>
      </c>
      <c r="M37" s="277">
        <f t="shared" si="40"/>
        <v>2035</v>
      </c>
      <c r="N37" s="277">
        <f t="shared" si="40"/>
        <v>2036</v>
      </c>
      <c r="O37" s="277">
        <f t="shared" si="40"/>
        <v>2037</v>
      </c>
      <c r="P37" s="277">
        <f t="shared" si="40"/>
        <v>2038</v>
      </c>
      <c r="Q37" s="277">
        <f t="shared" si="40"/>
        <v>2039</v>
      </c>
      <c r="R37" s="277">
        <f t="shared" si="40"/>
        <v>2040</v>
      </c>
      <c r="S37" s="277">
        <f t="shared" si="40"/>
        <v>2041</v>
      </c>
      <c r="T37" s="277">
        <f t="shared" si="40"/>
        <v>2042</v>
      </c>
      <c r="U37" s="277">
        <f t="shared" si="40"/>
        <v>2043</v>
      </c>
      <c r="V37" s="277">
        <f t="shared" si="40"/>
        <v>2044</v>
      </c>
      <c r="W37" s="277">
        <f t="shared" si="40"/>
        <v>2045</v>
      </c>
      <c r="X37" s="277">
        <f t="shared" si="40"/>
        <v>2046</v>
      </c>
      <c r="Y37" s="277">
        <f t="shared" si="40"/>
        <v>2047</v>
      </c>
      <c r="Z37" s="277">
        <f t="shared" si="40"/>
        <v>2048</v>
      </c>
      <c r="AA37" s="277">
        <f t="shared" si="40"/>
        <v>2049</v>
      </c>
      <c r="AB37" s="277">
        <f t="shared" si="40"/>
        <v>2050</v>
      </c>
      <c r="AC37" s="277">
        <f t="shared" si="40"/>
        <v>2051</v>
      </c>
      <c r="AD37" s="277">
        <f t="shared" si="40"/>
        <v>2052</v>
      </c>
      <c r="AE37" s="277">
        <f t="shared" si="40"/>
        <v>2053</v>
      </c>
      <c r="AF37" s="277">
        <f t="shared" si="40"/>
        <v>2054</v>
      </c>
      <c r="AG37" s="277">
        <f t="shared" si="40"/>
        <v>2055</v>
      </c>
      <c r="AH37" s="277">
        <f t="shared" ref="AH37:AK37" si="41">AH4</f>
        <v>2056</v>
      </c>
      <c r="AI37" s="277">
        <f t="shared" si="41"/>
        <v>2057</v>
      </c>
      <c r="AJ37" s="277">
        <f t="shared" si="41"/>
        <v>2058</v>
      </c>
      <c r="AK37" s="277">
        <f t="shared" si="41"/>
        <v>2059</v>
      </c>
      <c r="AL37" s="277">
        <f>AL4</f>
        <v>2060</v>
      </c>
      <c r="AM37" s="277">
        <f>AM4</f>
        <v>2061</v>
      </c>
      <c r="AN37" s="277">
        <f>AN4</f>
        <v>2062</v>
      </c>
      <c r="AO37" s="277">
        <f>AO4</f>
        <v>2063</v>
      </c>
    </row>
    <row r="38" spans="2:41" x14ac:dyDescent="0.2">
      <c r="B38" s="3" t="s">
        <v>280</v>
      </c>
      <c r="C38" s="8">
        <f t="shared" ref="C38:C43" si="42">SUM(D38:AO38)</f>
        <v>21536798.651071656</v>
      </c>
      <c r="D38" s="8">
        <f>D27*Parametre!$C$47</f>
        <v>0</v>
      </c>
      <c r="E38" s="8">
        <f>E27*Parametre!$C$47</f>
        <v>0</v>
      </c>
      <c r="F38" s="8">
        <f>F27*Parametre!$C$47</f>
        <v>708264.2696540904</v>
      </c>
      <c r="G38" s="8">
        <f>G27*Parametre!$C$47</f>
        <v>690629.94655510166</v>
      </c>
      <c r="H38" s="8">
        <f>H27*Parametre!$C$47</f>
        <v>672610.85813973064</v>
      </c>
      <c r="I38" s="8">
        <f>I27*Parametre!$C$47</f>
        <v>654198.60916945001</v>
      </c>
      <c r="J38" s="8">
        <f>J27*Parametre!$C$47</f>
        <v>635384.62122906046</v>
      </c>
      <c r="K38" s="8">
        <f>K27*Parametre!$C$47</f>
        <v>616160.12872993841</v>
      </c>
      <c r="L38" s="8">
        <f>L27*Parametre!$C$47</f>
        <v>596516.17482607893</v>
      </c>
      <c r="M38" s="8">
        <f>M27*Parametre!$C$47</f>
        <v>576443.60724102566</v>
      </c>
      <c r="N38" s="8">
        <f>N27*Parametre!$C$47</f>
        <v>555933.07400375511</v>
      </c>
      <c r="O38" s="8">
        <f>O27*Parametre!$C$47</f>
        <v>534975.01909151522</v>
      </c>
      <c r="P38" s="8">
        <f>P27*Parametre!$C$47</f>
        <v>443347.72164130054</v>
      </c>
      <c r="Q38" s="8">
        <f>Q27*Parametre!$C$47</f>
        <v>453021.17638220527</v>
      </c>
      <c r="R38" s="8">
        <f>R27*Parametre!$C$47</f>
        <v>462905.69734056509</v>
      </c>
      <c r="S38" s="8">
        <f>S27*Parametre!$C$47</f>
        <v>473005.88979436498</v>
      </c>
      <c r="T38" s="8">
        <f>T27*Parametre!$C$47</f>
        <v>483326.45950467681</v>
      </c>
      <c r="U38" s="8">
        <f>U27*Parametre!$C$47</f>
        <v>493872.21490811341</v>
      </c>
      <c r="V38" s="8">
        <f>V27*Parametre!$C$47</f>
        <v>504648.06935711729</v>
      </c>
      <c r="W38" s="8">
        <f>W27*Parametre!$C$47</f>
        <v>515659.04340912891</v>
      </c>
      <c r="X38" s="8">
        <f>X27*Parametre!$C$47</f>
        <v>526910.26716570952</v>
      </c>
      <c r="Y38" s="8">
        <f>Y27*Parametre!$C$47</f>
        <v>538406.98266269127</v>
      </c>
      <c r="Z38" s="8">
        <f>Z27*Parametre!$C$47</f>
        <v>550154.54631249083</v>
      </c>
      <c r="AA38" s="8">
        <f>AA27*Parametre!$C$47</f>
        <v>562158.43139969651</v>
      </c>
      <c r="AB38" s="8">
        <f>AB27*Parametre!$C$47</f>
        <v>574424.230631124</v>
      </c>
      <c r="AC38" s="8">
        <f>AC27*Parametre!$C$47</f>
        <v>586957.6587414972</v>
      </c>
      <c r="AD38" s="8">
        <f>AD27*Parametre!$C$47</f>
        <v>599764.55515599402</v>
      </c>
      <c r="AE38" s="8">
        <f>AE27*Parametre!$C$47</f>
        <v>612850.8867108773</v>
      </c>
      <c r="AF38" s="8">
        <f>AF27*Parametre!$C$47</f>
        <v>626222.75043349562</v>
      </c>
      <c r="AG38" s="8">
        <f>AG27*Parametre!$C$47</f>
        <v>639886.37638293556</v>
      </c>
      <c r="AH38" s="8">
        <f>AH27*Parametre!$C$47</f>
        <v>653848.1305526566</v>
      </c>
      <c r="AI38" s="8">
        <f>AI27*Parametre!$C$47</f>
        <v>668114.5178364591</v>
      </c>
      <c r="AJ38" s="8">
        <f>AJ27*Parametre!$C$47</f>
        <v>682692.1850591664</v>
      </c>
      <c r="AK38" s="8">
        <f>AK27*Parametre!$C$47</f>
        <v>697587.92407343432</v>
      </c>
      <c r="AL38" s="8">
        <f>AL27*Parametre!$C$47</f>
        <v>712808.67492412962</v>
      </c>
      <c r="AM38" s="8">
        <f>AM27*Parametre!$C$47</f>
        <v>728361.5290817552</v>
      </c>
      <c r="AN38" s="8">
        <f>AN27*Parametre!$C$47</f>
        <v>744253.73274641973</v>
      </c>
      <c r="AO38" s="8">
        <f>AO27*Parametre!$C$47</f>
        <v>760492.69022390188</v>
      </c>
    </row>
    <row r="39" spans="2:41" x14ac:dyDescent="0.2">
      <c r="B39" s="3" t="s">
        <v>278</v>
      </c>
      <c r="C39" s="8">
        <f t="shared" si="42"/>
        <v>-9147015</v>
      </c>
      <c r="D39" s="8">
        <f>D28*Parametre!$C$47</f>
        <v>0</v>
      </c>
      <c r="E39" s="8">
        <f>E28*Parametre!$C$47</f>
        <v>0</v>
      </c>
      <c r="F39" s="8">
        <f>F28*Parametre!$C$47</f>
        <v>-7163325</v>
      </c>
      <c r="G39" s="8">
        <f>G28*Parametre!$C$47</f>
        <v>0</v>
      </c>
      <c r="H39" s="8">
        <f>H28*Parametre!$C$47</f>
        <v>0</v>
      </c>
      <c r="I39" s="8">
        <f>I28*Parametre!$C$47</f>
        <v>0</v>
      </c>
      <c r="J39" s="8">
        <f>J28*Parametre!$C$47</f>
        <v>0</v>
      </c>
      <c r="K39" s="8">
        <f>K28*Parametre!$C$47</f>
        <v>0</v>
      </c>
      <c r="L39" s="8">
        <f>L28*Parametre!$C$47</f>
        <v>0</v>
      </c>
      <c r="M39" s="8">
        <f>M28*Parametre!$C$47</f>
        <v>0</v>
      </c>
      <c r="N39" s="8">
        <f>N28*Parametre!$C$47</f>
        <v>0</v>
      </c>
      <c r="O39" s="8">
        <f>O28*Parametre!$C$47</f>
        <v>0</v>
      </c>
      <c r="P39" s="8">
        <f>P28*Parametre!$C$47</f>
        <v>0</v>
      </c>
      <c r="Q39" s="8">
        <f>Q28*Parametre!$C$47</f>
        <v>0</v>
      </c>
      <c r="R39" s="8">
        <f>R28*Parametre!$C$47</f>
        <v>0</v>
      </c>
      <c r="S39" s="8">
        <f>S28*Parametre!$C$47</f>
        <v>0</v>
      </c>
      <c r="T39" s="8">
        <f>T28*Parametre!$C$47</f>
        <v>0</v>
      </c>
      <c r="U39" s="8">
        <f>U28*Parametre!$C$47</f>
        <v>0</v>
      </c>
      <c r="V39" s="8">
        <f>V28*Parametre!$C$47</f>
        <v>0</v>
      </c>
      <c r="W39" s="8">
        <f>W28*Parametre!$C$47</f>
        <v>0</v>
      </c>
      <c r="X39" s="8">
        <f>X28*Parametre!$C$47</f>
        <v>0</v>
      </c>
      <c r="Y39" s="8">
        <f>Y28*Parametre!$C$47</f>
        <v>0</v>
      </c>
      <c r="Z39" s="8">
        <f>Z28*Parametre!$C$47</f>
        <v>4408200</v>
      </c>
      <c r="AA39" s="8">
        <f>AA28*Parametre!$C$47</f>
        <v>-5730660</v>
      </c>
      <c r="AB39" s="8">
        <f>AB28*Parametre!$C$47</f>
        <v>0</v>
      </c>
      <c r="AC39" s="8">
        <f>AC28*Parametre!$C$47</f>
        <v>0</v>
      </c>
      <c r="AD39" s="8">
        <f>AD28*Parametre!$C$47</f>
        <v>0</v>
      </c>
      <c r="AE39" s="8">
        <f>AE28*Parametre!$C$47</f>
        <v>0</v>
      </c>
      <c r="AF39" s="8">
        <f>AF28*Parametre!$C$47</f>
        <v>0</v>
      </c>
      <c r="AG39" s="8">
        <f>AG28*Parametre!$C$47</f>
        <v>0</v>
      </c>
      <c r="AH39" s="8">
        <f>AH28*Parametre!$C$47</f>
        <v>0</v>
      </c>
      <c r="AI39" s="8">
        <f>AI28*Parametre!$C$47</f>
        <v>0</v>
      </c>
      <c r="AJ39" s="8">
        <f>AJ28*Parametre!$C$47</f>
        <v>2204100</v>
      </c>
      <c r="AK39" s="8">
        <f>AK28*Parametre!$C$47</f>
        <v>0</v>
      </c>
      <c r="AL39" s="8">
        <f>AL28*Parametre!$C$47</f>
        <v>-2865330</v>
      </c>
      <c r="AM39" s="8">
        <f>AM28*Parametre!$C$47</f>
        <v>0</v>
      </c>
      <c r="AN39" s="8">
        <f>AN28*Parametre!$C$47</f>
        <v>0</v>
      </c>
      <c r="AO39" s="8">
        <f>AO28*Parametre!$C$47</f>
        <v>0</v>
      </c>
    </row>
    <row r="40" spans="2:41" x14ac:dyDescent="0.2">
      <c r="B40" s="4" t="s">
        <v>279</v>
      </c>
      <c r="C40" s="13">
        <f t="shared" si="42"/>
        <v>12389783.651071655</v>
      </c>
      <c r="D40" s="13">
        <f t="shared" ref="D40:AG40" si="43">SUM(D38:D39)</f>
        <v>0</v>
      </c>
      <c r="E40" s="13">
        <f t="shared" si="43"/>
        <v>0</v>
      </c>
      <c r="F40" s="13">
        <f t="shared" si="43"/>
        <v>-6455060.7303459095</v>
      </c>
      <c r="G40" s="13">
        <f t="shared" si="43"/>
        <v>690629.94655510166</v>
      </c>
      <c r="H40" s="13">
        <f t="shared" si="43"/>
        <v>672610.85813973064</v>
      </c>
      <c r="I40" s="13">
        <f t="shared" si="43"/>
        <v>654198.60916945001</v>
      </c>
      <c r="J40" s="13">
        <f t="shared" si="43"/>
        <v>635384.62122906046</v>
      </c>
      <c r="K40" s="13">
        <f t="shared" si="43"/>
        <v>616160.12872993841</v>
      </c>
      <c r="L40" s="13">
        <f t="shared" si="43"/>
        <v>596516.17482607893</v>
      </c>
      <c r="M40" s="13">
        <f t="shared" si="43"/>
        <v>576443.60724102566</v>
      </c>
      <c r="N40" s="13">
        <f t="shared" si="43"/>
        <v>555933.07400375511</v>
      </c>
      <c r="O40" s="13">
        <f t="shared" si="43"/>
        <v>534975.01909151522</v>
      </c>
      <c r="P40" s="13">
        <f t="shared" si="43"/>
        <v>443347.72164130054</v>
      </c>
      <c r="Q40" s="13">
        <f t="shared" si="43"/>
        <v>453021.17638220527</v>
      </c>
      <c r="R40" s="13">
        <f t="shared" si="43"/>
        <v>462905.69734056509</v>
      </c>
      <c r="S40" s="13">
        <f t="shared" si="43"/>
        <v>473005.88979436498</v>
      </c>
      <c r="T40" s="13">
        <f t="shared" si="43"/>
        <v>483326.45950467681</v>
      </c>
      <c r="U40" s="13">
        <f t="shared" si="43"/>
        <v>493872.21490811341</v>
      </c>
      <c r="V40" s="13">
        <f t="shared" si="43"/>
        <v>504648.06935711729</v>
      </c>
      <c r="W40" s="13">
        <f t="shared" si="43"/>
        <v>515659.04340912891</v>
      </c>
      <c r="X40" s="13">
        <f t="shared" si="43"/>
        <v>526910.26716570952</v>
      </c>
      <c r="Y40" s="13">
        <f t="shared" si="43"/>
        <v>538406.98266269127</v>
      </c>
      <c r="Z40" s="13">
        <f t="shared" si="43"/>
        <v>4958354.5463124905</v>
      </c>
      <c r="AA40" s="13">
        <f t="shared" si="43"/>
        <v>-5168501.5686003035</v>
      </c>
      <c r="AB40" s="13">
        <f t="shared" si="43"/>
        <v>574424.230631124</v>
      </c>
      <c r="AC40" s="13">
        <f t="shared" si="43"/>
        <v>586957.6587414972</v>
      </c>
      <c r="AD40" s="13">
        <f t="shared" si="43"/>
        <v>599764.55515599402</v>
      </c>
      <c r="AE40" s="13">
        <f t="shared" si="43"/>
        <v>612850.8867108773</v>
      </c>
      <c r="AF40" s="13">
        <f t="shared" si="43"/>
        <v>626222.75043349562</v>
      </c>
      <c r="AG40" s="13">
        <f t="shared" si="43"/>
        <v>639886.37638293556</v>
      </c>
      <c r="AH40" s="13">
        <f>SUM(AH38:AH39)</f>
        <v>653848.1305526566</v>
      </c>
      <c r="AI40" s="13">
        <f t="shared" ref="AI40:AK40" si="44">SUM(AI38:AI39)</f>
        <v>668114.5178364591</v>
      </c>
      <c r="AJ40" s="13">
        <f t="shared" si="44"/>
        <v>2886792.1850591665</v>
      </c>
      <c r="AK40" s="13">
        <f t="shared" si="44"/>
        <v>697587.92407343432</v>
      </c>
      <c r="AL40" s="13">
        <f>SUM(AL38:AL39)</f>
        <v>-2152521.3250758704</v>
      </c>
      <c r="AM40" s="13">
        <f>SUM(AM38:AM39)</f>
        <v>728361.5290817552</v>
      </c>
      <c r="AN40" s="13">
        <f>SUM(AN38:AN39)</f>
        <v>744253.73274641973</v>
      </c>
      <c r="AO40" s="13">
        <f>SUM(AO38:AO39)</f>
        <v>760492.69022390188</v>
      </c>
    </row>
    <row r="41" spans="2:41" x14ac:dyDescent="0.2">
      <c r="B41" s="3" t="s">
        <v>176</v>
      </c>
      <c r="C41" s="8">
        <f t="shared" si="42"/>
        <v>0</v>
      </c>
      <c r="D41" s="8">
        <f>D30*Parametre!$C$47</f>
        <v>0</v>
      </c>
      <c r="E41" s="8">
        <f>E30*Parametre!$C$47</f>
        <v>0</v>
      </c>
      <c r="F41" s="8">
        <f>F30*Parametre!$C$47</f>
        <v>0</v>
      </c>
      <c r="G41" s="8">
        <f>G30*Parametre!$C$47</f>
        <v>0</v>
      </c>
      <c r="H41" s="8">
        <f>H30*Parametre!$C$47</f>
        <v>0</v>
      </c>
      <c r="I41" s="8">
        <f>I30*Parametre!$C$47</f>
        <v>0</v>
      </c>
      <c r="J41" s="8">
        <f>J30*Parametre!$C$47</f>
        <v>0</v>
      </c>
      <c r="K41" s="8">
        <f>K30*Parametre!$C$47</f>
        <v>0</v>
      </c>
      <c r="L41" s="8">
        <f>L30*Parametre!$C$47</f>
        <v>0</v>
      </c>
      <c r="M41" s="8">
        <f>M30*Parametre!$C$47</f>
        <v>0</v>
      </c>
      <c r="N41" s="8">
        <f>N30*Parametre!$C$47</f>
        <v>0</v>
      </c>
      <c r="O41" s="8">
        <f>O30*Parametre!$C$47</f>
        <v>0</v>
      </c>
      <c r="P41" s="8">
        <f>P30*Parametre!$C$47</f>
        <v>0</v>
      </c>
      <c r="Q41" s="8">
        <f>Q30*Parametre!$C$47</f>
        <v>0</v>
      </c>
      <c r="R41" s="8">
        <f>R30*Parametre!$C$47</f>
        <v>0</v>
      </c>
      <c r="S41" s="8">
        <f>S30*Parametre!$C$47</f>
        <v>0</v>
      </c>
      <c r="T41" s="8">
        <f>T30*Parametre!$C$47</f>
        <v>0</v>
      </c>
      <c r="U41" s="8">
        <f>U30*Parametre!$C$47</f>
        <v>0</v>
      </c>
      <c r="V41" s="8">
        <f>V30*Parametre!$C$47</f>
        <v>0</v>
      </c>
      <c r="W41" s="8">
        <f>W30*Parametre!$C$47</f>
        <v>0</v>
      </c>
      <c r="X41" s="8">
        <f>X30*Parametre!$C$47</f>
        <v>0</v>
      </c>
      <c r="Y41" s="8">
        <f>Y30*Parametre!$C$47</f>
        <v>0</v>
      </c>
      <c r="Z41" s="8">
        <f>Z30*Parametre!$C$47</f>
        <v>0</v>
      </c>
      <c r="AA41" s="8">
        <f>AA30*Parametre!$C$47</f>
        <v>0</v>
      </c>
      <c r="AB41" s="8">
        <f>AB30*Parametre!$C$47</f>
        <v>0</v>
      </c>
      <c r="AC41" s="8">
        <f>AC30*Parametre!$C$47</f>
        <v>0</v>
      </c>
      <c r="AD41" s="8">
        <f>AD30*Parametre!$C$47</f>
        <v>0</v>
      </c>
      <c r="AE41" s="8">
        <f>AE30*Parametre!$C$47</f>
        <v>0</v>
      </c>
      <c r="AF41" s="8">
        <f>AF30*Parametre!$C$47</f>
        <v>0</v>
      </c>
      <c r="AG41" s="8">
        <f>AG30*Parametre!$C$47</f>
        <v>0</v>
      </c>
      <c r="AH41" s="8">
        <f>AH30*Parametre!$C$47</f>
        <v>0</v>
      </c>
      <c r="AI41" s="8">
        <f>AI30*Parametre!$C$47</f>
        <v>0</v>
      </c>
      <c r="AJ41" s="8">
        <f>AJ30*Parametre!$C$47</f>
        <v>0</v>
      </c>
      <c r="AK41" s="8">
        <f>AK30*Parametre!$C$47</f>
        <v>0</v>
      </c>
      <c r="AL41" s="8">
        <f>AL30*Parametre!$C$47</f>
        <v>0</v>
      </c>
      <c r="AM41" s="8">
        <f>AM30*Parametre!$C$47</f>
        <v>0</v>
      </c>
      <c r="AN41" s="8">
        <f>AN30*Parametre!$C$47</f>
        <v>0</v>
      </c>
      <c r="AO41" s="8">
        <f>AO30*Parametre!$C$47</f>
        <v>0</v>
      </c>
    </row>
    <row r="42" spans="2:41" ht="10.8" thickBot="1" x14ac:dyDescent="0.25">
      <c r="B42" s="20" t="s">
        <v>177</v>
      </c>
      <c r="C42" s="8">
        <f t="shared" si="42"/>
        <v>0</v>
      </c>
      <c r="D42" s="21">
        <f t="shared" ref="D42:AG42" si="45">SUM(D41:D41)</f>
        <v>0</v>
      </c>
      <c r="E42" s="21">
        <f t="shared" si="45"/>
        <v>0</v>
      </c>
      <c r="F42" s="21">
        <f t="shared" si="45"/>
        <v>0</v>
      </c>
      <c r="G42" s="21">
        <f t="shared" si="45"/>
        <v>0</v>
      </c>
      <c r="H42" s="21">
        <f t="shared" si="45"/>
        <v>0</v>
      </c>
      <c r="I42" s="21">
        <f t="shared" si="45"/>
        <v>0</v>
      </c>
      <c r="J42" s="21">
        <f t="shared" si="45"/>
        <v>0</v>
      </c>
      <c r="K42" s="21">
        <f t="shared" si="45"/>
        <v>0</v>
      </c>
      <c r="L42" s="21">
        <f t="shared" si="45"/>
        <v>0</v>
      </c>
      <c r="M42" s="21">
        <f t="shared" si="45"/>
        <v>0</v>
      </c>
      <c r="N42" s="21">
        <f t="shared" si="45"/>
        <v>0</v>
      </c>
      <c r="O42" s="21">
        <f t="shared" si="45"/>
        <v>0</v>
      </c>
      <c r="P42" s="21">
        <f t="shared" si="45"/>
        <v>0</v>
      </c>
      <c r="Q42" s="21">
        <f t="shared" si="45"/>
        <v>0</v>
      </c>
      <c r="R42" s="21">
        <f t="shared" si="45"/>
        <v>0</v>
      </c>
      <c r="S42" s="21">
        <f t="shared" si="45"/>
        <v>0</v>
      </c>
      <c r="T42" s="21">
        <f t="shared" si="45"/>
        <v>0</v>
      </c>
      <c r="U42" s="21">
        <f t="shared" si="45"/>
        <v>0</v>
      </c>
      <c r="V42" s="21">
        <f t="shared" si="45"/>
        <v>0</v>
      </c>
      <c r="W42" s="21">
        <f t="shared" si="45"/>
        <v>0</v>
      </c>
      <c r="X42" s="21">
        <f t="shared" si="45"/>
        <v>0</v>
      </c>
      <c r="Y42" s="21">
        <f t="shared" si="45"/>
        <v>0</v>
      </c>
      <c r="Z42" s="21">
        <f t="shared" si="45"/>
        <v>0</v>
      </c>
      <c r="AA42" s="21">
        <f t="shared" si="45"/>
        <v>0</v>
      </c>
      <c r="AB42" s="21">
        <f t="shared" si="45"/>
        <v>0</v>
      </c>
      <c r="AC42" s="21">
        <f t="shared" si="45"/>
        <v>0</v>
      </c>
      <c r="AD42" s="21">
        <f t="shared" si="45"/>
        <v>0</v>
      </c>
      <c r="AE42" s="21">
        <f t="shared" si="45"/>
        <v>0</v>
      </c>
      <c r="AF42" s="21">
        <f t="shared" si="45"/>
        <v>0</v>
      </c>
      <c r="AG42" s="21">
        <f t="shared" si="45"/>
        <v>0</v>
      </c>
      <c r="AH42" s="21">
        <f t="shared" ref="AH42:AK42" si="46">SUM(AH41:AH41)</f>
        <v>0</v>
      </c>
      <c r="AI42" s="21">
        <f t="shared" si="46"/>
        <v>0</v>
      </c>
      <c r="AJ42" s="21">
        <f t="shared" si="46"/>
        <v>0</v>
      </c>
      <c r="AK42" s="21">
        <f t="shared" si="46"/>
        <v>0</v>
      </c>
      <c r="AL42" s="21">
        <f>SUM(AL41:AL41)</f>
        <v>0</v>
      </c>
      <c r="AM42" s="21">
        <f>SUM(AM41:AM41)</f>
        <v>0</v>
      </c>
      <c r="AN42" s="21">
        <f>SUM(AN41:AN41)</f>
        <v>0</v>
      </c>
      <c r="AO42" s="21">
        <f>SUM(AO41:AO41)</f>
        <v>0</v>
      </c>
    </row>
    <row r="43" spans="2:41" ht="10.8" thickTop="1" x14ac:dyDescent="0.2">
      <c r="B43" s="22" t="s">
        <v>178</v>
      </c>
      <c r="C43" s="13">
        <f t="shared" si="42"/>
        <v>12389783.651071655</v>
      </c>
      <c r="D43" s="23">
        <f t="shared" ref="D43:AG43" si="47">SUM(D40,D42)</f>
        <v>0</v>
      </c>
      <c r="E43" s="23">
        <f t="shared" si="47"/>
        <v>0</v>
      </c>
      <c r="F43" s="23">
        <f t="shared" si="47"/>
        <v>-6455060.7303459095</v>
      </c>
      <c r="G43" s="23">
        <f t="shared" si="47"/>
        <v>690629.94655510166</v>
      </c>
      <c r="H43" s="23">
        <f t="shared" si="47"/>
        <v>672610.85813973064</v>
      </c>
      <c r="I43" s="23">
        <f t="shared" si="47"/>
        <v>654198.60916945001</v>
      </c>
      <c r="J43" s="23">
        <f t="shared" si="47"/>
        <v>635384.62122906046</v>
      </c>
      <c r="K43" s="23">
        <f t="shared" si="47"/>
        <v>616160.12872993841</v>
      </c>
      <c r="L43" s="23">
        <f t="shared" si="47"/>
        <v>596516.17482607893</v>
      </c>
      <c r="M43" s="23">
        <f t="shared" si="47"/>
        <v>576443.60724102566</v>
      </c>
      <c r="N43" s="23">
        <f t="shared" si="47"/>
        <v>555933.07400375511</v>
      </c>
      <c r="O43" s="23">
        <f t="shared" si="47"/>
        <v>534975.01909151522</v>
      </c>
      <c r="P43" s="23">
        <f t="shared" si="47"/>
        <v>443347.72164130054</v>
      </c>
      <c r="Q43" s="23">
        <f t="shared" si="47"/>
        <v>453021.17638220527</v>
      </c>
      <c r="R43" s="23">
        <f t="shared" si="47"/>
        <v>462905.69734056509</v>
      </c>
      <c r="S43" s="23">
        <f t="shared" si="47"/>
        <v>473005.88979436498</v>
      </c>
      <c r="T43" s="23">
        <f t="shared" si="47"/>
        <v>483326.45950467681</v>
      </c>
      <c r="U43" s="23">
        <f t="shared" si="47"/>
        <v>493872.21490811341</v>
      </c>
      <c r="V43" s="23">
        <f t="shared" si="47"/>
        <v>504648.06935711729</v>
      </c>
      <c r="W43" s="23">
        <f t="shared" si="47"/>
        <v>515659.04340912891</v>
      </c>
      <c r="X43" s="23">
        <f t="shared" si="47"/>
        <v>526910.26716570952</v>
      </c>
      <c r="Y43" s="23">
        <f t="shared" si="47"/>
        <v>538406.98266269127</v>
      </c>
      <c r="Z43" s="23">
        <f t="shared" si="47"/>
        <v>4958354.5463124905</v>
      </c>
      <c r="AA43" s="23">
        <f t="shared" si="47"/>
        <v>-5168501.5686003035</v>
      </c>
      <c r="AB43" s="23">
        <f t="shared" si="47"/>
        <v>574424.230631124</v>
      </c>
      <c r="AC43" s="23">
        <f t="shared" si="47"/>
        <v>586957.6587414972</v>
      </c>
      <c r="AD43" s="23">
        <f t="shared" si="47"/>
        <v>599764.55515599402</v>
      </c>
      <c r="AE43" s="23">
        <f t="shared" si="47"/>
        <v>612850.8867108773</v>
      </c>
      <c r="AF43" s="23">
        <f t="shared" si="47"/>
        <v>626222.75043349562</v>
      </c>
      <c r="AG43" s="23">
        <f t="shared" si="47"/>
        <v>639886.37638293556</v>
      </c>
      <c r="AH43" s="23">
        <f t="shared" ref="AH43:AK43" si="48">SUM(AH40,AH42)</f>
        <v>653848.1305526566</v>
      </c>
      <c r="AI43" s="23">
        <f t="shared" si="48"/>
        <v>668114.5178364591</v>
      </c>
      <c r="AJ43" s="23">
        <f t="shared" si="48"/>
        <v>2886792.1850591665</v>
      </c>
      <c r="AK43" s="23">
        <f t="shared" si="48"/>
        <v>697587.92407343432</v>
      </c>
      <c r="AL43" s="23">
        <f>SUM(AL40,AL42)</f>
        <v>-2152521.3250758704</v>
      </c>
      <c r="AM43" s="23">
        <f>SUM(AM40,AM42)</f>
        <v>728361.5290817552</v>
      </c>
      <c r="AN43" s="23">
        <f>SUM(AN40,AN42)</f>
        <v>744253.73274641973</v>
      </c>
      <c r="AO43" s="23">
        <f>SUM(AO40,AO42)</f>
        <v>760492.69022390188</v>
      </c>
    </row>
    <row r="45" spans="2:41" x14ac:dyDescent="0.2">
      <c r="B45" s="2" t="s">
        <v>164</v>
      </c>
    </row>
    <row r="46" spans="2:41" x14ac:dyDescent="0.2">
      <c r="B46" s="2" t="s">
        <v>165</v>
      </c>
    </row>
  </sheetData>
  <phoneticPr fontId="4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18 D7" formulaRange="1"/>
    <ignoredError sqref="D29:AG29 D40:AG40 AH40:AN40 AH29:AN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20F6F-D6C1-4318-8F03-3ADE4F92DE14}">
  <dimension ref="A1:AS98"/>
  <sheetViews>
    <sheetView zoomScale="99" zoomScaleNormal="99" workbookViewId="0">
      <selection activeCell="B2" sqref="B2:E6"/>
    </sheetView>
  </sheetViews>
  <sheetFormatPr defaultColWidth="8.6640625" defaultRowHeight="10.199999999999999" x14ac:dyDescent="0.25"/>
  <cols>
    <col min="1" max="1" width="1.5546875" style="420" customWidth="1"/>
    <col min="2" max="2" width="37.33203125" style="420" customWidth="1"/>
    <col min="3" max="3" width="12.6640625" style="420" customWidth="1"/>
    <col min="4" max="4" width="13.6640625" style="420" customWidth="1"/>
    <col min="5" max="5" width="13.6640625" style="420" bestFit="1" customWidth="1"/>
    <col min="6" max="6" width="14.33203125" style="420" customWidth="1"/>
    <col min="7" max="7" width="17.33203125" style="420" customWidth="1"/>
    <col min="8" max="12" width="12.33203125" style="420" customWidth="1"/>
    <col min="13" max="13" width="13.5546875" style="420" customWidth="1"/>
    <col min="14" max="45" width="12.33203125" style="420" customWidth="1"/>
    <col min="46" max="16384" width="8.6640625" style="420"/>
  </cols>
  <sheetData>
    <row r="1" spans="1:45" ht="10.8" thickBot="1" x14ac:dyDescent="0.3"/>
    <row r="2" spans="1:45" ht="21" thickBot="1" x14ac:dyDescent="0.25">
      <c r="B2" s="421" t="s">
        <v>616</v>
      </c>
      <c r="C2" s="422" t="s">
        <v>662</v>
      </c>
      <c r="D2" s="422" t="s">
        <v>663</v>
      </c>
      <c r="E2" s="422" t="s">
        <v>617</v>
      </c>
      <c r="F2" s="422" t="s">
        <v>618</v>
      </c>
      <c r="G2" s="422" t="s">
        <v>664</v>
      </c>
    </row>
    <row r="3" spans="1:45" x14ac:dyDescent="0.25">
      <c r="B3" s="423" t="s">
        <v>665</v>
      </c>
      <c r="C3" s="424">
        <v>5</v>
      </c>
      <c r="D3" s="424">
        <v>6</v>
      </c>
      <c r="E3" s="424">
        <v>363</v>
      </c>
      <c r="F3" s="424">
        <v>541</v>
      </c>
      <c r="G3" s="425">
        <f>(C3+D3)*E3*F3</f>
        <v>2160213</v>
      </c>
    </row>
    <row r="4" spans="1:45" ht="10.8" thickBot="1" x14ac:dyDescent="0.25">
      <c r="B4" s="426" t="s">
        <v>637</v>
      </c>
      <c r="C4" s="427">
        <v>0</v>
      </c>
      <c r="D4" s="427">
        <v>12</v>
      </c>
      <c r="E4" s="428"/>
      <c r="F4" s="429"/>
      <c r="G4" s="430"/>
    </row>
    <row r="5" spans="1:45" ht="10.8" thickBot="1" x14ac:dyDescent="0.25">
      <c r="B5" s="431" t="s">
        <v>619</v>
      </c>
      <c r="C5" s="432">
        <f>SUM(C3:C4)</f>
        <v>5</v>
      </c>
      <c r="D5" s="432">
        <f>SUM(D3:D4)</f>
        <v>18</v>
      </c>
      <c r="E5" s="433">
        <f>SUM(E3:E4)</f>
        <v>363</v>
      </c>
      <c r="F5" s="434">
        <f>SUM(F3:F4)</f>
        <v>541</v>
      </c>
      <c r="G5" s="435">
        <f>SUM(G3:G3)</f>
        <v>2160213</v>
      </c>
    </row>
    <row r="6" spans="1:45" ht="10.8" thickBot="1" x14ac:dyDescent="0.25">
      <c r="B6" s="436" t="s">
        <v>620</v>
      </c>
      <c r="C6" s="437"/>
      <c r="D6" s="437"/>
      <c r="E6" s="438">
        <f>AVERAGE(E3:E4)</f>
        <v>363</v>
      </c>
      <c r="F6" s="438">
        <f>AVERAGE(F3:F4)</f>
        <v>541</v>
      </c>
      <c r="G6" s="483">
        <f>G5/(C5+D5)/365</f>
        <v>257.32138177486598</v>
      </c>
    </row>
    <row r="7" spans="1:45" x14ac:dyDescent="0.2">
      <c r="B7" s="2"/>
      <c r="C7" s="2"/>
      <c r="D7" s="2"/>
      <c r="E7" s="2"/>
      <c r="F7" s="2"/>
      <c r="G7" s="2"/>
      <c r="H7" s="439"/>
      <c r="I7" s="439"/>
      <c r="J7" s="439"/>
      <c r="M7" s="440"/>
    </row>
    <row r="8" spans="1:45" x14ac:dyDescent="0.25">
      <c r="H8" s="439"/>
      <c r="I8" s="439"/>
      <c r="J8" s="439"/>
      <c r="K8" s="440"/>
      <c r="L8" s="441"/>
    </row>
    <row r="9" spans="1:45" ht="10.8" thickBot="1" x14ac:dyDescent="0.3">
      <c r="B9" s="566"/>
      <c r="C9" s="567"/>
      <c r="D9" s="566"/>
      <c r="E9" s="566"/>
      <c r="F9" s="566"/>
      <c r="G9" s="567"/>
      <c r="H9" s="567"/>
      <c r="I9" s="567"/>
      <c r="J9" s="567"/>
      <c r="K9" s="567"/>
      <c r="L9" s="567"/>
      <c r="M9" s="567"/>
      <c r="N9" s="567"/>
      <c r="O9" s="567"/>
      <c r="P9" s="567"/>
      <c r="Q9" s="567"/>
      <c r="R9" s="567"/>
      <c r="S9" s="567"/>
      <c r="T9" s="567"/>
      <c r="U9" s="567"/>
      <c r="V9" s="567"/>
      <c r="W9" s="567"/>
      <c r="X9" s="567"/>
      <c r="Y9" s="567"/>
      <c r="Z9" s="567"/>
      <c r="AA9" s="567"/>
      <c r="AB9" s="567"/>
      <c r="AC9" s="567"/>
      <c r="AD9" s="567"/>
      <c r="AE9" s="567"/>
      <c r="AF9" s="567"/>
      <c r="AG9" s="567"/>
      <c r="AH9" s="567"/>
      <c r="AI9" s="567"/>
      <c r="AJ9" s="567"/>
      <c r="AK9" s="567"/>
    </row>
    <row r="10" spans="1:45" ht="13.2" customHeight="1" x14ac:dyDescent="0.25">
      <c r="B10" s="568" t="s">
        <v>678</v>
      </c>
      <c r="C10" s="570" t="s">
        <v>667</v>
      </c>
      <c r="D10" s="572" t="s">
        <v>621</v>
      </c>
      <c r="E10" s="572" t="s">
        <v>622</v>
      </c>
      <c r="F10" s="572" t="s">
        <v>623</v>
      </c>
      <c r="G10" s="442" t="s">
        <v>624</v>
      </c>
      <c r="H10" s="442">
        <v>2026</v>
      </c>
      <c r="I10" s="443">
        <f>H10+1</f>
        <v>2027</v>
      </c>
      <c r="J10" s="443">
        <f>I10+1</f>
        <v>2028</v>
      </c>
      <c r="K10" s="443">
        <f t="shared" ref="K10:AI10" si="0">J10+1</f>
        <v>2029</v>
      </c>
      <c r="L10" s="443">
        <f t="shared" si="0"/>
        <v>2030</v>
      </c>
      <c r="M10" s="443">
        <f t="shared" si="0"/>
        <v>2031</v>
      </c>
      <c r="N10" s="443">
        <f t="shared" si="0"/>
        <v>2032</v>
      </c>
      <c r="O10" s="443">
        <f t="shared" si="0"/>
        <v>2033</v>
      </c>
      <c r="P10" s="443">
        <f t="shared" si="0"/>
        <v>2034</v>
      </c>
      <c r="Q10" s="443">
        <f t="shared" si="0"/>
        <v>2035</v>
      </c>
      <c r="R10" s="443">
        <f t="shared" si="0"/>
        <v>2036</v>
      </c>
      <c r="S10" s="443">
        <f t="shared" si="0"/>
        <v>2037</v>
      </c>
      <c r="T10" s="443">
        <f t="shared" si="0"/>
        <v>2038</v>
      </c>
      <c r="U10" s="443">
        <f t="shared" si="0"/>
        <v>2039</v>
      </c>
      <c r="V10" s="443">
        <f t="shared" si="0"/>
        <v>2040</v>
      </c>
      <c r="W10" s="443">
        <f t="shared" si="0"/>
        <v>2041</v>
      </c>
      <c r="X10" s="443">
        <f t="shared" si="0"/>
        <v>2042</v>
      </c>
      <c r="Y10" s="443">
        <f t="shared" si="0"/>
        <v>2043</v>
      </c>
      <c r="Z10" s="443">
        <f t="shared" si="0"/>
        <v>2044</v>
      </c>
      <c r="AA10" s="443">
        <f t="shared" si="0"/>
        <v>2045</v>
      </c>
      <c r="AB10" s="443">
        <f t="shared" si="0"/>
        <v>2046</v>
      </c>
      <c r="AC10" s="443">
        <f t="shared" si="0"/>
        <v>2047</v>
      </c>
      <c r="AD10" s="443">
        <f t="shared" si="0"/>
        <v>2048</v>
      </c>
      <c r="AE10" s="443">
        <f t="shared" si="0"/>
        <v>2049</v>
      </c>
      <c r="AF10" s="443">
        <f t="shared" si="0"/>
        <v>2050</v>
      </c>
      <c r="AG10" s="443">
        <f t="shared" si="0"/>
        <v>2051</v>
      </c>
      <c r="AH10" s="443">
        <f t="shared" si="0"/>
        <v>2052</v>
      </c>
      <c r="AI10" s="443">
        <f t="shared" si="0"/>
        <v>2053</v>
      </c>
      <c r="AJ10" s="443">
        <f>AI10+1</f>
        <v>2054</v>
      </c>
      <c r="AK10" s="443">
        <f>AJ10+1</f>
        <v>2055</v>
      </c>
      <c r="AL10" s="443">
        <f t="shared" ref="AL10:AN10" si="1">AK10+1</f>
        <v>2056</v>
      </c>
      <c r="AM10" s="443">
        <f t="shared" si="1"/>
        <v>2057</v>
      </c>
      <c r="AN10" s="443">
        <f t="shared" si="1"/>
        <v>2058</v>
      </c>
      <c r="AO10" s="443">
        <f t="shared" ref="AO10:AQ10" si="2">AN10+1</f>
        <v>2059</v>
      </c>
      <c r="AP10" s="443">
        <f t="shared" si="2"/>
        <v>2060</v>
      </c>
      <c r="AQ10" s="443">
        <f t="shared" si="2"/>
        <v>2061</v>
      </c>
      <c r="AR10" s="443">
        <f t="shared" ref="AR10" si="3">AQ10+1</f>
        <v>2062</v>
      </c>
      <c r="AS10" s="489">
        <f t="shared" ref="AS10" si="4">AR10+1</f>
        <v>2063</v>
      </c>
    </row>
    <row r="11" spans="1:45" ht="12.45" customHeight="1" thickBot="1" x14ac:dyDescent="0.3">
      <c r="B11" s="569"/>
      <c r="C11" s="571"/>
      <c r="D11" s="573"/>
      <c r="E11" s="573"/>
      <c r="F11" s="573"/>
      <c r="G11" s="444" t="s">
        <v>681</v>
      </c>
      <c r="H11" s="445">
        <v>23</v>
      </c>
      <c r="I11" s="445">
        <v>23</v>
      </c>
      <c r="J11" s="445">
        <v>23</v>
      </c>
      <c r="K11" s="445">
        <v>23</v>
      </c>
      <c r="L11" s="445">
        <v>23</v>
      </c>
      <c r="M11" s="445">
        <v>23</v>
      </c>
      <c r="N11" s="445">
        <v>23</v>
      </c>
      <c r="O11" s="445">
        <v>23</v>
      </c>
      <c r="P11" s="445">
        <v>23</v>
      </c>
      <c r="Q11" s="445">
        <v>23</v>
      </c>
      <c r="R11" s="445">
        <v>23</v>
      </c>
      <c r="S11" s="445">
        <v>23</v>
      </c>
      <c r="T11" s="445">
        <v>23</v>
      </c>
      <c r="U11" s="445">
        <v>23</v>
      </c>
      <c r="V11" s="445">
        <v>23</v>
      </c>
      <c r="W11" s="445">
        <v>23</v>
      </c>
      <c r="X11" s="445">
        <v>23</v>
      </c>
      <c r="Y11" s="445">
        <v>23</v>
      </c>
      <c r="Z11" s="445">
        <v>23</v>
      </c>
      <c r="AA11" s="445">
        <v>23</v>
      </c>
      <c r="AB11" s="445">
        <v>23</v>
      </c>
      <c r="AC11" s="445">
        <v>23</v>
      </c>
      <c r="AD11" s="445">
        <v>23</v>
      </c>
      <c r="AE11" s="445">
        <v>23</v>
      </c>
      <c r="AF11" s="445">
        <v>23</v>
      </c>
      <c r="AG11" s="445">
        <v>23</v>
      </c>
      <c r="AH11" s="445">
        <v>23</v>
      </c>
      <c r="AI11" s="445">
        <v>23</v>
      </c>
      <c r="AJ11" s="445">
        <v>23</v>
      </c>
      <c r="AK11" s="445">
        <v>23</v>
      </c>
      <c r="AL11" s="445">
        <v>23</v>
      </c>
      <c r="AM11" s="445">
        <v>23</v>
      </c>
      <c r="AN11" s="445">
        <v>23</v>
      </c>
      <c r="AO11" s="445">
        <v>23</v>
      </c>
      <c r="AP11" s="445">
        <v>23</v>
      </c>
      <c r="AQ11" s="445">
        <v>23</v>
      </c>
      <c r="AR11" s="445">
        <v>23</v>
      </c>
      <c r="AS11" s="490">
        <v>23</v>
      </c>
    </row>
    <row r="12" spans="1:45" s="448" customFormat="1" ht="13.2" customHeight="1" x14ac:dyDescent="0.25">
      <c r="A12" s="420"/>
      <c r="B12" s="569"/>
      <c r="C12" s="570" t="s">
        <v>668</v>
      </c>
      <c r="D12" s="573"/>
      <c r="E12" s="573"/>
      <c r="F12" s="573"/>
      <c r="G12" s="446" t="s">
        <v>625</v>
      </c>
      <c r="H12" s="447">
        <v>1.0972776411419201</v>
      </c>
      <c r="I12" s="447">
        <v>1.0548467771538801</v>
      </c>
      <c r="J12" s="447">
        <v>1.0434231485458401</v>
      </c>
      <c r="K12" s="447">
        <v>1.0218191145881901</v>
      </c>
      <c r="L12" s="447">
        <v>1.0218191145881901</v>
      </c>
      <c r="M12" s="447">
        <v>1.0218191145881901</v>
      </c>
      <c r="N12" s="447">
        <v>1.0218191145881901</v>
      </c>
      <c r="O12" s="447">
        <v>1.0218191145881901</v>
      </c>
      <c r="P12" s="447">
        <v>1.0218191145881901</v>
      </c>
      <c r="Q12" s="447">
        <v>1.0218191145881901</v>
      </c>
      <c r="R12" s="447">
        <v>1.0218191145881901</v>
      </c>
      <c r="S12" s="447">
        <v>1.0218191145881901</v>
      </c>
      <c r="T12" s="447">
        <v>1.0218191145881901</v>
      </c>
      <c r="U12" s="447">
        <v>1.0218191145881901</v>
      </c>
      <c r="V12" s="447">
        <v>1.0218191145881901</v>
      </c>
      <c r="W12" s="447">
        <v>1.0218191145881901</v>
      </c>
      <c r="X12" s="447">
        <v>1.0218191145881901</v>
      </c>
      <c r="Y12" s="447">
        <v>1.0218191145881901</v>
      </c>
      <c r="Z12" s="447">
        <v>1.0218191145881901</v>
      </c>
      <c r="AA12" s="447">
        <v>1.0218191145881901</v>
      </c>
      <c r="AB12" s="447">
        <v>1.0218191145881901</v>
      </c>
      <c r="AC12" s="447">
        <v>1.0218191145881901</v>
      </c>
      <c r="AD12" s="447">
        <v>1.0218191145881901</v>
      </c>
      <c r="AE12" s="447">
        <v>1.0218191145881901</v>
      </c>
      <c r="AF12" s="447">
        <v>1.0218191145881901</v>
      </c>
      <c r="AG12" s="447">
        <v>1.0218191145881901</v>
      </c>
      <c r="AH12" s="447">
        <v>1.0218191145881901</v>
      </c>
      <c r="AI12" s="447">
        <v>1.0218191145881901</v>
      </c>
      <c r="AJ12" s="447">
        <v>1.0218191145881901</v>
      </c>
      <c r="AK12" s="447">
        <v>1.0218191145881901</v>
      </c>
      <c r="AL12" s="447">
        <v>1.0218191145881901</v>
      </c>
      <c r="AM12" s="447">
        <v>1.0218191145881901</v>
      </c>
      <c r="AN12" s="447">
        <v>1.0218191145881901</v>
      </c>
      <c r="AO12" s="447">
        <v>1.0218191145881901</v>
      </c>
      <c r="AP12" s="447">
        <v>1.0218191145881901</v>
      </c>
      <c r="AQ12" s="447">
        <v>1.0218191145881901</v>
      </c>
      <c r="AR12" s="447">
        <v>1.0218191145881901</v>
      </c>
      <c r="AS12" s="491">
        <v>1.0218191145881901</v>
      </c>
    </row>
    <row r="13" spans="1:45" s="448" customFormat="1" ht="10.8" thickBot="1" x14ac:dyDescent="0.3">
      <c r="A13" s="420"/>
      <c r="B13" s="449"/>
      <c r="C13" s="571"/>
      <c r="D13" s="450"/>
      <c r="E13" s="450"/>
      <c r="F13" s="450"/>
      <c r="G13" s="451" t="s">
        <v>626</v>
      </c>
      <c r="H13" s="452">
        <f>1*H12</f>
        <v>1.0972776411419201</v>
      </c>
      <c r="I13" s="453">
        <f>H13*I12</f>
        <v>1.1574597834015661</v>
      </c>
      <c r="J13" s="453">
        <f t="shared" ref="J13" si="5">I13*J12</f>
        <v>1.2077203315120482</v>
      </c>
      <c r="K13" s="453">
        <f>J13*K12</f>
        <v>1.2340717198157964</v>
      </c>
      <c r="L13" s="453">
        <f>K13*L12</f>
        <v>1.2609980720805021</v>
      </c>
      <c r="M13" s="453">
        <f>L13*M12</f>
        <v>1.2885119335107134</v>
      </c>
      <c r="N13" s="453">
        <f t="shared" ref="N13:AK13" si="6">M13*N12</f>
        <v>1.3166261230362339</v>
      </c>
      <c r="O13" s="453">
        <f t="shared" si="6"/>
        <v>1.345353739284566</v>
      </c>
      <c r="P13" s="453">
        <f t="shared" si="6"/>
        <v>1.374708166683666</v>
      </c>
      <c r="Q13" s="453">
        <f t="shared" si="6"/>
        <v>1.4047030816978576</v>
      </c>
      <c r="R13" s="453">
        <f t="shared" si="6"/>
        <v>1.4353524591998068</v>
      </c>
      <c r="S13" s="453">
        <f t="shared" si="6"/>
        <v>1.4666705789815278</v>
      </c>
      <c r="T13" s="453">
        <f t="shared" si="6"/>
        <v>1.4986720324074527</v>
      </c>
      <c r="U13" s="453">
        <f t="shared" si="6"/>
        <v>1.5313717292126667</v>
      </c>
      <c r="V13" s="453">
        <f t="shared" si="6"/>
        <v>1.5647849044494726</v>
      </c>
      <c r="W13" s="453">
        <f t="shared" si="6"/>
        <v>1.5989271255855257</v>
      </c>
      <c r="X13" s="453">
        <f t="shared" si="6"/>
        <v>1.6338142997568417</v>
      </c>
      <c r="Y13" s="453">
        <f t="shared" si="6"/>
        <v>1.6694626811790598</v>
      </c>
      <c r="Z13" s="453">
        <f t="shared" si="6"/>
        <v>1.7058888787204127</v>
      </c>
      <c r="AA13" s="453">
        <f t="shared" si="6"/>
        <v>1.7431098636399325</v>
      </c>
      <c r="AB13" s="453">
        <f t="shared" si="6"/>
        <v>1.7811429774944965</v>
      </c>
      <c r="AC13" s="453">
        <f t="shared" si="6"/>
        <v>1.820005940218399</v>
      </c>
      <c r="AD13" s="453">
        <f t="shared" si="6"/>
        <v>1.859716858379211</v>
      </c>
      <c r="AE13" s="453">
        <f t="shared" si="6"/>
        <v>1.9002942336137758</v>
      </c>
      <c r="AF13" s="453">
        <f t="shared" si="6"/>
        <v>1.9417569712482716</v>
      </c>
      <c r="AG13" s="453">
        <f t="shared" si="6"/>
        <v>1.9841243891063545</v>
      </c>
      <c r="AH13" s="453">
        <f t="shared" si="6"/>
        <v>2.0274162265094886</v>
      </c>
      <c r="AI13" s="453">
        <f t="shared" si="6"/>
        <v>2.071652653473655</v>
      </c>
      <c r="AJ13" s="453">
        <f t="shared" si="6"/>
        <v>2.1168542801067249</v>
      </c>
      <c r="AK13" s="453">
        <f t="shared" si="6"/>
        <v>2.1630421662108743</v>
      </c>
      <c r="AL13" s="453">
        <f t="shared" ref="AL13" si="7">AK13*AL12</f>
        <v>2.2102378310945161</v>
      </c>
      <c r="AM13" s="453">
        <f t="shared" ref="AM13" si="8">AL13*AM12</f>
        <v>2.2584632635983199</v>
      </c>
      <c r="AN13" s="453">
        <f t="shared" ref="AN13" si="9">AM13*AN12</f>
        <v>2.3077409323399896</v>
      </c>
      <c r="AO13" s="453">
        <f t="shared" ref="AO13" si="10">AN13*AO12</f>
        <v>2.3580937961825725</v>
      </c>
      <c r="AP13" s="453">
        <f t="shared" ref="AP13" si="11">AO13*AP12</f>
        <v>2.4095453149311803</v>
      </c>
      <c r="AQ13" s="453">
        <f t="shared" ref="AQ13" si="12">AP13*AQ12</f>
        <v>2.4621194602631005</v>
      </c>
      <c r="AR13" s="453">
        <f t="shared" ref="AR13" si="13">AQ13*AR12</f>
        <v>2.5158407268963936</v>
      </c>
      <c r="AS13" s="492">
        <f t="shared" ref="AS13" si="14">AR13*AS12</f>
        <v>2.5707341440021816</v>
      </c>
    </row>
    <row r="14" spans="1:45" x14ac:dyDescent="0.25">
      <c r="B14" s="454" t="s">
        <v>627</v>
      </c>
      <c r="C14" s="455" t="s">
        <v>628</v>
      </c>
      <c r="D14" s="456">
        <v>0.38</v>
      </c>
      <c r="E14" s="457">
        <f>E6*G6</f>
        <v>93407.661584276357</v>
      </c>
      <c r="F14" s="458">
        <f>D14*E14</f>
        <v>35494.911402025013</v>
      </c>
      <c r="G14" s="459"/>
      <c r="H14" s="460">
        <f>($F$14*H13)*H11</f>
        <v>895798.77108237532</v>
      </c>
      <c r="I14" s="460">
        <f>($F$14*I13)*I11</f>
        <v>944930.44665464992</v>
      </c>
      <c r="J14" s="460">
        <f t="shared" ref="J14:AK14" si="15">($F$14*J13)*J11</f>
        <v>985962.30180522182</v>
      </c>
      <c r="K14" s="460">
        <f>($F$14*K13)*K11</f>
        <v>1007475.1262479456</v>
      </c>
      <c r="L14" s="460">
        <f t="shared" si="15"/>
        <v>1029457.3414723008</v>
      </c>
      <c r="M14" s="460">
        <f t="shared" si="15"/>
        <v>1051919.1891695384</v>
      </c>
      <c r="N14" s="460">
        <f t="shared" si="15"/>
        <v>1074871.1344955445</v>
      </c>
      <c r="O14" s="460">
        <f t="shared" si="15"/>
        <v>1098323.8709466408</v>
      </c>
      <c r="P14" s="460">
        <f t="shared" si="15"/>
        <v>1122288.32534177</v>
      </c>
      <c r="Q14" s="460">
        <f t="shared" si="15"/>
        <v>1146775.6629133902</v>
      </c>
      <c r="R14" s="460">
        <f t="shared" si="15"/>
        <v>1171797.292509445</v>
      </c>
      <c r="S14" s="460">
        <f t="shared" si="15"/>
        <v>1197364.8719088393</v>
      </c>
      <c r="T14" s="460">
        <f t="shared" si="15"/>
        <v>1223490.3132528919</v>
      </c>
      <c r="U14" s="460">
        <f t="shared" si="15"/>
        <v>1250185.7885952971</v>
      </c>
      <c r="V14" s="460">
        <f t="shared" si="15"/>
        <v>1277463.7355731847</v>
      </c>
      <c r="W14" s="460">
        <f t="shared" si="15"/>
        <v>1305336.8632019134</v>
      </c>
      <c r="X14" s="460">
        <f t="shared" si="15"/>
        <v>1333818.1577963047</v>
      </c>
      <c r="Y14" s="460">
        <f t="shared" si="15"/>
        <v>1362920.8890210707</v>
      </c>
      <c r="Z14" s="460">
        <f t="shared" si="15"/>
        <v>1392658.6160732594</v>
      </c>
      <c r="AA14" s="460">
        <f t="shared" si="15"/>
        <v>1423045.193999592</v>
      </c>
      <c r="AB14" s="460">
        <f t="shared" si="15"/>
        <v>1454094.7801516424</v>
      </c>
      <c r="AC14" s="460">
        <f t="shared" si="15"/>
        <v>1485821.8407818601</v>
      </c>
      <c r="AD14" s="460">
        <f t="shared" si="15"/>
        <v>1518241.1577835148</v>
      </c>
      <c r="AE14" s="460">
        <f t="shared" si="15"/>
        <v>1551367.8355776998</v>
      </c>
      <c r="AF14" s="460">
        <f t="shared" si="15"/>
        <v>1585217.308150602</v>
      </c>
      <c r="AG14" s="460">
        <f t="shared" si="15"/>
        <v>1619805.3462443224</v>
      </c>
      <c r="AH14" s="460">
        <f t="shared" si="15"/>
        <v>1655148.0647045898</v>
      </c>
      <c r="AI14" s="460">
        <f t="shared" si="15"/>
        <v>1691261.9299888003</v>
      </c>
      <c r="AJ14" s="460">
        <f t="shared" si="15"/>
        <v>1728163.7678378697</v>
      </c>
      <c r="AK14" s="460">
        <f t="shared" si="15"/>
        <v>1765870.7711154826</v>
      </c>
      <c r="AL14" s="460">
        <f t="shared" ref="AL14:AQ14" si="16">($F$14*AL13)*AL11</f>
        <v>1804400.5078183869</v>
      </c>
      <c r="AM14" s="460">
        <f t="shared" si="16"/>
        <v>1843770.9292614644</v>
      </c>
      <c r="AN14" s="460">
        <f t="shared" si="16"/>
        <v>1884000.3784413941</v>
      </c>
      <c r="AO14" s="460">
        <f t="shared" si="16"/>
        <v>1925107.5985828005</v>
      </c>
      <c r="AP14" s="460">
        <f t="shared" si="16"/>
        <v>1967111.7418708741</v>
      </c>
      <c r="AQ14" s="460">
        <f t="shared" si="16"/>
        <v>2010032.3783745291</v>
      </c>
      <c r="AR14" s="460">
        <f t="shared" ref="AR14:AS14" si="17">($F$14*AR13)*AR11</f>
        <v>2053889.5051642552</v>
      </c>
      <c r="AS14" s="493">
        <f t="shared" si="17"/>
        <v>2098703.5556289153</v>
      </c>
    </row>
    <row r="15" spans="1:45" x14ac:dyDescent="0.25">
      <c r="B15" s="461" t="s">
        <v>669</v>
      </c>
      <c r="C15" s="462" t="s">
        <v>628</v>
      </c>
      <c r="D15" s="463"/>
      <c r="E15" s="464"/>
      <c r="F15" s="465"/>
      <c r="G15" s="466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467"/>
      <c r="AJ15" s="467"/>
      <c r="AK15" s="467"/>
      <c r="AL15" s="467"/>
      <c r="AM15" s="467"/>
      <c r="AN15" s="467"/>
      <c r="AO15" s="467"/>
      <c r="AP15" s="467"/>
      <c r="AQ15" s="467"/>
      <c r="AR15" s="467"/>
      <c r="AS15" s="494"/>
    </row>
    <row r="16" spans="1:45" x14ac:dyDescent="0.25">
      <c r="A16" s="448"/>
      <c r="B16" s="461" t="s">
        <v>670</v>
      </c>
      <c r="C16" s="462" t="s">
        <v>628</v>
      </c>
      <c r="D16" s="468">
        <v>0.11</v>
      </c>
      <c r="E16" s="469">
        <f>E6*G6</f>
        <v>93407.661584276357</v>
      </c>
      <c r="F16" s="470">
        <f>D16*E16</f>
        <v>10274.842774270399</v>
      </c>
      <c r="G16" s="466"/>
      <c r="H16" s="460">
        <f>($F$16*H13)*H11</f>
        <v>259310.17057647707</v>
      </c>
      <c r="I16" s="460">
        <f t="shared" ref="I16:AK16" si="18">($F$16*I13)*I11</f>
        <v>273532.49771581969</v>
      </c>
      <c r="J16" s="460">
        <f t="shared" si="18"/>
        <v>285410.13999624841</v>
      </c>
      <c r="K16" s="460">
        <f t="shared" si="18"/>
        <v>291637.5365454579</v>
      </c>
      <c r="L16" s="460">
        <f t="shared" si="18"/>
        <v>298000.80937356077</v>
      </c>
      <c r="M16" s="460">
        <f t="shared" si="18"/>
        <v>304502.92318065587</v>
      </c>
      <c r="N16" s="460">
        <f t="shared" si="18"/>
        <v>311146.90735397342</v>
      </c>
      <c r="O16" s="460">
        <f t="shared" si="18"/>
        <v>317935.85737929074</v>
      </c>
      <c r="P16" s="460">
        <f t="shared" si="18"/>
        <v>324872.93628314394</v>
      </c>
      <c r="Q16" s="460">
        <f t="shared" si="18"/>
        <v>331961.37610650767</v>
      </c>
      <c r="R16" s="460">
        <f t="shared" si="18"/>
        <v>339204.47941062879</v>
      </c>
      <c r="S16" s="460">
        <f t="shared" si="18"/>
        <v>346605.62081571668</v>
      </c>
      <c r="T16" s="460">
        <f t="shared" si="18"/>
        <v>354168.24857320549</v>
      </c>
      <c r="U16" s="460">
        <f t="shared" si="18"/>
        <v>361895.88617232291</v>
      </c>
      <c r="V16" s="460">
        <f t="shared" si="18"/>
        <v>369792.13398171141</v>
      </c>
      <c r="W16" s="460">
        <f t="shared" si="18"/>
        <v>377860.67092686967</v>
      </c>
      <c r="X16" s="460">
        <f t="shared" si="18"/>
        <v>386105.2562041934</v>
      </c>
      <c r="Y16" s="460">
        <f t="shared" si="18"/>
        <v>394529.73103241523</v>
      </c>
      <c r="Z16" s="460">
        <f t="shared" si="18"/>
        <v>403138.02044225932</v>
      </c>
      <c r="AA16" s="460">
        <f t="shared" si="18"/>
        <v>411934.13510514505</v>
      </c>
      <c r="AB16" s="460">
        <f t="shared" si="18"/>
        <v>420922.17320179119</v>
      </c>
      <c r="AC16" s="460">
        <f t="shared" si="18"/>
        <v>430106.32233159104</v>
      </c>
      <c r="AD16" s="460">
        <f t="shared" si="18"/>
        <v>439490.86146364908</v>
      </c>
      <c r="AE16" s="460">
        <f t="shared" si="18"/>
        <v>449080.16293038678</v>
      </c>
      <c r="AF16" s="460">
        <f t="shared" si="18"/>
        <v>458878.69446464803</v>
      </c>
      <c r="AG16" s="460">
        <f t="shared" si="18"/>
        <v>468891.02128125116</v>
      </c>
      <c r="AH16" s="460">
        <f t="shared" si="18"/>
        <v>479121.8082039603</v>
      </c>
      <c r="AI16" s="460">
        <f t="shared" si="18"/>
        <v>489575.82183886331</v>
      </c>
      <c r="AJ16" s="460">
        <f t="shared" si="18"/>
        <v>500257.93279517285</v>
      </c>
      <c r="AK16" s="460">
        <f t="shared" si="18"/>
        <v>511173.11795448186</v>
      </c>
      <c r="AL16" s="460">
        <f t="shared" ref="AL16:AQ16" si="19">($F$16*AL13)*AL11</f>
        <v>522326.46278953308</v>
      </c>
      <c r="AM16" s="460">
        <f t="shared" si="19"/>
        <v>533723.1637335819</v>
      </c>
      <c r="AN16" s="460">
        <f t="shared" si="19"/>
        <v>545368.5306014563</v>
      </c>
      <c r="AO16" s="460">
        <f t="shared" si="19"/>
        <v>557267.98906344234</v>
      </c>
      <c r="AP16" s="460">
        <f t="shared" si="19"/>
        <v>569427.08317314775</v>
      </c>
      <c r="AQ16" s="460">
        <f t="shared" si="19"/>
        <v>581851.47795052163</v>
      </c>
      <c r="AR16" s="460">
        <f t="shared" ref="AR16:AS16" si="20">($F$16*AR13)*AR11</f>
        <v>594546.96202123177</v>
      </c>
      <c r="AS16" s="493">
        <f t="shared" si="20"/>
        <v>607519.45031363331</v>
      </c>
    </row>
    <row r="17" spans="1:45" ht="10.8" thickBot="1" x14ac:dyDescent="0.3">
      <c r="B17" s="461" t="s">
        <v>629</v>
      </c>
      <c r="C17" s="462" t="s">
        <v>628</v>
      </c>
      <c r="D17" s="468">
        <v>7.0000000000000007E-2</v>
      </c>
      <c r="E17" s="469">
        <f>E6*G6</f>
        <v>93407.661584276357</v>
      </c>
      <c r="F17" s="470">
        <f>D17*E17</f>
        <v>6538.5363108993452</v>
      </c>
      <c r="G17" s="466"/>
      <c r="H17" s="460">
        <f t="shared" ref="H17:AK17" si="21">($F$17*H13)*H11</f>
        <v>165015.56309412178</v>
      </c>
      <c r="I17" s="460">
        <f t="shared" si="21"/>
        <v>174066.13491006711</v>
      </c>
      <c r="J17" s="460">
        <f t="shared" si="21"/>
        <v>181624.63454306719</v>
      </c>
      <c r="K17" s="460">
        <f t="shared" si="21"/>
        <v>185587.52325620051</v>
      </c>
      <c r="L17" s="460">
        <f t="shared" si="21"/>
        <v>189636.87869226592</v>
      </c>
      <c r="M17" s="460">
        <f t="shared" si="21"/>
        <v>193774.58747859919</v>
      </c>
      <c r="N17" s="460">
        <f t="shared" si="21"/>
        <v>198002.57740707404</v>
      </c>
      <c r="O17" s="460">
        <f t="shared" si="21"/>
        <v>202322.81833227596</v>
      </c>
      <c r="P17" s="460">
        <f t="shared" si="21"/>
        <v>206737.32308927344</v>
      </c>
      <c r="Q17" s="460">
        <f t="shared" si="21"/>
        <v>211248.14843141398</v>
      </c>
      <c r="R17" s="460">
        <f t="shared" si="21"/>
        <v>215857.39598858199</v>
      </c>
      <c r="S17" s="460">
        <f t="shared" si="21"/>
        <v>220567.21324636517</v>
      </c>
      <c r="T17" s="460">
        <f t="shared" si="21"/>
        <v>225379.79454658533</v>
      </c>
      <c r="U17" s="460">
        <f t="shared" si="21"/>
        <v>230297.38210966001</v>
      </c>
      <c r="V17" s="460">
        <f t="shared" si="21"/>
        <v>235322.26707927088</v>
      </c>
      <c r="W17" s="460">
        <f t="shared" si="21"/>
        <v>240456.79058982618</v>
      </c>
      <c r="X17" s="460">
        <f t="shared" si="21"/>
        <v>245703.34485721402</v>
      </c>
      <c r="Y17" s="460">
        <f t="shared" si="21"/>
        <v>251064.37429335518</v>
      </c>
      <c r="Z17" s="460">
        <f t="shared" si="21"/>
        <v>256542.37664507414</v>
      </c>
      <c r="AA17" s="460">
        <f t="shared" si="21"/>
        <v>262139.9041578196</v>
      </c>
      <c r="AB17" s="460">
        <f t="shared" si="21"/>
        <v>267859.56476477621</v>
      </c>
      <c r="AC17" s="460">
        <f t="shared" si="21"/>
        <v>273704.02330192161</v>
      </c>
      <c r="AD17" s="460">
        <f t="shared" si="21"/>
        <v>279676.00274959486</v>
      </c>
      <c r="AE17" s="460">
        <f t="shared" si="21"/>
        <v>285778.28550115525</v>
      </c>
      <c r="AF17" s="460">
        <f t="shared" si="21"/>
        <v>292013.71465932147</v>
      </c>
      <c r="AG17" s="460">
        <f t="shared" si="21"/>
        <v>298385.19536079624</v>
      </c>
      <c r="AH17" s="460">
        <f t="shared" si="21"/>
        <v>304895.69612979289</v>
      </c>
      <c r="AI17" s="460">
        <f t="shared" si="21"/>
        <v>311548.25026109483</v>
      </c>
      <c r="AJ17" s="460">
        <f t="shared" si="21"/>
        <v>318345.95723329182</v>
      </c>
      <c r="AK17" s="460">
        <f t="shared" si="21"/>
        <v>325291.98415285209</v>
      </c>
      <c r="AL17" s="460">
        <f t="shared" ref="AL17:AQ17" si="22">($F$17*AL13)*AL11</f>
        <v>332389.56722970284</v>
      </c>
      <c r="AM17" s="460">
        <f t="shared" si="22"/>
        <v>339642.01328500663</v>
      </c>
      <c r="AN17" s="460">
        <f t="shared" si="22"/>
        <v>347052.70129183581</v>
      </c>
      <c r="AO17" s="460">
        <f t="shared" si="22"/>
        <v>354625.08394946333</v>
      </c>
      <c r="AP17" s="460">
        <f t="shared" si="22"/>
        <v>362362.68929200317</v>
      </c>
      <c r="AQ17" s="460">
        <f t="shared" si="22"/>
        <v>370269.12233215012</v>
      </c>
      <c r="AR17" s="460">
        <f t="shared" ref="AR17:AS17" si="23">($F$17*AR13)*AR11</f>
        <v>378348.06674078386</v>
      </c>
      <c r="AS17" s="493">
        <f t="shared" si="23"/>
        <v>386603.28656322119</v>
      </c>
    </row>
    <row r="18" spans="1:45" s="448" customFormat="1" ht="10.8" thickBot="1" x14ac:dyDescent="0.25">
      <c r="A18" s="420"/>
      <c r="B18" s="381" t="s">
        <v>280</v>
      </c>
      <c r="C18" s="382" t="s">
        <v>0</v>
      </c>
      <c r="D18" s="495"/>
      <c r="E18" s="496"/>
      <c r="F18" s="496"/>
      <c r="G18" s="497"/>
      <c r="H18" s="383">
        <f t="shared" ref="H18:AK18" si="24">SUM(H14:H17)</f>
        <v>1320124.5047529743</v>
      </c>
      <c r="I18" s="384">
        <f t="shared" si="24"/>
        <v>1392529.0792805366</v>
      </c>
      <c r="J18" s="384">
        <f t="shared" si="24"/>
        <v>1452997.0763445375</v>
      </c>
      <c r="K18" s="384">
        <f t="shared" si="24"/>
        <v>1484700.1860496041</v>
      </c>
      <c r="L18" s="384">
        <f t="shared" si="24"/>
        <v>1517095.0295381274</v>
      </c>
      <c r="M18" s="384">
        <f t="shared" si="24"/>
        <v>1550196.6998287935</v>
      </c>
      <c r="N18" s="384">
        <f t="shared" si="24"/>
        <v>1584020.6192565919</v>
      </c>
      <c r="O18" s="384">
        <f t="shared" si="24"/>
        <v>1618582.5466582077</v>
      </c>
      <c r="P18" s="384">
        <f t="shared" si="24"/>
        <v>1653898.5847141873</v>
      </c>
      <c r="Q18" s="384">
        <f t="shared" si="24"/>
        <v>1689985.1874513119</v>
      </c>
      <c r="R18" s="384">
        <f t="shared" si="24"/>
        <v>1726859.1679086557</v>
      </c>
      <c r="S18" s="384">
        <f t="shared" si="24"/>
        <v>1764537.7059709211</v>
      </c>
      <c r="T18" s="384">
        <f t="shared" si="24"/>
        <v>1803038.3563726826</v>
      </c>
      <c r="U18" s="384">
        <f t="shared" si="24"/>
        <v>1842379.0568772799</v>
      </c>
      <c r="V18" s="384">
        <f t="shared" si="24"/>
        <v>1882578.1366341671</v>
      </c>
      <c r="W18" s="384">
        <f t="shared" si="24"/>
        <v>1923654.3247186092</v>
      </c>
      <c r="X18" s="384">
        <f t="shared" si="24"/>
        <v>1965626.7588577121</v>
      </c>
      <c r="Y18" s="384">
        <f t="shared" si="24"/>
        <v>2008514.9943468412</v>
      </c>
      <c r="Z18" s="384">
        <f t="shared" si="24"/>
        <v>2052339.0131605929</v>
      </c>
      <c r="AA18" s="384">
        <f t="shared" si="24"/>
        <v>2097119.2332625566</v>
      </c>
      <c r="AB18" s="384">
        <f t="shared" si="24"/>
        <v>2142876.5181182097</v>
      </c>
      <c r="AC18" s="384">
        <f t="shared" si="24"/>
        <v>2189632.1864153729</v>
      </c>
      <c r="AD18" s="384">
        <f t="shared" si="24"/>
        <v>2237408.0219967589</v>
      </c>
      <c r="AE18" s="384">
        <f t="shared" si="24"/>
        <v>2286226.284009242</v>
      </c>
      <c r="AF18" s="384">
        <f t="shared" si="24"/>
        <v>2336109.7172745718</v>
      </c>
      <c r="AG18" s="384">
        <f t="shared" si="24"/>
        <v>2387081.5628863699</v>
      </c>
      <c r="AH18" s="384">
        <f t="shared" si="24"/>
        <v>2439165.5690383432</v>
      </c>
      <c r="AI18" s="384">
        <f t="shared" si="24"/>
        <v>2492386.0020887586</v>
      </c>
      <c r="AJ18" s="384">
        <f t="shared" si="24"/>
        <v>2546767.6578663345</v>
      </c>
      <c r="AK18" s="385">
        <f t="shared" si="24"/>
        <v>2602335.8732228163</v>
      </c>
      <c r="AL18" s="384">
        <f t="shared" ref="AL18" si="25">SUM(AL14:AL17)</f>
        <v>2659116.5378376227</v>
      </c>
      <c r="AM18" s="384">
        <f t="shared" ref="AM18" si="26">SUM(AM14:AM17)</f>
        <v>2717136.106280053</v>
      </c>
      <c r="AN18" s="385">
        <f t="shared" ref="AN18" si="27">SUM(AN14:AN17)</f>
        <v>2776421.610334686</v>
      </c>
      <c r="AO18" s="384">
        <f t="shared" ref="AO18" si="28">SUM(AO14:AO17)</f>
        <v>2837000.6715957061</v>
      </c>
      <c r="AP18" s="384">
        <f t="shared" ref="AP18" si="29">SUM(AP14:AP17)</f>
        <v>2898901.5143360253</v>
      </c>
      <c r="AQ18" s="385">
        <f t="shared" ref="AQ18" si="30">SUM(AQ14:AQ17)</f>
        <v>2962152.9786572009</v>
      </c>
      <c r="AR18" s="384">
        <f t="shared" ref="AR18" si="31">SUM(AR14:AR17)</f>
        <v>3026784.5339262709</v>
      </c>
      <c r="AS18" s="385">
        <f t="shared" ref="AS18" si="32">SUM(AS14:AS17)</f>
        <v>3092826.29250577</v>
      </c>
    </row>
    <row r="19" spans="1:45" x14ac:dyDescent="0.25">
      <c r="H19" s="439"/>
    </row>
    <row r="20" spans="1:45" ht="10.8" thickBot="1" x14ac:dyDescent="0.3">
      <c r="H20" s="439"/>
    </row>
    <row r="21" spans="1:45" s="2" customFormat="1" ht="25.2" customHeight="1" x14ac:dyDescent="0.2">
      <c r="B21" s="563" t="s">
        <v>630</v>
      </c>
      <c r="C21" s="564"/>
      <c r="D21" s="564"/>
      <c r="E21" s="565"/>
      <c r="Z21" s="14"/>
      <c r="AA21" s="14"/>
      <c r="AB21" s="14"/>
      <c r="AC21" s="14"/>
      <c r="AJ21" s="14"/>
      <c r="AK21" s="14"/>
      <c r="AM21" s="14"/>
      <c r="AN21" s="14"/>
      <c r="AP21" s="14"/>
      <c r="AQ21" s="14"/>
      <c r="AS21" s="14"/>
    </row>
    <row r="22" spans="1:45" s="2" customFormat="1" ht="29.7" customHeight="1" x14ac:dyDescent="0.2">
      <c r="B22" s="559" t="s">
        <v>499</v>
      </c>
      <c r="C22" s="560"/>
      <c r="D22" s="486" t="s">
        <v>504</v>
      </c>
      <c r="E22" s="487" t="s">
        <v>682</v>
      </c>
      <c r="Z22" s="14"/>
      <c r="AA22" s="14"/>
      <c r="AB22" s="14"/>
      <c r="AC22" s="14"/>
      <c r="AJ22" s="14"/>
      <c r="AK22" s="14"/>
      <c r="AM22" s="14"/>
      <c r="AN22" s="14"/>
      <c r="AP22" s="14"/>
      <c r="AQ22" s="14"/>
      <c r="AS22" s="14"/>
    </row>
    <row r="23" spans="1:45" s="2" customFormat="1" ht="13.95" customHeight="1" thickBot="1" x14ac:dyDescent="0.25">
      <c r="B23" s="561">
        <v>0.2</v>
      </c>
      <c r="C23" s="562"/>
      <c r="D23" s="484">
        <v>0.1</v>
      </c>
      <c r="E23" s="485">
        <v>0.25</v>
      </c>
      <c r="F23" s="300"/>
      <c r="G23" s="300"/>
      <c r="H23" s="300"/>
      <c r="Z23" s="14"/>
      <c r="AA23" s="14"/>
      <c r="AB23" s="14"/>
      <c r="AC23" s="14"/>
      <c r="AJ23" s="14"/>
      <c r="AK23" s="14"/>
      <c r="AM23" s="14"/>
      <c r="AN23" s="14"/>
      <c r="AP23" s="14"/>
      <c r="AQ23" s="14"/>
      <c r="AS23" s="14"/>
    </row>
    <row r="24" spans="1:45" s="2" customFormat="1" x14ac:dyDescent="0.2">
      <c r="B24" s="289" t="s">
        <v>496</v>
      </c>
      <c r="C24" s="28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s="2" customFormat="1" x14ac:dyDescent="0.2">
      <c r="B25" s="289"/>
      <c r="C25" s="28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x14ac:dyDescent="0.25">
      <c r="I26" s="439"/>
    </row>
    <row r="27" spans="1:45" x14ac:dyDescent="0.2">
      <c r="A27" s="2"/>
      <c r="B27" s="2"/>
      <c r="C27" s="3"/>
      <c r="D27" s="3" t="s">
        <v>10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5" x14ac:dyDescent="0.2">
      <c r="A28" s="2"/>
      <c r="B28" s="4" t="s">
        <v>54</v>
      </c>
      <c r="C28" s="4"/>
      <c r="D28" s="5">
        <v>1</v>
      </c>
      <c r="E28" s="5">
        <v>2</v>
      </c>
      <c r="F28" s="5">
        <v>3</v>
      </c>
      <c r="G28" s="5">
        <v>4</v>
      </c>
      <c r="H28" s="5">
        <v>5</v>
      </c>
      <c r="I28" s="5">
        <v>6</v>
      </c>
      <c r="J28" s="5">
        <v>7</v>
      </c>
      <c r="K28" s="5">
        <v>8</v>
      </c>
      <c r="L28" s="5">
        <v>9</v>
      </c>
      <c r="M28" s="5">
        <v>10</v>
      </c>
      <c r="N28" s="5">
        <v>11</v>
      </c>
      <c r="O28" s="5">
        <v>12</v>
      </c>
      <c r="P28" s="5">
        <v>13</v>
      </c>
      <c r="Q28" s="5">
        <v>14</v>
      </c>
      <c r="R28" s="5">
        <v>15</v>
      </c>
      <c r="S28" s="5">
        <v>16</v>
      </c>
      <c r="T28" s="5">
        <v>17</v>
      </c>
      <c r="U28" s="5">
        <v>18</v>
      </c>
      <c r="V28" s="5">
        <v>19</v>
      </c>
      <c r="W28" s="5">
        <v>20</v>
      </c>
      <c r="X28" s="5">
        <v>21</v>
      </c>
      <c r="Y28" s="5">
        <v>22</v>
      </c>
      <c r="Z28" s="5">
        <v>23</v>
      </c>
      <c r="AA28" s="5">
        <v>24</v>
      </c>
      <c r="AB28" s="5">
        <v>25</v>
      </c>
      <c r="AC28" s="5">
        <v>26</v>
      </c>
      <c r="AD28" s="5">
        <v>27</v>
      </c>
      <c r="AE28" s="5">
        <v>28</v>
      </c>
      <c r="AF28" s="5">
        <v>29</v>
      </c>
      <c r="AG28" s="5">
        <v>30</v>
      </c>
      <c r="AH28" s="5">
        <v>31</v>
      </c>
      <c r="AI28" s="5">
        <v>32</v>
      </c>
      <c r="AJ28" s="5">
        <v>33</v>
      </c>
      <c r="AK28" s="5">
        <v>34</v>
      </c>
      <c r="AL28" s="5">
        <v>35</v>
      </c>
      <c r="AM28" s="5">
        <v>36</v>
      </c>
      <c r="AN28" s="5">
        <v>37</v>
      </c>
      <c r="AO28" s="5">
        <v>38</v>
      </c>
    </row>
    <row r="29" spans="1:45" x14ac:dyDescent="0.2">
      <c r="A29" s="2"/>
      <c r="B29" s="6" t="s">
        <v>33</v>
      </c>
      <c r="C29" s="6" t="s">
        <v>9</v>
      </c>
      <c r="D29" s="7">
        <v>2026</v>
      </c>
      <c r="E29" s="7">
        <f>$D$29+D28</f>
        <v>2027</v>
      </c>
      <c r="F29" s="7">
        <f>$D$29+E28</f>
        <v>2028</v>
      </c>
      <c r="G29" s="7">
        <f t="shared" ref="G29:AD29" si="33">$D$29+F28</f>
        <v>2029</v>
      </c>
      <c r="H29" s="7">
        <f t="shared" si="33"/>
        <v>2030</v>
      </c>
      <c r="I29" s="7">
        <f t="shared" si="33"/>
        <v>2031</v>
      </c>
      <c r="J29" s="7">
        <f t="shared" si="33"/>
        <v>2032</v>
      </c>
      <c r="K29" s="7">
        <f t="shared" si="33"/>
        <v>2033</v>
      </c>
      <c r="L29" s="7">
        <f t="shared" si="33"/>
        <v>2034</v>
      </c>
      <c r="M29" s="7">
        <f t="shared" si="33"/>
        <v>2035</v>
      </c>
      <c r="N29" s="7">
        <f t="shared" si="33"/>
        <v>2036</v>
      </c>
      <c r="O29" s="7">
        <f t="shared" si="33"/>
        <v>2037</v>
      </c>
      <c r="P29" s="7">
        <f t="shared" si="33"/>
        <v>2038</v>
      </c>
      <c r="Q29" s="7">
        <f t="shared" si="33"/>
        <v>2039</v>
      </c>
      <c r="R29" s="7">
        <f t="shared" si="33"/>
        <v>2040</v>
      </c>
      <c r="S29" s="7">
        <f t="shared" si="33"/>
        <v>2041</v>
      </c>
      <c r="T29" s="7">
        <f t="shared" si="33"/>
        <v>2042</v>
      </c>
      <c r="U29" s="7">
        <f t="shared" si="33"/>
        <v>2043</v>
      </c>
      <c r="V29" s="7">
        <f t="shared" si="33"/>
        <v>2044</v>
      </c>
      <c r="W29" s="7">
        <f t="shared" si="33"/>
        <v>2045</v>
      </c>
      <c r="X29" s="7">
        <f t="shared" si="33"/>
        <v>2046</v>
      </c>
      <c r="Y29" s="7">
        <f t="shared" si="33"/>
        <v>2047</v>
      </c>
      <c r="Z29" s="7">
        <f t="shared" si="33"/>
        <v>2048</v>
      </c>
      <c r="AA29" s="7">
        <f t="shared" si="33"/>
        <v>2049</v>
      </c>
      <c r="AB29" s="7">
        <f t="shared" si="33"/>
        <v>2050</v>
      </c>
      <c r="AC29" s="7">
        <f t="shared" si="33"/>
        <v>2051</v>
      </c>
      <c r="AD29" s="7">
        <f t="shared" si="33"/>
        <v>2052</v>
      </c>
      <c r="AE29" s="7">
        <f>$D$29+AD28</f>
        <v>2053</v>
      </c>
      <c r="AF29" s="7">
        <f>$D$29+AE28</f>
        <v>2054</v>
      </c>
      <c r="AG29" s="7">
        <f>$D$29+AF28</f>
        <v>2055</v>
      </c>
      <c r="AH29" s="7">
        <f t="shared" ref="AH29:AO29" si="34">$D$29+AG28</f>
        <v>2056</v>
      </c>
      <c r="AI29" s="7">
        <f t="shared" si="34"/>
        <v>2057</v>
      </c>
      <c r="AJ29" s="7">
        <f t="shared" si="34"/>
        <v>2058</v>
      </c>
      <c r="AK29" s="7">
        <f t="shared" si="34"/>
        <v>2059</v>
      </c>
      <c r="AL29" s="7">
        <f t="shared" si="34"/>
        <v>2060</v>
      </c>
      <c r="AM29" s="7">
        <f t="shared" si="34"/>
        <v>2061</v>
      </c>
      <c r="AN29" s="7">
        <f t="shared" si="34"/>
        <v>2062</v>
      </c>
      <c r="AO29" s="7">
        <f t="shared" si="34"/>
        <v>2063</v>
      </c>
    </row>
    <row r="30" spans="1:45" x14ac:dyDescent="0.2">
      <c r="A30" s="2"/>
      <c r="B30" s="3" t="s">
        <v>280</v>
      </c>
      <c r="C30" s="8">
        <f>SUM(D30:AO30)</f>
        <v>80961105.900375009</v>
      </c>
      <c r="D30" s="9">
        <f t="shared" ref="D30:AG30" si="35">H18</f>
        <v>1320124.5047529743</v>
      </c>
      <c r="E30" s="9">
        <f t="shared" si="35"/>
        <v>1392529.0792805366</v>
      </c>
      <c r="F30" s="9">
        <f t="shared" si="35"/>
        <v>1452997.0763445375</v>
      </c>
      <c r="G30" s="9">
        <f t="shared" si="35"/>
        <v>1484700.1860496041</v>
      </c>
      <c r="H30" s="9">
        <f t="shared" si="35"/>
        <v>1517095.0295381274</v>
      </c>
      <c r="I30" s="9">
        <f t="shared" si="35"/>
        <v>1550196.6998287935</v>
      </c>
      <c r="J30" s="9">
        <f t="shared" si="35"/>
        <v>1584020.6192565919</v>
      </c>
      <c r="K30" s="9">
        <f t="shared" si="35"/>
        <v>1618582.5466582077</v>
      </c>
      <c r="L30" s="9">
        <f t="shared" si="35"/>
        <v>1653898.5847141873</v>
      </c>
      <c r="M30" s="9">
        <f t="shared" si="35"/>
        <v>1689985.1874513119</v>
      </c>
      <c r="N30" s="9">
        <f t="shared" si="35"/>
        <v>1726859.1679086557</v>
      </c>
      <c r="O30" s="9">
        <f t="shared" si="35"/>
        <v>1764537.7059709211</v>
      </c>
      <c r="P30" s="9">
        <f t="shared" si="35"/>
        <v>1803038.3563726826</v>
      </c>
      <c r="Q30" s="9">
        <f t="shared" si="35"/>
        <v>1842379.0568772799</v>
      </c>
      <c r="R30" s="9">
        <f t="shared" si="35"/>
        <v>1882578.1366341671</v>
      </c>
      <c r="S30" s="9">
        <f t="shared" si="35"/>
        <v>1923654.3247186092</v>
      </c>
      <c r="T30" s="9">
        <f t="shared" si="35"/>
        <v>1965626.7588577121</v>
      </c>
      <c r="U30" s="9">
        <f t="shared" si="35"/>
        <v>2008514.9943468412</v>
      </c>
      <c r="V30" s="9">
        <f t="shared" si="35"/>
        <v>2052339.0131605929</v>
      </c>
      <c r="W30" s="9">
        <f t="shared" si="35"/>
        <v>2097119.2332625566</v>
      </c>
      <c r="X30" s="9">
        <f t="shared" si="35"/>
        <v>2142876.5181182097</v>
      </c>
      <c r="Y30" s="9">
        <f t="shared" si="35"/>
        <v>2189632.1864153729</v>
      </c>
      <c r="Z30" s="9">
        <f t="shared" si="35"/>
        <v>2237408.0219967589</v>
      </c>
      <c r="AA30" s="9">
        <f t="shared" si="35"/>
        <v>2286226.284009242</v>
      </c>
      <c r="AB30" s="9">
        <f t="shared" si="35"/>
        <v>2336109.7172745718</v>
      </c>
      <c r="AC30" s="9">
        <f t="shared" si="35"/>
        <v>2387081.5628863699</v>
      </c>
      <c r="AD30" s="9">
        <f t="shared" si="35"/>
        <v>2439165.5690383432</v>
      </c>
      <c r="AE30" s="9">
        <f t="shared" si="35"/>
        <v>2492386.0020887586</v>
      </c>
      <c r="AF30" s="9">
        <f t="shared" si="35"/>
        <v>2546767.6578663345</v>
      </c>
      <c r="AG30" s="9">
        <f t="shared" si="35"/>
        <v>2602335.8732228163</v>
      </c>
      <c r="AH30" s="9">
        <f t="shared" ref="AH30:AM30" si="36">AL18</f>
        <v>2659116.5378376227</v>
      </c>
      <c r="AI30" s="9">
        <f t="shared" si="36"/>
        <v>2717136.106280053</v>
      </c>
      <c r="AJ30" s="9">
        <f t="shared" si="36"/>
        <v>2776421.610334686</v>
      </c>
      <c r="AK30" s="9">
        <f t="shared" si="36"/>
        <v>2837000.6715957061</v>
      </c>
      <c r="AL30" s="9">
        <f t="shared" si="36"/>
        <v>2898901.5143360253</v>
      </c>
      <c r="AM30" s="9">
        <f t="shared" si="36"/>
        <v>2962152.9786572009</v>
      </c>
      <c r="AN30" s="9">
        <f t="shared" ref="AN30" si="37">AR18</f>
        <v>3026784.5339262709</v>
      </c>
      <c r="AO30" s="9">
        <f t="shared" ref="AO30" si="38">AS18</f>
        <v>3092826.29250577</v>
      </c>
    </row>
    <row r="31" spans="1:45" x14ac:dyDescent="0.2">
      <c r="A31" s="2"/>
      <c r="B31" s="3" t="s">
        <v>278</v>
      </c>
      <c r="C31" s="8">
        <f t="shared" ref="C31:C35" si="39">SUM(D31:AO31)</f>
        <v>17510350</v>
      </c>
      <c r="D31" s="386">
        <v>0</v>
      </c>
      <c r="E31" s="386">
        <v>0</v>
      </c>
      <c r="F31" s="386">
        <f>13*'01 Investičné výdavky'!C54*E23</f>
        <v>7959250</v>
      </c>
      <c r="G31" s="386">
        <v>0</v>
      </c>
      <c r="H31" s="386">
        <v>0</v>
      </c>
      <c r="I31" s="386">
        <v>0</v>
      </c>
      <c r="J31" s="386">
        <v>0</v>
      </c>
      <c r="K31" s="386">
        <v>0</v>
      </c>
      <c r="L31" s="386">
        <v>0</v>
      </c>
      <c r="M31" s="386">
        <v>0</v>
      </c>
      <c r="N31" s="386">
        <v>0</v>
      </c>
      <c r="O31" s="386">
        <v>0</v>
      </c>
      <c r="P31" s="386">
        <v>0</v>
      </c>
      <c r="Q31" s="386">
        <v>0</v>
      </c>
      <c r="R31" s="386">
        <v>0</v>
      </c>
      <c r="S31" s="386">
        <v>0</v>
      </c>
      <c r="T31" s="386">
        <v>0</v>
      </c>
      <c r="U31" s="386">
        <v>0</v>
      </c>
      <c r="V31" s="386">
        <v>0</v>
      </c>
      <c r="W31" s="386">
        <v>0</v>
      </c>
      <c r="X31" s="386">
        <v>0</v>
      </c>
      <c r="Y31" s="386">
        <v>0</v>
      </c>
      <c r="Z31" s="386">
        <v>0</v>
      </c>
      <c r="AA31" s="386">
        <f>13*'01 Investičné výdavky'!C54*B23</f>
        <v>6367400</v>
      </c>
      <c r="AB31" s="386">
        <v>0</v>
      </c>
      <c r="AC31" s="386">
        <v>0</v>
      </c>
      <c r="AD31" s="386">
        <v>0</v>
      </c>
      <c r="AE31" s="386">
        <v>0</v>
      </c>
      <c r="AF31" s="386">
        <v>0</v>
      </c>
      <c r="AG31" s="386">
        <v>0</v>
      </c>
      <c r="AH31" s="386">
        <v>0</v>
      </c>
      <c r="AI31" s="386">
        <v>0</v>
      </c>
      <c r="AJ31" s="386">
        <v>0</v>
      </c>
      <c r="AK31" s="386">
        <v>0</v>
      </c>
      <c r="AL31" s="386">
        <f>13*'01 Investičné výdavky'!C54*D23</f>
        <v>3183700</v>
      </c>
      <c r="AM31" s="386">
        <v>0</v>
      </c>
      <c r="AN31" s="386">
        <v>0</v>
      </c>
      <c r="AO31" s="386">
        <v>0</v>
      </c>
    </row>
    <row r="32" spans="1:45" x14ac:dyDescent="0.2">
      <c r="A32" s="2"/>
      <c r="B32" s="4" t="s">
        <v>277</v>
      </c>
      <c r="C32" s="8">
        <f t="shared" si="39"/>
        <v>98471455.900375009</v>
      </c>
      <c r="D32" s="13">
        <f t="shared" ref="D32:AD32" si="40">SUM(D30:D31)</f>
        <v>1320124.5047529743</v>
      </c>
      <c r="E32" s="13">
        <f t="shared" si="40"/>
        <v>1392529.0792805366</v>
      </c>
      <c r="F32" s="13">
        <f t="shared" si="40"/>
        <v>9412247.0763445385</v>
      </c>
      <c r="G32" s="13">
        <f t="shared" si="40"/>
        <v>1484700.1860496041</v>
      </c>
      <c r="H32" s="13">
        <f t="shared" si="40"/>
        <v>1517095.0295381274</v>
      </c>
      <c r="I32" s="13">
        <f t="shared" si="40"/>
        <v>1550196.6998287935</v>
      </c>
      <c r="J32" s="13">
        <f t="shared" si="40"/>
        <v>1584020.6192565919</v>
      </c>
      <c r="K32" s="13">
        <f t="shared" si="40"/>
        <v>1618582.5466582077</v>
      </c>
      <c r="L32" s="13">
        <f t="shared" si="40"/>
        <v>1653898.5847141873</v>
      </c>
      <c r="M32" s="13">
        <f t="shared" si="40"/>
        <v>1689985.1874513119</v>
      </c>
      <c r="N32" s="13">
        <f t="shared" si="40"/>
        <v>1726859.1679086557</v>
      </c>
      <c r="O32" s="13">
        <f t="shared" si="40"/>
        <v>1764537.7059709211</v>
      </c>
      <c r="P32" s="13">
        <f t="shared" si="40"/>
        <v>1803038.3563726826</v>
      </c>
      <c r="Q32" s="13">
        <f t="shared" si="40"/>
        <v>1842379.0568772799</v>
      </c>
      <c r="R32" s="13">
        <f t="shared" si="40"/>
        <v>1882578.1366341671</v>
      </c>
      <c r="S32" s="13">
        <f t="shared" si="40"/>
        <v>1923654.3247186092</v>
      </c>
      <c r="T32" s="13">
        <f t="shared" si="40"/>
        <v>1965626.7588577121</v>
      </c>
      <c r="U32" s="13">
        <f t="shared" si="40"/>
        <v>2008514.9943468412</v>
      </c>
      <c r="V32" s="13">
        <f t="shared" si="40"/>
        <v>2052339.0131605929</v>
      </c>
      <c r="W32" s="13">
        <f t="shared" si="40"/>
        <v>2097119.2332625566</v>
      </c>
      <c r="X32" s="13">
        <f t="shared" si="40"/>
        <v>2142876.5181182097</v>
      </c>
      <c r="Y32" s="13">
        <f t="shared" si="40"/>
        <v>2189632.1864153729</v>
      </c>
      <c r="Z32" s="13">
        <f t="shared" si="40"/>
        <v>2237408.0219967589</v>
      </c>
      <c r="AA32" s="13">
        <f t="shared" si="40"/>
        <v>8653626.2840092424</v>
      </c>
      <c r="AB32" s="13">
        <f t="shared" si="40"/>
        <v>2336109.7172745718</v>
      </c>
      <c r="AC32" s="13">
        <f t="shared" si="40"/>
        <v>2387081.5628863699</v>
      </c>
      <c r="AD32" s="13">
        <f t="shared" si="40"/>
        <v>2439165.5690383432</v>
      </c>
      <c r="AE32" s="13">
        <f>SUM(AE30:AE31)</f>
        <v>2492386.0020887586</v>
      </c>
      <c r="AF32" s="13">
        <f>SUM(AF30:AF31)</f>
        <v>2546767.6578663345</v>
      </c>
      <c r="AG32" s="13">
        <f>SUM(AG30:AG31)</f>
        <v>2602335.8732228163</v>
      </c>
      <c r="AH32" s="13">
        <f t="shared" ref="AH32:AM32" si="41">SUM(AH30:AH31)</f>
        <v>2659116.5378376227</v>
      </c>
      <c r="AI32" s="13">
        <f t="shared" si="41"/>
        <v>2717136.106280053</v>
      </c>
      <c r="AJ32" s="13">
        <f t="shared" si="41"/>
        <v>2776421.610334686</v>
      </c>
      <c r="AK32" s="13">
        <f t="shared" si="41"/>
        <v>2837000.6715957061</v>
      </c>
      <c r="AL32" s="13">
        <f t="shared" si="41"/>
        <v>6082601.5143360253</v>
      </c>
      <c r="AM32" s="13">
        <f t="shared" si="41"/>
        <v>2962152.9786572009</v>
      </c>
      <c r="AN32" s="13">
        <f t="shared" ref="AN32" si="42">SUM(AN30:AN31)</f>
        <v>3026784.5339262709</v>
      </c>
      <c r="AO32" s="13">
        <f t="shared" ref="AO32" si="43">SUM(AO30:AO31)</f>
        <v>3092826.29250577</v>
      </c>
    </row>
    <row r="33" spans="1:45" x14ac:dyDescent="0.2">
      <c r="A33" s="2"/>
      <c r="B33" s="3" t="s">
        <v>53</v>
      </c>
      <c r="C33" s="8">
        <f t="shared" si="39"/>
        <v>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5" ht="10.8" thickBot="1" x14ac:dyDescent="0.25">
      <c r="A34" s="2"/>
      <c r="B34" s="20" t="s">
        <v>51</v>
      </c>
      <c r="C34" s="8">
        <f t="shared" si="39"/>
        <v>0</v>
      </c>
      <c r="D34" s="21">
        <f t="shared" ref="D34:AD34" si="44">SUM(D33:D33)</f>
        <v>0</v>
      </c>
      <c r="E34" s="21">
        <f t="shared" si="44"/>
        <v>0</v>
      </c>
      <c r="F34" s="21">
        <f t="shared" si="44"/>
        <v>0</v>
      </c>
      <c r="G34" s="21">
        <f t="shared" si="44"/>
        <v>0</v>
      </c>
      <c r="H34" s="21">
        <f t="shared" si="44"/>
        <v>0</v>
      </c>
      <c r="I34" s="21">
        <f t="shared" si="44"/>
        <v>0</v>
      </c>
      <c r="J34" s="21">
        <f t="shared" si="44"/>
        <v>0</v>
      </c>
      <c r="K34" s="21">
        <f t="shared" si="44"/>
        <v>0</v>
      </c>
      <c r="L34" s="21">
        <f t="shared" si="44"/>
        <v>0</v>
      </c>
      <c r="M34" s="21">
        <f t="shared" si="44"/>
        <v>0</v>
      </c>
      <c r="N34" s="21">
        <f t="shared" si="44"/>
        <v>0</v>
      </c>
      <c r="O34" s="21">
        <f t="shared" si="44"/>
        <v>0</v>
      </c>
      <c r="P34" s="21">
        <f t="shared" si="44"/>
        <v>0</v>
      </c>
      <c r="Q34" s="21">
        <f t="shared" si="44"/>
        <v>0</v>
      </c>
      <c r="R34" s="21">
        <f t="shared" si="44"/>
        <v>0</v>
      </c>
      <c r="S34" s="21">
        <f t="shared" si="44"/>
        <v>0</v>
      </c>
      <c r="T34" s="21">
        <f t="shared" si="44"/>
        <v>0</v>
      </c>
      <c r="U34" s="21">
        <f t="shared" si="44"/>
        <v>0</v>
      </c>
      <c r="V34" s="21">
        <f t="shared" si="44"/>
        <v>0</v>
      </c>
      <c r="W34" s="21">
        <f t="shared" si="44"/>
        <v>0</v>
      </c>
      <c r="X34" s="21">
        <f t="shared" si="44"/>
        <v>0</v>
      </c>
      <c r="Y34" s="21">
        <f t="shared" si="44"/>
        <v>0</v>
      </c>
      <c r="Z34" s="21">
        <f t="shared" si="44"/>
        <v>0</v>
      </c>
      <c r="AA34" s="21">
        <f t="shared" si="44"/>
        <v>0</v>
      </c>
      <c r="AB34" s="21">
        <f t="shared" si="44"/>
        <v>0</v>
      </c>
      <c r="AC34" s="21">
        <f t="shared" si="44"/>
        <v>0</v>
      </c>
      <c r="AD34" s="21">
        <f t="shared" si="44"/>
        <v>0</v>
      </c>
      <c r="AE34" s="21">
        <f>SUM(AE33:AE33)</f>
        <v>0</v>
      </c>
      <c r="AF34" s="21">
        <f>SUM(AF33:AF33)</f>
        <v>0</v>
      </c>
      <c r="AG34" s="21">
        <f>SUM(AG33:AG33)</f>
        <v>0</v>
      </c>
      <c r="AH34" s="21">
        <f t="shared" ref="AH34:AM34" si="45">SUM(AH33:AH33)</f>
        <v>0</v>
      </c>
      <c r="AI34" s="21">
        <f t="shared" si="45"/>
        <v>0</v>
      </c>
      <c r="AJ34" s="21">
        <f t="shared" si="45"/>
        <v>0</v>
      </c>
      <c r="AK34" s="21">
        <f t="shared" si="45"/>
        <v>0</v>
      </c>
      <c r="AL34" s="21">
        <f t="shared" si="45"/>
        <v>0</v>
      </c>
      <c r="AM34" s="21">
        <f t="shared" si="45"/>
        <v>0</v>
      </c>
      <c r="AN34" s="21">
        <f t="shared" ref="AN34" si="46">SUM(AN33:AN33)</f>
        <v>0</v>
      </c>
      <c r="AO34" s="21">
        <f t="shared" ref="AO34" si="47">SUM(AO33:AO33)</f>
        <v>0</v>
      </c>
    </row>
    <row r="35" spans="1:45" ht="10.8" thickTop="1" x14ac:dyDescent="0.2">
      <c r="A35" s="2"/>
      <c r="B35" s="22" t="s">
        <v>50</v>
      </c>
      <c r="C35" s="8">
        <f t="shared" si="39"/>
        <v>98471455.900375009</v>
      </c>
      <c r="D35" s="23">
        <f t="shared" ref="D35:AD35" si="48">SUM(D32,D34)</f>
        <v>1320124.5047529743</v>
      </c>
      <c r="E35" s="23">
        <f t="shared" si="48"/>
        <v>1392529.0792805366</v>
      </c>
      <c r="F35" s="23">
        <f t="shared" si="48"/>
        <v>9412247.0763445385</v>
      </c>
      <c r="G35" s="23">
        <f t="shared" si="48"/>
        <v>1484700.1860496041</v>
      </c>
      <c r="H35" s="23">
        <f t="shared" si="48"/>
        <v>1517095.0295381274</v>
      </c>
      <c r="I35" s="23">
        <f t="shared" si="48"/>
        <v>1550196.6998287935</v>
      </c>
      <c r="J35" s="23">
        <f t="shared" si="48"/>
        <v>1584020.6192565919</v>
      </c>
      <c r="K35" s="23">
        <f t="shared" si="48"/>
        <v>1618582.5466582077</v>
      </c>
      <c r="L35" s="23">
        <f t="shared" si="48"/>
        <v>1653898.5847141873</v>
      </c>
      <c r="M35" s="23">
        <f t="shared" si="48"/>
        <v>1689985.1874513119</v>
      </c>
      <c r="N35" s="23">
        <f t="shared" si="48"/>
        <v>1726859.1679086557</v>
      </c>
      <c r="O35" s="23">
        <f t="shared" si="48"/>
        <v>1764537.7059709211</v>
      </c>
      <c r="P35" s="23">
        <f t="shared" si="48"/>
        <v>1803038.3563726826</v>
      </c>
      <c r="Q35" s="23">
        <f t="shared" si="48"/>
        <v>1842379.0568772799</v>
      </c>
      <c r="R35" s="23">
        <f t="shared" si="48"/>
        <v>1882578.1366341671</v>
      </c>
      <c r="S35" s="23">
        <f t="shared" si="48"/>
        <v>1923654.3247186092</v>
      </c>
      <c r="T35" s="23">
        <f t="shared" si="48"/>
        <v>1965626.7588577121</v>
      </c>
      <c r="U35" s="23">
        <f t="shared" si="48"/>
        <v>2008514.9943468412</v>
      </c>
      <c r="V35" s="23">
        <f t="shared" si="48"/>
        <v>2052339.0131605929</v>
      </c>
      <c r="W35" s="23">
        <f t="shared" si="48"/>
        <v>2097119.2332625566</v>
      </c>
      <c r="X35" s="23">
        <f t="shared" si="48"/>
        <v>2142876.5181182097</v>
      </c>
      <c r="Y35" s="23">
        <f t="shared" si="48"/>
        <v>2189632.1864153729</v>
      </c>
      <c r="Z35" s="23">
        <f t="shared" si="48"/>
        <v>2237408.0219967589</v>
      </c>
      <c r="AA35" s="23">
        <f t="shared" si="48"/>
        <v>8653626.2840092424</v>
      </c>
      <c r="AB35" s="23">
        <f t="shared" si="48"/>
        <v>2336109.7172745718</v>
      </c>
      <c r="AC35" s="23">
        <f t="shared" si="48"/>
        <v>2387081.5628863699</v>
      </c>
      <c r="AD35" s="23">
        <f t="shared" si="48"/>
        <v>2439165.5690383432</v>
      </c>
      <c r="AE35" s="23">
        <f>SUM(AE32,AE34)</f>
        <v>2492386.0020887586</v>
      </c>
      <c r="AF35" s="23">
        <f>SUM(AF32,AF34)</f>
        <v>2546767.6578663345</v>
      </c>
      <c r="AG35" s="23">
        <f>SUM(AG32,AG34)</f>
        <v>2602335.8732228163</v>
      </c>
      <c r="AH35" s="23">
        <f t="shared" ref="AH35:AM35" si="49">SUM(AH32,AH34)</f>
        <v>2659116.5378376227</v>
      </c>
      <c r="AI35" s="23">
        <f t="shared" si="49"/>
        <v>2717136.106280053</v>
      </c>
      <c r="AJ35" s="23">
        <f t="shared" si="49"/>
        <v>2776421.610334686</v>
      </c>
      <c r="AK35" s="23">
        <f t="shared" si="49"/>
        <v>2837000.6715957061</v>
      </c>
      <c r="AL35" s="23">
        <f t="shared" si="49"/>
        <v>6082601.5143360253</v>
      </c>
      <c r="AM35" s="23">
        <f t="shared" si="49"/>
        <v>2962152.9786572009</v>
      </c>
      <c r="AN35" s="23">
        <f t="shared" ref="AN35" si="50">SUM(AN32,AN34)</f>
        <v>3026784.5339262709</v>
      </c>
      <c r="AO35" s="23">
        <f t="shared" ref="AO35" si="51">SUM(AO32,AO34)</f>
        <v>3092826.29250577</v>
      </c>
    </row>
    <row r="39" spans="1:45" x14ac:dyDescent="0.25">
      <c r="G39" s="439"/>
    </row>
    <row r="40" spans="1:45" s="448" customFormat="1" x14ac:dyDescent="0.25">
      <c r="A40" s="420"/>
      <c r="B40" s="420"/>
      <c r="C40" s="420"/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  <c r="AC40" s="420"/>
      <c r="AD40" s="420"/>
      <c r="AE40" s="420"/>
      <c r="AF40" s="420"/>
      <c r="AG40" s="420"/>
      <c r="AH40" s="420"/>
      <c r="AI40" s="420"/>
      <c r="AJ40" s="420"/>
      <c r="AK40" s="420"/>
      <c r="AL40" s="420"/>
      <c r="AM40" s="420"/>
      <c r="AN40" s="420"/>
      <c r="AO40" s="420"/>
      <c r="AP40" s="420"/>
      <c r="AQ40" s="420"/>
      <c r="AR40" s="420"/>
      <c r="AS40" s="420"/>
    </row>
    <row r="57" spans="1:45" s="448" customFormat="1" x14ac:dyDescent="0.25">
      <c r="A57" s="420"/>
      <c r="B57" s="420"/>
      <c r="C57" s="420"/>
      <c r="D57" s="420"/>
      <c r="E57" s="420"/>
      <c r="F57" s="420"/>
      <c r="G57" s="420"/>
      <c r="H57" s="420"/>
      <c r="I57" s="420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0"/>
      <c r="AC57" s="420"/>
      <c r="AD57" s="420"/>
      <c r="AE57" s="420"/>
      <c r="AF57" s="420"/>
      <c r="AG57" s="420"/>
      <c r="AH57" s="420"/>
      <c r="AI57" s="420"/>
      <c r="AJ57" s="420"/>
      <c r="AK57" s="420"/>
      <c r="AL57" s="420"/>
      <c r="AM57" s="420"/>
      <c r="AN57" s="420"/>
      <c r="AO57" s="420"/>
      <c r="AP57" s="420"/>
      <c r="AQ57" s="420"/>
      <c r="AR57" s="420"/>
      <c r="AS57" s="420"/>
    </row>
    <row r="75" spans="1:45" s="448" customFormat="1" x14ac:dyDescent="0.25">
      <c r="A75" s="420"/>
      <c r="B75" s="420"/>
      <c r="C75" s="420"/>
      <c r="D75" s="420"/>
      <c r="E75" s="420"/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20"/>
      <c r="V75" s="420"/>
      <c r="W75" s="420"/>
      <c r="X75" s="420"/>
      <c r="Y75" s="420"/>
      <c r="Z75" s="420"/>
      <c r="AA75" s="420"/>
      <c r="AB75" s="420"/>
      <c r="AC75" s="420"/>
      <c r="AD75" s="420"/>
      <c r="AE75" s="420"/>
      <c r="AF75" s="420"/>
      <c r="AG75" s="420"/>
      <c r="AH75" s="420"/>
      <c r="AI75" s="420"/>
      <c r="AJ75" s="420"/>
      <c r="AK75" s="420"/>
      <c r="AL75" s="420"/>
      <c r="AM75" s="420"/>
      <c r="AN75" s="420"/>
      <c r="AO75" s="420"/>
      <c r="AP75" s="420"/>
      <c r="AQ75" s="420"/>
      <c r="AR75" s="420"/>
      <c r="AS75" s="420"/>
    </row>
    <row r="82" spans="1:45" s="448" customFormat="1" x14ac:dyDescent="0.25">
      <c r="A82" s="420"/>
      <c r="B82" s="420"/>
      <c r="C82" s="420"/>
      <c r="D82" s="420"/>
      <c r="E82" s="420"/>
      <c r="F82" s="420"/>
      <c r="G82" s="420"/>
      <c r="H82" s="420"/>
      <c r="I82" s="420"/>
      <c r="J82" s="420"/>
      <c r="K82" s="420"/>
      <c r="L82" s="420"/>
      <c r="M82" s="420"/>
      <c r="N82" s="420"/>
      <c r="O82" s="420"/>
      <c r="P82" s="420"/>
      <c r="Q82" s="420"/>
      <c r="R82" s="420"/>
      <c r="S82" s="420"/>
      <c r="T82" s="420"/>
      <c r="U82" s="420"/>
      <c r="V82" s="420"/>
      <c r="W82" s="420"/>
      <c r="X82" s="420"/>
      <c r="Y82" s="420"/>
      <c r="Z82" s="420"/>
      <c r="AA82" s="420"/>
      <c r="AB82" s="420"/>
      <c r="AC82" s="420"/>
      <c r="AD82" s="420"/>
      <c r="AE82" s="420"/>
      <c r="AF82" s="420"/>
      <c r="AG82" s="420"/>
      <c r="AH82" s="420"/>
      <c r="AI82" s="420"/>
      <c r="AJ82" s="420"/>
      <c r="AK82" s="420"/>
      <c r="AL82" s="420"/>
      <c r="AM82" s="420"/>
      <c r="AN82" s="420"/>
      <c r="AO82" s="420"/>
      <c r="AP82" s="420"/>
      <c r="AQ82" s="420"/>
      <c r="AR82" s="420"/>
      <c r="AS82" s="420"/>
    </row>
    <row r="98" spans="1:45" s="448" customFormat="1" x14ac:dyDescent="0.25">
      <c r="A98" s="420"/>
      <c r="B98" s="420"/>
      <c r="C98" s="420"/>
      <c r="D98" s="420"/>
      <c r="E98" s="420"/>
      <c r="F98" s="420"/>
      <c r="G98" s="420"/>
      <c r="H98" s="420"/>
      <c r="I98" s="420"/>
      <c r="J98" s="420"/>
      <c r="K98" s="420"/>
      <c r="L98" s="420"/>
      <c r="M98" s="420"/>
      <c r="N98" s="420"/>
      <c r="O98" s="420"/>
      <c r="P98" s="420"/>
      <c r="Q98" s="420"/>
      <c r="R98" s="420"/>
      <c r="S98" s="420"/>
      <c r="T98" s="420"/>
      <c r="U98" s="420"/>
      <c r="V98" s="420"/>
      <c r="W98" s="420"/>
      <c r="X98" s="420"/>
      <c r="Y98" s="420"/>
      <c r="Z98" s="420"/>
      <c r="AA98" s="420"/>
      <c r="AB98" s="420"/>
      <c r="AC98" s="420"/>
      <c r="AD98" s="420"/>
      <c r="AE98" s="420"/>
      <c r="AF98" s="420"/>
      <c r="AG98" s="420"/>
      <c r="AH98" s="420"/>
      <c r="AI98" s="420"/>
      <c r="AJ98" s="420"/>
      <c r="AK98" s="420"/>
      <c r="AL98" s="420"/>
      <c r="AM98" s="420"/>
      <c r="AN98" s="420"/>
      <c r="AO98" s="420"/>
      <c r="AP98" s="420"/>
      <c r="AQ98" s="420"/>
      <c r="AR98" s="420"/>
      <c r="AS98" s="420"/>
    </row>
  </sheetData>
  <mergeCells count="10">
    <mergeCell ref="B22:C22"/>
    <mergeCell ref="B23:C23"/>
    <mergeCell ref="B21:E21"/>
    <mergeCell ref="B9:AK9"/>
    <mergeCell ref="B10:B12"/>
    <mergeCell ref="C10:C11"/>
    <mergeCell ref="D10:D12"/>
    <mergeCell ref="E10:E12"/>
    <mergeCell ref="F10:F12"/>
    <mergeCell ref="C12:C1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F9AEC-A0F9-4A50-BFA8-004174FC7819}">
  <dimension ref="A1:AU99"/>
  <sheetViews>
    <sheetView zoomScaleNormal="100" workbookViewId="0">
      <selection activeCell="F23" sqref="F23"/>
    </sheetView>
  </sheetViews>
  <sheetFormatPr defaultColWidth="8.6640625" defaultRowHeight="10.199999999999999" x14ac:dyDescent="0.25"/>
  <cols>
    <col min="1" max="1" width="1.5546875" style="420" customWidth="1"/>
    <col min="2" max="2" width="37.33203125" style="420" customWidth="1"/>
    <col min="3" max="3" width="15.5546875" style="420" customWidth="1"/>
    <col min="4" max="4" width="14.6640625" style="420" customWidth="1"/>
    <col min="5" max="5" width="13.6640625" style="420" bestFit="1" customWidth="1"/>
    <col min="6" max="6" width="13.6640625" style="420" customWidth="1"/>
    <col min="7" max="8" width="14.33203125" style="420" customWidth="1"/>
    <col min="9" max="9" width="17.33203125" style="420" customWidth="1"/>
    <col min="10" max="14" width="12.33203125" style="420" customWidth="1"/>
    <col min="15" max="15" width="13.5546875" style="420" customWidth="1"/>
    <col min="16" max="25" width="12.33203125" style="420" customWidth="1"/>
    <col min="26" max="26" width="13.6640625" style="420" customWidth="1"/>
    <col min="27" max="47" width="12.33203125" style="420" customWidth="1"/>
    <col min="48" max="16384" width="8.6640625" style="420"/>
  </cols>
  <sheetData>
    <row r="1" spans="1:47" ht="10.8" thickBot="1" x14ac:dyDescent="0.3"/>
    <row r="2" spans="1:47" ht="21" thickBot="1" x14ac:dyDescent="0.25">
      <c r="B2" s="421" t="s">
        <v>616</v>
      </c>
      <c r="C2" s="422" t="s">
        <v>662</v>
      </c>
      <c r="D2" s="422" t="s">
        <v>671</v>
      </c>
      <c r="E2" s="422" t="s">
        <v>617</v>
      </c>
      <c r="F2" s="422" t="s">
        <v>618</v>
      </c>
      <c r="G2" s="422" t="s">
        <v>664</v>
      </c>
      <c r="H2" s="2"/>
      <c r="I2" s="2"/>
      <c r="J2" s="2"/>
      <c r="K2" s="2"/>
    </row>
    <row r="3" spans="1:47" x14ac:dyDescent="0.2">
      <c r="B3" s="423" t="s">
        <v>665</v>
      </c>
      <c r="C3" s="424">
        <v>1</v>
      </c>
      <c r="D3" s="424">
        <v>10</v>
      </c>
      <c r="E3" s="424">
        <v>363</v>
      </c>
      <c r="F3" s="424">
        <v>541</v>
      </c>
      <c r="G3" s="425">
        <f>(C3+D3)*E3*F3</f>
        <v>2160213</v>
      </c>
      <c r="H3" s="2"/>
      <c r="I3" s="2"/>
      <c r="J3" s="2"/>
      <c r="K3" s="2"/>
    </row>
    <row r="4" spans="1:47" ht="10.8" thickBot="1" x14ac:dyDescent="0.25">
      <c r="B4" s="426" t="s">
        <v>637</v>
      </c>
      <c r="C4" s="427">
        <v>0</v>
      </c>
      <c r="D4" s="427">
        <v>2</v>
      </c>
      <c r="E4" s="428"/>
      <c r="F4" s="429"/>
      <c r="G4" s="430"/>
      <c r="H4" s="2"/>
      <c r="I4" s="2"/>
      <c r="J4" s="2"/>
      <c r="K4" s="2"/>
    </row>
    <row r="5" spans="1:47" ht="10.8" thickBot="1" x14ac:dyDescent="0.25">
      <c r="B5" s="431" t="s">
        <v>619</v>
      </c>
      <c r="C5" s="432">
        <f>SUM(C3:C4)</f>
        <v>1</v>
      </c>
      <c r="D5" s="432">
        <f>SUM(D3:D4)</f>
        <v>12</v>
      </c>
      <c r="E5" s="433">
        <f>SUM(E3:E4)</f>
        <v>363</v>
      </c>
      <c r="F5" s="434">
        <f>SUM(F3:F4)</f>
        <v>541</v>
      </c>
      <c r="G5" s="435">
        <f>SUM(G3:G3)</f>
        <v>2160213</v>
      </c>
      <c r="H5" s="2"/>
      <c r="I5" s="2"/>
      <c r="J5" s="2"/>
      <c r="K5" s="2"/>
    </row>
    <row r="6" spans="1:47" ht="10.8" thickBot="1" x14ac:dyDescent="0.25">
      <c r="B6" s="436" t="s">
        <v>620</v>
      </c>
      <c r="C6" s="437"/>
      <c r="D6" s="437"/>
      <c r="E6" s="438">
        <f>AVERAGE(E3:E4)</f>
        <v>363</v>
      </c>
      <c r="F6" s="438">
        <f>AVERAGE(F3:F4)</f>
        <v>541</v>
      </c>
      <c r="G6" s="483">
        <f>G5/(C5+D5)/365</f>
        <v>455.26090621707061</v>
      </c>
      <c r="H6" s="2"/>
      <c r="I6" s="2"/>
      <c r="J6" s="2"/>
      <c r="K6" s="2"/>
      <c r="L6" s="440"/>
    </row>
    <row r="7" spans="1:47" x14ac:dyDescent="0.2">
      <c r="B7" s="2"/>
      <c r="C7" s="2"/>
      <c r="D7" s="2"/>
      <c r="E7" s="2"/>
      <c r="F7" s="2"/>
      <c r="G7" s="2"/>
      <c r="H7" s="2"/>
      <c r="I7" s="2"/>
      <c r="J7" s="439"/>
      <c r="K7" s="439"/>
      <c r="L7" s="439"/>
      <c r="O7" s="440"/>
    </row>
    <row r="8" spans="1:47" x14ac:dyDescent="0.25">
      <c r="J8" s="439"/>
      <c r="K8" s="439"/>
      <c r="L8" s="439"/>
      <c r="M8" s="440"/>
      <c r="N8" s="441"/>
    </row>
    <row r="9" spans="1:47" ht="10.8" thickBot="1" x14ac:dyDescent="0.3">
      <c r="B9" s="566"/>
      <c r="C9" s="567"/>
      <c r="D9" s="566"/>
      <c r="E9" s="566"/>
      <c r="F9" s="566"/>
      <c r="G9" s="566"/>
      <c r="H9" s="566"/>
      <c r="I9" s="567"/>
      <c r="J9" s="567"/>
      <c r="K9" s="567"/>
      <c r="L9" s="567"/>
      <c r="M9" s="567"/>
      <c r="N9" s="567"/>
      <c r="O9" s="567"/>
      <c r="P9" s="567"/>
      <c r="Q9" s="567"/>
      <c r="R9" s="567"/>
      <c r="S9" s="567"/>
      <c r="T9" s="567"/>
      <c r="U9" s="567"/>
      <c r="V9" s="567"/>
      <c r="W9" s="567"/>
      <c r="X9" s="567"/>
      <c r="Y9" s="567"/>
      <c r="Z9" s="567"/>
      <c r="AA9" s="567"/>
      <c r="AB9" s="567"/>
      <c r="AC9" s="567"/>
      <c r="AD9" s="567"/>
      <c r="AE9" s="567"/>
      <c r="AF9" s="567"/>
      <c r="AG9" s="567"/>
      <c r="AH9" s="567"/>
      <c r="AI9" s="567"/>
      <c r="AJ9" s="567"/>
      <c r="AK9" s="567"/>
      <c r="AL9" s="567"/>
      <c r="AM9" s="567"/>
    </row>
    <row r="10" spans="1:47" ht="13.2" customHeight="1" x14ac:dyDescent="0.25">
      <c r="B10" s="568" t="s">
        <v>666</v>
      </c>
      <c r="C10" s="570" t="s">
        <v>672</v>
      </c>
      <c r="D10" s="572" t="s">
        <v>621</v>
      </c>
      <c r="E10" s="572" t="s">
        <v>622</v>
      </c>
      <c r="F10" s="572" t="s">
        <v>622</v>
      </c>
      <c r="G10" s="572" t="s">
        <v>673</v>
      </c>
      <c r="H10" s="572" t="s">
        <v>674</v>
      </c>
      <c r="I10" s="442" t="s">
        <v>624</v>
      </c>
      <c r="J10" s="442">
        <v>2026</v>
      </c>
      <c r="K10" s="443">
        <f>J10+1</f>
        <v>2027</v>
      </c>
      <c r="L10" s="443">
        <f>K10+1</f>
        <v>2028</v>
      </c>
      <c r="M10" s="443">
        <f t="shared" ref="M10:AK10" si="0">L10+1</f>
        <v>2029</v>
      </c>
      <c r="N10" s="443">
        <f t="shared" si="0"/>
        <v>2030</v>
      </c>
      <c r="O10" s="443">
        <f t="shared" si="0"/>
        <v>2031</v>
      </c>
      <c r="P10" s="443">
        <f t="shared" si="0"/>
        <v>2032</v>
      </c>
      <c r="Q10" s="443">
        <f t="shared" si="0"/>
        <v>2033</v>
      </c>
      <c r="R10" s="443">
        <f t="shared" si="0"/>
        <v>2034</v>
      </c>
      <c r="S10" s="443">
        <f t="shared" si="0"/>
        <v>2035</v>
      </c>
      <c r="T10" s="443">
        <f t="shared" si="0"/>
        <v>2036</v>
      </c>
      <c r="U10" s="443">
        <f t="shared" si="0"/>
        <v>2037</v>
      </c>
      <c r="V10" s="443">
        <f t="shared" si="0"/>
        <v>2038</v>
      </c>
      <c r="W10" s="443">
        <f t="shared" si="0"/>
        <v>2039</v>
      </c>
      <c r="X10" s="443">
        <f t="shared" si="0"/>
        <v>2040</v>
      </c>
      <c r="Y10" s="443">
        <f t="shared" si="0"/>
        <v>2041</v>
      </c>
      <c r="Z10" s="443">
        <f t="shared" si="0"/>
        <v>2042</v>
      </c>
      <c r="AA10" s="443">
        <f t="shared" si="0"/>
        <v>2043</v>
      </c>
      <c r="AB10" s="443">
        <f t="shared" si="0"/>
        <v>2044</v>
      </c>
      <c r="AC10" s="443">
        <f t="shared" si="0"/>
        <v>2045</v>
      </c>
      <c r="AD10" s="443">
        <f t="shared" si="0"/>
        <v>2046</v>
      </c>
      <c r="AE10" s="443">
        <f t="shared" si="0"/>
        <v>2047</v>
      </c>
      <c r="AF10" s="443">
        <f t="shared" si="0"/>
        <v>2048</v>
      </c>
      <c r="AG10" s="443">
        <f t="shared" si="0"/>
        <v>2049</v>
      </c>
      <c r="AH10" s="443">
        <f t="shared" si="0"/>
        <v>2050</v>
      </c>
      <c r="AI10" s="443">
        <f t="shared" si="0"/>
        <v>2051</v>
      </c>
      <c r="AJ10" s="443">
        <f t="shared" si="0"/>
        <v>2052</v>
      </c>
      <c r="AK10" s="443">
        <f t="shared" si="0"/>
        <v>2053</v>
      </c>
      <c r="AL10" s="443">
        <f>AK10+1</f>
        <v>2054</v>
      </c>
      <c r="AM10" s="443">
        <f>AL10+1</f>
        <v>2055</v>
      </c>
      <c r="AN10" s="443">
        <f t="shared" ref="AN10:AP10" si="1">AM10+1</f>
        <v>2056</v>
      </c>
      <c r="AO10" s="443">
        <f t="shared" si="1"/>
        <v>2057</v>
      </c>
      <c r="AP10" s="443">
        <f t="shared" si="1"/>
        <v>2058</v>
      </c>
      <c r="AQ10" s="443">
        <f t="shared" ref="AQ10:AS10" si="2">AP10+1</f>
        <v>2059</v>
      </c>
      <c r="AR10" s="443">
        <f t="shared" si="2"/>
        <v>2060</v>
      </c>
      <c r="AS10" s="443">
        <f t="shared" si="2"/>
        <v>2061</v>
      </c>
      <c r="AT10" s="443">
        <f t="shared" ref="AT10" si="3">AS10+1</f>
        <v>2062</v>
      </c>
      <c r="AU10" s="489">
        <f t="shared" ref="AU10" si="4">AT10+1</f>
        <v>2063</v>
      </c>
    </row>
    <row r="11" spans="1:47" ht="13.2" customHeight="1" x14ac:dyDescent="0.25">
      <c r="B11" s="569"/>
      <c r="C11" s="578"/>
      <c r="D11" s="573"/>
      <c r="E11" s="573"/>
      <c r="F11" s="573"/>
      <c r="G11" s="573"/>
      <c r="H11" s="573"/>
      <c r="I11" s="473" t="s">
        <v>679</v>
      </c>
      <c r="J11" s="474">
        <v>23</v>
      </c>
      <c r="K11" s="474">
        <v>23</v>
      </c>
      <c r="L11" s="475"/>
      <c r="M11" s="475"/>
      <c r="N11" s="476"/>
      <c r="O11" s="476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6"/>
      <c r="AF11" s="476"/>
      <c r="AG11" s="476"/>
      <c r="AH11" s="476"/>
      <c r="AI11" s="476"/>
      <c r="AJ11" s="476"/>
      <c r="AK11" s="476"/>
      <c r="AL11" s="476"/>
      <c r="AM11" s="476"/>
      <c r="AN11" s="476"/>
      <c r="AO11" s="476"/>
      <c r="AP11" s="476"/>
      <c r="AQ11" s="476"/>
      <c r="AR11" s="476"/>
      <c r="AS11" s="476"/>
      <c r="AT11" s="476"/>
      <c r="AU11" s="498"/>
    </row>
    <row r="12" spans="1:47" ht="12.45" customHeight="1" thickBot="1" x14ac:dyDescent="0.3">
      <c r="B12" s="569"/>
      <c r="C12" s="571"/>
      <c r="D12" s="573"/>
      <c r="E12" s="573"/>
      <c r="F12" s="573"/>
      <c r="G12" s="573"/>
      <c r="H12" s="573"/>
      <c r="I12" s="444" t="s">
        <v>680</v>
      </c>
      <c r="J12" s="445"/>
      <c r="K12" s="445"/>
      <c r="L12" s="445">
        <v>13</v>
      </c>
      <c r="M12" s="445">
        <v>13</v>
      </c>
      <c r="N12" s="445">
        <v>13</v>
      </c>
      <c r="O12" s="445">
        <v>13</v>
      </c>
      <c r="P12" s="445">
        <v>13</v>
      </c>
      <c r="Q12" s="445">
        <v>13</v>
      </c>
      <c r="R12" s="445">
        <v>13</v>
      </c>
      <c r="S12" s="445">
        <v>13</v>
      </c>
      <c r="T12" s="445">
        <v>13</v>
      </c>
      <c r="U12" s="445">
        <v>13</v>
      </c>
      <c r="V12" s="445">
        <v>13</v>
      </c>
      <c r="W12" s="445">
        <v>13</v>
      </c>
      <c r="X12" s="445">
        <v>13</v>
      </c>
      <c r="Y12" s="445">
        <v>13</v>
      </c>
      <c r="Z12" s="445">
        <v>13</v>
      </c>
      <c r="AA12" s="445">
        <v>13</v>
      </c>
      <c r="AB12" s="445">
        <v>13</v>
      </c>
      <c r="AC12" s="445">
        <v>13</v>
      </c>
      <c r="AD12" s="445">
        <v>13</v>
      </c>
      <c r="AE12" s="445">
        <v>13</v>
      </c>
      <c r="AF12" s="445">
        <v>13</v>
      </c>
      <c r="AG12" s="445">
        <v>13</v>
      </c>
      <c r="AH12" s="445">
        <v>13</v>
      </c>
      <c r="AI12" s="445">
        <v>13</v>
      </c>
      <c r="AJ12" s="445">
        <v>13</v>
      </c>
      <c r="AK12" s="445">
        <v>13</v>
      </c>
      <c r="AL12" s="445">
        <v>13</v>
      </c>
      <c r="AM12" s="445">
        <v>13</v>
      </c>
      <c r="AN12" s="445">
        <v>13</v>
      </c>
      <c r="AO12" s="445">
        <v>13</v>
      </c>
      <c r="AP12" s="445">
        <v>13</v>
      </c>
      <c r="AQ12" s="445">
        <v>13</v>
      </c>
      <c r="AR12" s="445">
        <v>13</v>
      </c>
      <c r="AS12" s="445">
        <v>13</v>
      </c>
      <c r="AT12" s="445">
        <v>13</v>
      </c>
      <c r="AU12" s="490">
        <v>13</v>
      </c>
    </row>
    <row r="13" spans="1:47" s="448" customFormat="1" ht="13.2" customHeight="1" x14ac:dyDescent="0.25">
      <c r="A13" s="420"/>
      <c r="B13" s="569"/>
      <c r="C13" s="570" t="s">
        <v>668</v>
      </c>
      <c r="D13" s="573"/>
      <c r="E13" s="573"/>
      <c r="F13" s="573"/>
      <c r="G13" s="573"/>
      <c r="H13" s="573"/>
      <c r="I13" s="446" t="s">
        <v>625</v>
      </c>
      <c r="J13" s="447">
        <v>1.0972776411419201</v>
      </c>
      <c r="K13" s="447">
        <v>1.0548467771538801</v>
      </c>
      <c r="L13" s="447">
        <v>1.0434231485458401</v>
      </c>
      <c r="M13" s="447">
        <v>1.0218191145881901</v>
      </c>
      <c r="N13" s="447">
        <v>1.0218191145881901</v>
      </c>
      <c r="O13" s="447">
        <v>1.0218191145881901</v>
      </c>
      <c r="P13" s="447">
        <v>1.0218191145881901</v>
      </c>
      <c r="Q13" s="447">
        <v>1.0218191145881901</v>
      </c>
      <c r="R13" s="447">
        <v>1.0218191145881901</v>
      </c>
      <c r="S13" s="447">
        <v>1.0218191145881901</v>
      </c>
      <c r="T13" s="447">
        <v>1.0218191145881901</v>
      </c>
      <c r="U13" s="447">
        <v>1.0218191145881901</v>
      </c>
      <c r="V13" s="447">
        <v>1.0218191145881901</v>
      </c>
      <c r="W13" s="447">
        <v>1.0218191145881901</v>
      </c>
      <c r="X13" s="447">
        <v>1.0218191145881901</v>
      </c>
      <c r="Y13" s="447">
        <v>1.0218191145881901</v>
      </c>
      <c r="Z13" s="447">
        <v>1.0218191145881901</v>
      </c>
      <c r="AA13" s="447">
        <v>1.0218191145881901</v>
      </c>
      <c r="AB13" s="447">
        <v>1.0218191145881901</v>
      </c>
      <c r="AC13" s="447">
        <v>1.0218191145881901</v>
      </c>
      <c r="AD13" s="447">
        <v>1.0218191145881901</v>
      </c>
      <c r="AE13" s="447">
        <v>1.0218191145881901</v>
      </c>
      <c r="AF13" s="447">
        <v>1.0218191145881901</v>
      </c>
      <c r="AG13" s="447">
        <v>1.0218191145881901</v>
      </c>
      <c r="AH13" s="447">
        <v>1.0218191145881901</v>
      </c>
      <c r="AI13" s="447">
        <v>1.0218191145881901</v>
      </c>
      <c r="AJ13" s="447">
        <v>1.0218191145881901</v>
      </c>
      <c r="AK13" s="447">
        <v>1.0218191145881901</v>
      </c>
      <c r="AL13" s="447">
        <v>1.0218191145881901</v>
      </c>
      <c r="AM13" s="447">
        <v>1.0218191145881901</v>
      </c>
      <c r="AN13" s="447">
        <v>1.0218191145881901</v>
      </c>
      <c r="AO13" s="447">
        <v>1.0218191145881901</v>
      </c>
      <c r="AP13" s="447">
        <v>1.0218191145881901</v>
      </c>
      <c r="AQ13" s="447">
        <v>1.0218191145881901</v>
      </c>
      <c r="AR13" s="447">
        <v>1.0218191145881901</v>
      </c>
      <c r="AS13" s="447">
        <v>1.0218191145881901</v>
      </c>
      <c r="AT13" s="447">
        <v>1.0218191145881901</v>
      </c>
      <c r="AU13" s="491">
        <v>1.0218191145881901</v>
      </c>
    </row>
    <row r="14" spans="1:47" s="448" customFormat="1" ht="10.8" thickBot="1" x14ac:dyDescent="0.3">
      <c r="A14" s="420"/>
      <c r="B14" s="449"/>
      <c r="C14" s="571"/>
      <c r="D14" s="450"/>
      <c r="E14" s="450" t="s">
        <v>675</v>
      </c>
      <c r="F14" s="450" t="s">
        <v>676</v>
      </c>
      <c r="G14" s="450"/>
      <c r="H14" s="450"/>
      <c r="I14" s="451" t="s">
        <v>626</v>
      </c>
      <c r="J14" s="452">
        <f>1*J13</f>
        <v>1.0972776411419201</v>
      </c>
      <c r="K14" s="453">
        <f>J14*K13</f>
        <v>1.1574597834015661</v>
      </c>
      <c r="L14" s="453">
        <f t="shared" ref="L14" si="5">K14*L13</f>
        <v>1.2077203315120482</v>
      </c>
      <c r="M14" s="453">
        <f>L14*M13</f>
        <v>1.2340717198157964</v>
      </c>
      <c r="N14" s="453">
        <f>M14*N13</f>
        <v>1.2609980720805021</v>
      </c>
      <c r="O14" s="453">
        <f>N14*O13</f>
        <v>1.2885119335107134</v>
      </c>
      <c r="P14" s="453">
        <f t="shared" ref="P14:AM14" si="6">O14*P13</f>
        <v>1.3166261230362339</v>
      </c>
      <c r="Q14" s="453">
        <f t="shared" si="6"/>
        <v>1.345353739284566</v>
      </c>
      <c r="R14" s="453">
        <f t="shared" si="6"/>
        <v>1.374708166683666</v>
      </c>
      <c r="S14" s="453">
        <f t="shared" si="6"/>
        <v>1.4047030816978576</v>
      </c>
      <c r="T14" s="453">
        <f t="shared" si="6"/>
        <v>1.4353524591998068</v>
      </c>
      <c r="U14" s="453">
        <f t="shared" si="6"/>
        <v>1.4666705789815278</v>
      </c>
      <c r="V14" s="453">
        <f t="shared" si="6"/>
        <v>1.4986720324074527</v>
      </c>
      <c r="W14" s="453">
        <f t="shared" si="6"/>
        <v>1.5313717292126667</v>
      </c>
      <c r="X14" s="453">
        <f t="shared" si="6"/>
        <v>1.5647849044494726</v>
      </c>
      <c r="Y14" s="453">
        <f t="shared" si="6"/>
        <v>1.5989271255855257</v>
      </c>
      <c r="Z14" s="453">
        <f t="shared" si="6"/>
        <v>1.6338142997568417</v>
      </c>
      <c r="AA14" s="453">
        <f t="shared" si="6"/>
        <v>1.6694626811790598</v>
      </c>
      <c r="AB14" s="453">
        <f t="shared" si="6"/>
        <v>1.7058888787204127</v>
      </c>
      <c r="AC14" s="453">
        <f t="shared" si="6"/>
        <v>1.7431098636399325</v>
      </c>
      <c r="AD14" s="453">
        <f t="shared" si="6"/>
        <v>1.7811429774944965</v>
      </c>
      <c r="AE14" s="453">
        <f t="shared" si="6"/>
        <v>1.820005940218399</v>
      </c>
      <c r="AF14" s="453">
        <f t="shared" si="6"/>
        <v>1.859716858379211</v>
      </c>
      <c r="AG14" s="453">
        <f t="shared" si="6"/>
        <v>1.9002942336137758</v>
      </c>
      <c r="AH14" s="453">
        <f t="shared" si="6"/>
        <v>1.9417569712482716</v>
      </c>
      <c r="AI14" s="453">
        <f t="shared" si="6"/>
        <v>1.9841243891063545</v>
      </c>
      <c r="AJ14" s="453">
        <f t="shared" si="6"/>
        <v>2.0274162265094886</v>
      </c>
      <c r="AK14" s="453">
        <f t="shared" si="6"/>
        <v>2.071652653473655</v>
      </c>
      <c r="AL14" s="453">
        <f t="shared" si="6"/>
        <v>2.1168542801067249</v>
      </c>
      <c r="AM14" s="453">
        <f t="shared" si="6"/>
        <v>2.1630421662108743</v>
      </c>
      <c r="AN14" s="453">
        <f t="shared" ref="AN14" si="7">AM14*AN13</f>
        <v>2.2102378310945161</v>
      </c>
      <c r="AO14" s="453">
        <f t="shared" ref="AO14" si="8">AN14*AO13</f>
        <v>2.2584632635983199</v>
      </c>
      <c r="AP14" s="453">
        <f t="shared" ref="AP14" si="9">AO14*AP13</f>
        <v>2.3077409323399896</v>
      </c>
      <c r="AQ14" s="453">
        <f t="shared" ref="AQ14" si="10">AP14*AQ13</f>
        <v>2.3580937961825725</v>
      </c>
      <c r="AR14" s="453">
        <f t="shared" ref="AR14" si="11">AQ14*AR13</f>
        <v>2.4095453149311803</v>
      </c>
      <c r="AS14" s="453">
        <f t="shared" ref="AS14" si="12">AR14*AS13</f>
        <v>2.4621194602631005</v>
      </c>
      <c r="AT14" s="453">
        <f t="shared" ref="AT14" si="13">AS14*AT13</f>
        <v>2.5158407268963936</v>
      </c>
      <c r="AU14" s="492">
        <f t="shared" ref="AU14" si="14">AT14*AU13</f>
        <v>2.5707341440021816</v>
      </c>
    </row>
    <row r="15" spans="1:47" x14ac:dyDescent="0.25">
      <c r="B15" s="454" t="s">
        <v>627</v>
      </c>
      <c r="C15" s="455" t="s">
        <v>628</v>
      </c>
      <c r="D15" s="456">
        <v>0.42</v>
      </c>
      <c r="E15" s="457">
        <f>E6*G6</f>
        <v>165259.70895679665</v>
      </c>
      <c r="F15" s="477">
        <f>E6*F6</f>
        <v>196383</v>
      </c>
      <c r="G15" s="477">
        <f>D15*E15</f>
        <v>69409.077761854584</v>
      </c>
      <c r="H15" s="469">
        <f>D15*F15</f>
        <v>82480.86</v>
      </c>
      <c r="I15" s="459"/>
      <c r="J15" s="460">
        <f>'Pomocný výpočet PV bez projektu'!H14</f>
        <v>895798.77108237532</v>
      </c>
      <c r="K15" s="460">
        <f>'Pomocný výpočet PV bez projektu'!I14</f>
        <v>944930.44665464992</v>
      </c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0">
        <f>$H$15*V12*V14</f>
        <v>1606952.8551818894</v>
      </c>
      <c r="W15" s="460">
        <f t="shared" ref="W15:AM15" si="15">$H$15*W12*W14</f>
        <v>1642015.1436669223</v>
      </c>
      <c r="X15" s="460">
        <f t="shared" si="15"/>
        <v>1677842.4602421341</v>
      </c>
      <c r="Y15" s="460">
        <f t="shared" si="15"/>
        <v>1714451.4971430881</v>
      </c>
      <c r="Z15" s="460">
        <f t="shared" si="15"/>
        <v>1751859.3108151471</v>
      </c>
      <c r="AA15" s="460">
        <f t="shared" si="15"/>
        <v>1790083.3298602107</v>
      </c>
      <c r="AB15" s="460">
        <f t="shared" si="15"/>
        <v>1829141.3631568393</v>
      </c>
      <c r="AC15" s="460">
        <f t="shared" si="15"/>
        <v>1869051.6081575565</v>
      </c>
      <c r="AD15" s="460">
        <f t="shared" si="15"/>
        <v>1909832.6593671872</v>
      </c>
      <c r="AE15" s="460">
        <f t="shared" si="15"/>
        <v>1951503.5170061877</v>
      </c>
      <c r="AF15" s="460">
        <f t="shared" si="15"/>
        <v>1994083.5958630017</v>
      </c>
      <c r="AG15" s="460">
        <f t="shared" si="15"/>
        <v>2037592.7343395667</v>
      </c>
      <c r="AH15" s="460">
        <f t="shared" si="15"/>
        <v>2082051.2036941852</v>
      </c>
      <c r="AI15" s="460">
        <f t="shared" si="15"/>
        <v>2127479.7174860677</v>
      </c>
      <c r="AJ15" s="460">
        <f t="shared" si="15"/>
        <v>2173899.4412259464</v>
      </c>
      <c r="AK15" s="460">
        <f t="shared" si="15"/>
        <v>2221332.0022372575</v>
      </c>
      <c r="AL15" s="460">
        <f t="shared" si="15"/>
        <v>2269799.499732486</v>
      </c>
      <c r="AM15" s="460">
        <f t="shared" si="15"/>
        <v>2319324.5151093658</v>
      </c>
      <c r="AN15" s="460">
        <f t="shared" ref="AN15:AS15" si="16">$H$15*AN12*AN14</f>
        <v>2369930.1224717353</v>
      </c>
      <c r="AO15" s="460">
        <f t="shared" si="16"/>
        <v>2421639.8993799496</v>
      </c>
      <c r="AP15" s="460">
        <f t="shared" si="16"/>
        <v>2474477.937835854</v>
      </c>
      <c r="AQ15" s="460">
        <f t="shared" si="16"/>
        <v>2528468.8555074427</v>
      </c>
      <c r="AR15" s="460">
        <f t="shared" si="16"/>
        <v>2583637.8071984295</v>
      </c>
      <c r="AS15" s="460">
        <f t="shared" si="16"/>
        <v>2640010.4965680726</v>
      </c>
      <c r="AT15" s="460">
        <f t="shared" ref="AT15:AU15" si="17">$H$15*AT12*AT14</f>
        <v>2697613.1881067157</v>
      </c>
      <c r="AU15" s="493">
        <f t="shared" si="17"/>
        <v>2756472.7193726292</v>
      </c>
    </row>
    <row r="16" spans="1:47" x14ac:dyDescent="0.25">
      <c r="B16" s="461" t="s">
        <v>669</v>
      </c>
      <c r="C16" s="462" t="s">
        <v>628</v>
      </c>
      <c r="D16" s="478">
        <v>0.66</v>
      </c>
      <c r="E16" s="479"/>
      <c r="F16" s="480">
        <f>E6*F6</f>
        <v>196383</v>
      </c>
      <c r="G16" s="481"/>
      <c r="H16" s="469">
        <f>D16*F16</f>
        <v>129612.78</v>
      </c>
      <c r="I16" s="466"/>
      <c r="J16" s="467"/>
      <c r="K16" s="467"/>
      <c r="L16" s="460">
        <f>$H$16*L12</f>
        <v>1684966.14</v>
      </c>
      <c r="M16" s="460">
        <f>$H$16*M12</f>
        <v>1684966.14</v>
      </c>
      <c r="N16" s="460">
        <f>$H$16*N12</f>
        <v>1684966.14</v>
      </c>
      <c r="O16" s="460">
        <f t="shared" ref="O16:U16" si="18">$H$16*O12</f>
        <v>1684966.14</v>
      </c>
      <c r="P16" s="460">
        <f t="shared" si="18"/>
        <v>1684966.14</v>
      </c>
      <c r="Q16" s="460">
        <f t="shared" si="18"/>
        <v>1684966.14</v>
      </c>
      <c r="R16" s="460">
        <f t="shared" si="18"/>
        <v>1684966.14</v>
      </c>
      <c r="S16" s="460">
        <f t="shared" si="18"/>
        <v>1684966.14</v>
      </c>
      <c r="T16" s="460">
        <f t="shared" si="18"/>
        <v>1684966.14</v>
      </c>
      <c r="U16" s="460">
        <f t="shared" si="18"/>
        <v>1684966.14</v>
      </c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7"/>
      <c r="AL16" s="467"/>
      <c r="AM16" s="467"/>
      <c r="AN16" s="467"/>
      <c r="AO16" s="467"/>
      <c r="AP16" s="467"/>
      <c r="AQ16" s="467"/>
      <c r="AR16" s="467"/>
      <c r="AS16" s="467"/>
      <c r="AT16" s="467"/>
      <c r="AU16" s="494"/>
    </row>
    <row r="17" spans="1:47" x14ac:dyDescent="0.25">
      <c r="A17" s="448"/>
      <c r="B17" s="461" t="s">
        <v>670</v>
      </c>
      <c r="C17" s="462" t="s">
        <v>628</v>
      </c>
      <c r="D17" s="468">
        <v>0.11</v>
      </c>
      <c r="E17" s="469">
        <f>E6*G6</f>
        <v>165259.70895679665</v>
      </c>
      <c r="F17" s="480">
        <f>E6*F6</f>
        <v>196383</v>
      </c>
      <c r="G17" s="480">
        <f>D17*E17</f>
        <v>18178.567985247631</v>
      </c>
      <c r="H17" s="482">
        <f t="shared" ref="H17:H18" si="19">D17*F17</f>
        <v>21602.13</v>
      </c>
      <c r="I17" s="466"/>
      <c r="J17" s="460">
        <f>'Pomocný výpočet PV bez projektu'!H16</f>
        <v>259310.17057647707</v>
      </c>
      <c r="K17" s="460">
        <f>'Pomocný výpočet PV bez projektu'!I16</f>
        <v>273532.49771581969</v>
      </c>
      <c r="L17" s="460">
        <f>(($G$17*L14)*L11)+(($H$17*L14)*L12)</f>
        <v>339161.31086456269</v>
      </c>
      <c r="M17" s="460">
        <f>($H$17*M14)*M12</f>
        <v>346561.51037019736</v>
      </c>
      <c r="N17" s="460">
        <f>($H$17*N14)*N12</f>
        <v>354123.17567682092</v>
      </c>
      <c r="O17" s="460">
        <f t="shared" ref="O17:AN17" si="20">($H$17*O14)*O12</f>
        <v>361849.82982524723</v>
      </c>
      <c r="P17" s="460">
        <f t="shared" si="20"/>
        <v>369745.0727259214</v>
      </c>
      <c r="Q17" s="460">
        <f t="shared" si="20"/>
        <v>377812.58283614693</v>
      </c>
      <c r="R17" s="460">
        <f t="shared" si="20"/>
        <v>386056.11887390888</v>
      </c>
      <c r="S17" s="460">
        <f t="shared" si="20"/>
        <v>394479.52156909066</v>
      </c>
      <c r="T17" s="460">
        <f t="shared" si="20"/>
        <v>403086.71545290103</v>
      </c>
      <c r="U17" s="460">
        <f t="shared" si="20"/>
        <v>411881.710686345</v>
      </c>
      <c r="V17" s="460">
        <f t="shared" si="20"/>
        <v>420868.60492859012</v>
      </c>
      <c r="W17" s="460">
        <f t="shared" si="20"/>
        <v>430051.58524609875</v>
      </c>
      <c r="X17" s="460">
        <f t="shared" si="20"/>
        <v>439434.93006341613</v>
      </c>
      <c r="Y17" s="460">
        <f t="shared" si="20"/>
        <v>449023.01115652308</v>
      </c>
      <c r="Z17" s="460">
        <f t="shared" si="20"/>
        <v>458820.29568968149</v>
      </c>
      <c r="AA17" s="460">
        <f t="shared" si="20"/>
        <v>468831.34829672187</v>
      </c>
      <c r="AB17" s="460">
        <f t="shared" si="20"/>
        <v>479060.83320774365</v>
      </c>
      <c r="AC17" s="460">
        <f t="shared" si="20"/>
        <v>489513.5164222173</v>
      </c>
      <c r="AD17" s="460">
        <f t="shared" si="20"/>
        <v>500194.26792950142</v>
      </c>
      <c r="AE17" s="460">
        <f t="shared" si="20"/>
        <v>511108.06397781108</v>
      </c>
      <c r="AF17" s="460">
        <f t="shared" si="20"/>
        <v>522259.989392691</v>
      </c>
      <c r="AG17" s="460">
        <f t="shared" si="20"/>
        <v>533655.23994607711</v>
      </c>
      <c r="AH17" s="460">
        <f t="shared" si="20"/>
        <v>545299.12477704859</v>
      </c>
      <c r="AI17" s="460">
        <f t="shared" si="20"/>
        <v>557197.06886539864</v>
      </c>
      <c r="AJ17" s="460">
        <f t="shared" si="20"/>
        <v>569354.61555917654</v>
      </c>
      <c r="AK17" s="460">
        <f>($H$17*AK14)*AK12</f>
        <v>581777.4291573771</v>
      </c>
      <c r="AL17" s="460">
        <f t="shared" si="20"/>
        <v>594471.29754898453</v>
      </c>
      <c r="AM17" s="460">
        <f t="shared" si="20"/>
        <v>607442.13490959594</v>
      </c>
      <c r="AN17" s="460">
        <f t="shared" si="20"/>
        <v>620695.98445688316</v>
      </c>
      <c r="AO17" s="460">
        <f t="shared" ref="AO17:AS17" si="21">($H$17*AO14)*AO12</f>
        <v>634239.0212661773</v>
      </c>
      <c r="AP17" s="460">
        <f t="shared" si="21"/>
        <v>648077.55514748557</v>
      </c>
      <c r="AQ17" s="460">
        <f t="shared" si="21"/>
        <v>662218.03358528274</v>
      </c>
      <c r="AR17" s="460">
        <f t="shared" si="21"/>
        <v>676667.04474244593</v>
      </c>
      <c r="AS17" s="460">
        <f t="shared" si="21"/>
        <v>691431.32052973332</v>
      </c>
      <c r="AT17" s="460">
        <f t="shared" ref="AT17:AU17" si="22">($H$17*AT14)*AT12</f>
        <v>706517.73974223516</v>
      </c>
      <c r="AU17" s="493">
        <f t="shared" si="22"/>
        <v>721933.33126426011</v>
      </c>
    </row>
    <row r="18" spans="1:47" ht="10.8" thickBot="1" x14ac:dyDescent="0.3">
      <c r="B18" s="461" t="s">
        <v>629</v>
      </c>
      <c r="C18" s="462" t="s">
        <v>628</v>
      </c>
      <c r="D18" s="468">
        <v>7.0000000000000007E-2</v>
      </c>
      <c r="E18" s="469">
        <f>E6*G6</f>
        <v>165259.70895679665</v>
      </c>
      <c r="F18" s="480">
        <f>E6*F6</f>
        <v>196383</v>
      </c>
      <c r="G18" s="480">
        <f>D18*E18</f>
        <v>11568.179626975767</v>
      </c>
      <c r="H18" s="482">
        <f t="shared" si="19"/>
        <v>13746.810000000001</v>
      </c>
      <c r="I18" s="466"/>
      <c r="J18" s="460">
        <f>'Pomocný výpočet PV bez projektu'!H17</f>
        <v>165015.56309412178</v>
      </c>
      <c r="K18" s="460">
        <f>'Pomocný výpočet PV bez projektu'!I17</f>
        <v>174066.13491006711</v>
      </c>
      <c r="L18" s="460">
        <f>(($G$18*L14)*L11)+(($H$18*L14)*L12)</f>
        <v>215829.92509563081</v>
      </c>
      <c r="M18" s="460">
        <f t="shared" ref="M18:AM18" si="23">($H$18*M14)*M12</f>
        <v>220539.14296285287</v>
      </c>
      <c r="N18" s="460">
        <f t="shared" si="23"/>
        <v>225351.11179434057</v>
      </c>
      <c r="O18" s="460">
        <f t="shared" si="23"/>
        <v>230268.07352515735</v>
      </c>
      <c r="P18" s="460">
        <f t="shared" si="23"/>
        <v>235292.31900740456</v>
      </c>
      <c r="Q18" s="460">
        <f t="shared" si="23"/>
        <v>240426.18907754807</v>
      </c>
      <c r="R18" s="460">
        <f t="shared" si="23"/>
        <v>245672.07564703297</v>
      </c>
      <c r="S18" s="460">
        <f t="shared" si="23"/>
        <v>251032.42281669404</v>
      </c>
      <c r="T18" s="460">
        <f t="shared" si="23"/>
        <v>256509.72801548245</v>
      </c>
      <c r="U18" s="460">
        <f t="shared" si="23"/>
        <v>262106.54316403775</v>
      </c>
      <c r="V18" s="460">
        <f t="shared" si="23"/>
        <v>267825.47586364829</v>
      </c>
      <c r="W18" s="460">
        <f t="shared" si="23"/>
        <v>273669.19061115378</v>
      </c>
      <c r="X18" s="460">
        <f t="shared" si="23"/>
        <v>279640.41004035575</v>
      </c>
      <c r="Y18" s="460">
        <f t="shared" si="23"/>
        <v>285741.91619051475</v>
      </c>
      <c r="Z18" s="460">
        <f t="shared" si="23"/>
        <v>291976.55180252454</v>
      </c>
      <c r="AA18" s="460">
        <f t="shared" si="23"/>
        <v>298347.22164336848</v>
      </c>
      <c r="AB18" s="460">
        <f t="shared" si="23"/>
        <v>304856.89385947329</v>
      </c>
      <c r="AC18" s="460">
        <f t="shared" si="23"/>
        <v>311508.60135959281</v>
      </c>
      <c r="AD18" s="460">
        <f t="shared" si="23"/>
        <v>318305.44322786457</v>
      </c>
      <c r="AE18" s="460">
        <f t="shared" si="23"/>
        <v>325250.58616769797</v>
      </c>
      <c r="AF18" s="460">
        <f t="shared" si="23"/>
        <v>332347.265977167</v>
      </c>
      <c r="AG18" s="460">
        <f t="shared" si="23"/>
        <v>339598.78905659448</v>
      </c>
      <c r="AH18" s="460">
        <f t="shared" si="23"/>
        <v>347008.53394903091</v>
      </c>
      <c r="AI18" s="460">
        <f t="shared" si="23"/>
        <v>354579.95291434467</v>
      </c>
      <c r="AJ18" s="460">
        <f t="shared" si="23"/>
        <v>362316.57353765779</v>
      </c>
      <c r="AK18" s="460">
        <f t="shared" si="23"/>
        <v>370222.00037287635</v>
      </c>
      <c r="AL18" s="460">
        <f t="shared" si="23"/>
        <v>378299.91662208107</v>
      </c>
      <c r="AM18" s="460">
        <f t="shared" si="23"/>
        <v>386554.08585156105</v>
      </c>
      <c r="AN18" s="460">
        <f t="shared" ref="AN18:AS18" si="24">($H$18*AN14)*AN12</f>
        <v>394988.35374528932</v>
      </c>
      <c r="AO18" s="460">
        <f t="shared" si="24"/>
        <v>403606.64989665832</v>
      </c>
      <c r="AP18" s="460">
        <f t="shared" si="24"/>
        <v>412412.98963930906</v>
      </c>
      <c r="AQ18" s="460">
        <f t="shared" si="24"/>
        <v>421411.4759179072</v>
      </c>
      <c r="AR18" s="460">
        <f t="shared" si="24"/>
        <v>430606.30119973829</v>
      </c>
      <c r="AS18" s="460">
        <f t="shared" si="24"/>
        <v>440001.74942801212</v>
      </c>
      <c r="AT18" s="460">
        <f t="shared" ref="AT18:AU18" si="25">($H$18*AT14)*AT12</f>
        <v>449602.19801778602</v>
      </c>
      <c r="AU18" s="493">
        <f t="shared" si="25"/>
        <v>459412.11989543826</v>
      </c>
    </row>
    <row r="19" spans="1:47" s="448" customFormat="1" ht="10.8" thickBot="1" x14ac:dyDescent="0.25">
      <c r="A19" s="420"/>
      <c r="B19" s="381" t="s">
        <v>280</v>
      </c>
      <c r="C19" s="382" t="s">
        <v>0</v>
      </c>
      <c r="D19" s="495"/>
      <c r="E19" s="496"/>
      <c r="F19" s="496"/>
      <c r="G19" s="496"/>
      <c r="H19" s="497"/>
      <c r="I19" s="497"/>
      <c r="J19" s="383">
        <f t="shared" ref="J19:AM19" si="26">SUM(J15:J18)</f>
        <v>1320124.5047529743</v>
      </c>
      <c r="K19" s="383">
        <f t="shared" si="26"/>
        <v>1392529.0792805366</v>
      </c>
      <c r="L19" s="383">
        <f t="shared" si="26"/>
        <v>2239957.3759601936</v>
      </c>
      <c r="M19" s="383">
        <f t="shared" si="26"/>
        <v>2252066.7933330503</v>
      </c>
      <c r="N19" s="384">
        <f t="shared" si="26"/>
        <v>2264440.4274711614</v>
      </c>
      <c r="O19" s="384">
        <f t="shared" si="26"/>
        <v>2277084.0433504046</v>
      </c>
      <c r="P19" s="384">
        <f t="shared" si="26"/>
        <v>2290003.5317333257</v>
      </c>
      <c r="Q19" s="384">
        <f t="shared" si="26"/>
        <v>2303204.9119136948</v>
      </c>
      <c r="R19" s="384">
        <f t="shared" si="26"/>
        <v>2316694.3345209416</v>
      </c>
      <c r="S19" s="384">
        <f t="shared" si="26"/>
        <v>2330478.0843857848</v>
      </c>
      <c r="T19" s="384">
        <f t="shared" si="26"/>
        <v>2344562.5834683836</v>
      </c>
      <c r="U19" s="384">
        <f t="shared" si="26"/>
        <v>2358954.3938503824</v>
      </c>
      <c r="V19" s="384">
        <f t="shared" si="26"/>
        <v>2295646.9359741276</v>
      </c>
      <c r="W19" s="384">
        <f t="shared" si="26"/>
        <v>2345735.9195241746</v>
      </c>
      <c r="X19" s="384">
        <f t="shared" si="26"/>
        <v>2396917.8003459061</v>
      </c>
      <c r="Y19" s="384">
        <f t="shared" si="26"/>
        <v>2449216.4244901258</v>
      </c>
      <c r="Z19" s="384">
        <f t="shared" si="26"/>
        <v>2502656.158307353</v>
      </c>
      <c r="AA19" s="384">
        <f t="shared" si="26"/>
        <v>2557261.8998003006</v>
      </c>
      <c r="AB19" s="384">
        <f t="shared" si="26"/>
        <v>2613059.0902240565</v>
      </c>
      <c r="AC19" s="384">
        <f t="shared" si="26"/>
        <v>2670073.7259393665</v>
      </c>
      <c r="AD19" s="384">
        <f t="shared" si="26"/>
        <v>2728332.3705245536</v>
      </c>
      <c r="AE19" s="384">
        <f t="shared" si="26"/>
        <v>2787862.1671516965</v>
      </c>
      <c r="AF19" s="384">
        <f t="shared" si="26"/>
        <v>2848690.8512328598</v>
      </c>
      <c r="AG19" s="384">
        <f t="shared" si="26"/>
        <v>2910846.763342238</v>
      </c>
      <c r="AH19" s="384">
        <f t="shared" si="26"/>
        <v>2974358.8624202651</v>
      </c>
      <c r="AI19" s="384">
        <f t="shared" si="26"/>
        <v>3039256.7392658112</v>
      </c>
      <c r="AJ19" s="384">
        <f t="shared" si="26"/>
        <v>3105570.6303227809</v>
      </c>
      <c r="AK19" s="384">
        <f t="shared" si="26"/>
        <v>3173331.4317675112</v>
      </c>
      <c r="AL19" s="384">
        <f t="shared" si="26"/>
        <v>3242570.7139035519</v>
      </c>
      <c r="AM19" s="385">
        <f t="shared" si="26"/>
        <v>3313320.7358705224</v>
      </c>
      <c r="AN19" s="384">
        <f t="shared" ref="AN19" si="27">SUM(AN15:AN18)</f>
        <v>3385614.4606739078</v>
      </c>
      <c r="AO19" s="384">
        <f t="shared" ref="AO19" si="28">SUM(AO15:AO18)</f>
        <v>3459485.5705427853</v>
      </c>
      <c r="AP19" s="385">
        <f t="shared" ref="AP19" si="29">SUM(AP15:AP18)</f>
        <v>3534968.4826226486</v>
      </c>
      <c r="AQ19" s="384">
        <f t="shared" ref="AQ19" si="30">SUM(AQ15:AQ18)</f>
        <v>3612098.3650106331</v>
      </c>
      <c r="AR19" s="384">
        <f t="shared" ref="AR19" si="31">SUM(AR15:AR18)</f>
        <v>3690911.1531406138</v>
      </c>
      <c r="AS19" s="385">
        <f t="shared" ref="AS19" si="32">SUM(AS15:AS18)</f>
        <v>3771443.5665258178</v>
      </c>
      <c r="AT19" s="384">
        <f t="shared" ref="AT19" si="33">SUM(AT15:AT18)</f>
        <v>3853733.1258667372</v>
      </c>
      <c r="AU19" s="385">
        <f t="shared" ref="AU19" si="34">SUM(AU15:AU18)</f>
        <v>3937818.1705323276</v>
      </c>
    </row>
    <row r="20" spans="1:47" x14ac:dyDescent="0.25">
      <c r="J20" s="439"/>
      <c r="M20" s="439"/>
    </row>
    <row r="21" spans="1:47" ht="10.8" thickBot="1" x14ac:dyDescent="0.3">
      <c r="J21" s="439"/>
      <c r="M21" s="439"/>
    </row>
    <row r="22" spans="1:47" s="2" customFormat="1" ht="25.2" customHeight="1" x14ac:dyDescent="0.2">
      <c r="B22" s="563" t="s">
        <v>630</v>
      </c>
      <c r="C22" s="564"/>
      <c r="D22" s="565"/>
      <c r="Z22" s="14"/>
      <c r="AA22" s="14"/>
      <c r="AB22" s="14"/>
      <c r="AC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</row>
    <row r="23" spans="1:47" s="2" customFormat="1" ht="29.7" customHeight="1" thickBot="1" x14ac:dyDescent="0.25">
      <c r="B23" s="574" t="s">
        <v>499</v>
      </c>
      <c r="C23" s="575"/>
      <c r="D23" s="471" t="s">
        <v>504</v>
      </c>
      <c r="Z23" s="14"/>
      <c r="AA23" s="14"/>
      <c r="AB23" s="14"/>
      <c r="AC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</row>
    <row r="24" spans="1:47" s="2" customFormat="1" ht="13.95" customHeight="1" thickBot="1" x14ac:dyDescent="0.25">
      <c r="B24" s="576">
        <v>0.2</v>
      </c>
      <c r="C24" s="577"/>
      <c r="D24" s="472">
        <v>0.1</v>
      </c>
      <c r="F24" s="300"/>
      <c r="G24" s="300"/>
      <c r="H24" s="300"/>
      <c r="Z24" s="14"/>
      <c r="AA24" s="14"/>
      <c r="AB24" s="14"/>
      <c r="AC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</row>
    <row r="25" spans="1:47" s="2" customFormat="1" x14ac:dyDescent="0.2">
      <c r="B25" s="289" t="s">
        <v>496</v>
      </c>
      <c r="C25" s="28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s="2" customFormat="1" x14ac:dyDescent="0.2">
      <c r="B26" s="289"/>
      <c r="C26" s="28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x14ac:dyDescent="0.25">
      <c r="K27" s="439"/>
    </row>
    <row r="28" spans="1:47" x14ac:dyDescent="0.2">
      <c r="A28" s="2"/>
      <c r="B28" s="2"/>
      <c r="C28" s="3"/>
      <c r="D28" s="3" t="s">
        <v>10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7" x14ac:dyDescent="0.2">
      <c r="A29" s="2"/>
      <c r="B29" s="4" t="s">
        <v>54</v>
      </c>
      <c r="C29" s="4"/>
      <c r="D29" s="5">
        <v>1</v>
      </c>
      <c r="E29" s="5">
        <v>2</v>
      </c>
      <c r="F29" s="5">
        <v>3</v>
      </c>
      <c r="G29" s="5">
        <v>4</v>
      </c>
      <c r="H29" s="5">
        <v>5</v>
      </c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>
        <v>13</v>
      </c>
      <c r="Q29" s="5">
        <v>14</v>
      </c>
      <c r="R29" s="5">
        <v>15</v>
      </c>
      <c r="S29" s="5">
        <v>16</v>
      </c>
      <c r="T29" s="5">
        <v>17</v>
      </c>
      <c r="U29" s="5">
        <v>18</v>
      </c>
      <c r="V29" s="5">
        <v>19</v>
      </c>
      <c r="W29" s="5">
        <v>20</v>
      </c>
      <c r="X29" s="5">
        <v>21</v>
      </c>
      <c r="Y29" s="5">
        <v>22</v>
      </c>
      <c r="Z29" s="5">
        <v>23</v>
      </c>
      <c r="AA29" s="5">
        <v>24</v>
      </c>
      <c r="AB29" s="5">
        <v>25</v>
      </c>
      <c r="AC29" s="5">
        <v>26</v>
      </c>
      <c r="AD29" s="5">
        <v>27</v>
      </c>
      <c r="AE29" s="5">
        <v>28</v>
      </c>
      <c r="AF29" s="5">
        <v>29</v>
      </c>
      <c r="AG29" s="5">
        <v>30</v>
      </c>
      <c r="AH29" s="5">
        <v>31</v>
      </c>
      <c r="AI29" s="5">
        <v>32</v>
      </c>
      <c r="AJ29" s="5">
        <v>33</v>
      </c>
      <c r="AK29" s="5">
        <v>34</v>
      </c>
      <c r="AL29" s="5">
        <v>35</v>
      </c>
      <c r="AM29" s="5">
        <v>36</v>
      </c>
      <c r="AN29" s="5">
        <v>37</v>
      </c>
      <c r="AO29" s="5">
        <v>38</v>
      </c>
    </row>
    <row r="30" spans="1:47" x14ac:dyDescent="0.2">
      <c r="A30" s="2"/>
      <c r="B30" s="6" t="s">
        <v>33</v>
      </c>
      <c r="C30" s="6" t="s">
        <v>9</v>
      </c>
      <c r="D30" s="7">
        <v>2026</v>
      </c>
      <c r="E30" s="7">
        <f>$D$30+D29</f>
        <v>2027</v>
      </c>
      <c r="F30" s="7">
        <v>2028</v>
      </c>
      <c r="G30" s="7">
        <v>2027</v>
      </c>
      <c r="H30" s="7">
        <f t="shared" ref="H30" si="35">$D$30+G29</f>
        <v>2030</v>
      </c>
      <c r="I30" s="7">
        <v>2029</v>
      </c>
      <c r="J30" s="7">
        <v>2028</v>
      </c>
      <c r="K30" s="7">
        <f t="shared" ref="K30" si="36">$D$30+J29</f>
        <v>2033</v>
      </c>
      <c r="L30" s="7">
        <v>2030</v>
      </c>
      <c r="M30" s="7">
        <v>2029</v>
      </c>
      <c r="N30" s="7">
        <f t="shared" ref="N30" si="37">$D$30+M29</f>
        <v>2036</v>
      </c>
      <c r="O30" s="7">
        <v>2031</v>
      </c>
      <c r="P30" s="7">
        <v>2030</v>
      </c>
      <c r="Q30" s="7">
        <f t="shared" ref="Q30" si="38">$D$30+P29</f>
        <v>2039</v>
      </c>
      <c r="R30" s="7">
        <v>2032</v>
      </c>
      <c r="S30" s="7">
        <v>2031</v>
      </c>
      <c r="T30" s="7">
        <f t="shared" ref="T30" si="39">$D$30+S29</f>
        <v>2042</v>
      </c>
      <c r="U30" s="7">
        <v>2033</v>
      </c>
      <c r="V30" s="7">
        <v>2032</v>
      </c>
      <c r="W30" s="7">
        <f t="shared" ref="W30" si="40">$D$30+V29</f>
        <v>2045</v>
      </c>
      <c r="X30" s="7">
        <v>2034</v>
      </c>
      <c r="Y30" s="7">
        <v>2033</v>
      </c>
      <c r="Z30" s="7">
        <f t="shared" ref="Z30" si="41">$D$30+Y29</f>
        <v>2048</v>
      </c>
      <c r="AA30" s="7">
        <v>2035</v>
      </c>
      <c r="AB30" s="7">
        <v>2034</v>
      </c>
      <c r="AC30" s="7">
        <f t="shared" ref="AC30" si="42">$D$30+AB29</f>
        <v>2051</v>
      </c>
      <c r="AD30" s="7">
        <v>2036</v>
      </c>
      <c r="AE30" s="7">
        <v>2035</v>
      </c>
      <c r="AF30" s="7">
        <f t="shared" ref="AF30" si="43">$D$30+AE29</f>
        <v>2054</v>
      </c>
      <c r="AG30" s="7">
        <v>2037</v>
      </c>
      <c r="AH30" s="7">
        <v>2036</v>
      </c>
      <c r="AI30" s="7">
        <f t="shared" ref="AI30" si="44">$D$30+AH29</f>
        <v>2057</v>
      </c>
      <c r="AJ30" s="7">
        <f t="shared" ref="AJ30" si="45">$D$30+AI29</f>
        <v>2058</v>
      </c>
      <c r="AK30" s="7">
        <f t="shared" ref="AK30" si="46">$D$30+AJ29</f>
        <v>2059</v>
      </c>
      <c r="AL30" s="7">
        <f t="shared" ref="AL30" si="47">$D$30+AK29</f>
        <v>2060</v>
      </c>
      <c r="AM30" s="7">
        <f t="shared" ref="AM30" si="48">$D$30+AL29</f>
        <v>2061</v>
      </c>
      <c r="AN30" s="7">
        <f t="shared" ref="AN30" si="49">$D$30+AM29</f>
        <v>2062</v>
      </c>
      <c r="AO30" s="7">
        <f t="shared" ref="AO30" si="50">$D$30+AN29</f>
        <v>2063</v>
      </c>
    </row>
    <row r="31" spans="1:47" x14ac:dyDescent="0.2">
      <c r="A31" s="2"/>
      <c r="B31" s="3" t="s">
        <v>280</v>
      </c>
      <c r="C31" s="8">
        <f>SUM(D31:AO31)</f>
        <v>104890882.17934354</v>
      </c>
      <c r="D31" s="9">
        <f t="shared" ref="D31:AG31" si="51">J19</f>
        <v>1320124.5047529743</v>
      </c>
      <c r="E31" s="9">
        <f t="shared" si="51"/>
        <v>1392529.0792805366</v>
      </c>
      <c r="F31" s="9">
        <f t="shared" si="51"/>
        <v>2239957.3759601936</v>
      </c>
      <c r="G31" s="387">
        <f t="shared" si="51"/>
        <v>2252066.7933330503</v>
      </c>
      <c r="H31" s="9">
        <f t="shared" si="51"/>
        <v>2264440.4274711614</v>
      </c>
      <c r="I31" s="9">
        <f t="shared" si="51"/>
        <v>2277084.0433504046</v>
      </c>
      <c r="J31" s="9">
        <f t="shared" si="51"/>
        <v>2290003.5317333257</v>
      </c>
      <c r="K31" s="9">
        <f t="shared" si="51"/>
        <v>2303204.9119136948</v>
      </c>
      <c r="L31" s="9">
        <f t="shared" si="51"/>
        <v>2316694.3345209416</v>
      </c>
      <c r="M31" s="9">
        <f t="shared" si="51"/>
        <v>2330478.0843857848</v>
      </c>
      <c r="N31" s="9">
        <f t="shared" si="51"/>
        <v>2344562.5834683836</v>
      </c>
      <c r="O31" s="9">
        <f t="shared" si="51"/>
        <v>2358954.3938503824</v>
      </c>
      <c r="P31" s="9">
        <f t="shared" si="51"/>
        <v>2295646.9359741276</v>
      </c>
      <c r="Q31" s="9">
        <f t="shared" si="51"/>
        <v>2345735.9195241746</v>
      </c>
      <c r="R31" s="9">
        <f t="shared" si="51"/>
        <v>2396917.8003459061</v>
      </c>
      <c r="S31" s="9">
        <f t="shared" si="51"/>
        <v>2449216.4244901258</v>
      </c>
      <c r="T31" s="9">
        <f t="shared" si="51"/>
        <v>2502656.158307353</v>
      </c>
      <c r="U31" s="9">
        <f t="shared" si="51"/>
        <v>2557261.8998003006</v>
      </c>
      <c r="V31" s="9">
        <f t="shared" si="51"/>
        <v>2613059.0902240565</v>
      </c>
      <c r="W31" s="9">
        <f t="shared" si="51"/>
        <v>2670073.7259393665</v>
      </c>
      <c r="X31" s="9">
        <f t="shared" si="51"/>
        <v>2728332.3705245536</v>
      </c>
      <c r="Y31" s="9">
        <f t="shared" si="51"/>
        <v>2787862.1671516965</v>
      </c>
      <c r="Z31" s="9">
        <f t="shared" si="51"/>
        <v>2848690.8512328598</v>
      </c>
      <c r="AA31" s="9">
        <f t="shared" si="51"/>
        <v>2910846.763342238</v>
      </c>
      <c r="AB31" s="9">
        <f t="shared" si="51"/>
        <v>2974358.8624202651</v>
      </c>
      <c r="AC31" s="9">
        <f t="shared" si="51"/>
        <v>3039256.7392658112</v>
      </c>
      <c r="AD31" s="9">
        <f t="shared" si="51"/>
        <v>3105570.6303227809</v>
      </c>
      <c r="AE31" s="9">
        <f t="shared" si="51"/>
        <v>3173331.4317675112</v>
      </c>
      <c r="AF31" s="9">
        <f t="shared" si="51"/>
        <v>3242570.7139035519</v>
      </c>
      <c r="AG31" s="9">
        <f t="shared" si="51"/>
        <v>3313320.7358705224</v>
      </c>
      <c r="AH31" s="9">
        <f t="shared" ref="AH31:AO31" si="52">AN19</f>
        <v>3385614.4606739078</v>
      </c>
      <c r="AI31" s="9">
        <f t="shared" si="52"/>
        <v>3459485.5705427853</v>
      </c>
      <c r="AJ31" s="9">
        <f t="shared" si="52"/>
        <v>3534968.4826226486</v>
      </c>
      <c r="AK31" s="9">
        <f t="shared" si="52"/>
        <v>3612098.3650106331</v>
      </c>
      <c r="AL31" s="9">
        <f t="shared" si="52"/>
        <v>3690911.1531406138</v>
      </c>
      <c r="AM31" s="9">
        <f t="shared" si="52"/>
        <v>3771443.5665258178</v>
      </c>
      <c r="AN31" s="9">
        <f t="shared" si="52"/>
        <v>3853733.1258667372</v>
      </c>
      <c r="AO31" s="9">
        <f t="shared" si="52"/>
        <v>3937818.1705323276</v>
      </c>
    </row>
    <row r="32" spans="1:47" x14ac:dyDescent="0.2">
      <c r="A32" s="2"/>
      <c r="B32" s="3" t="s">
        <v>278</v>
      </c>
      <c r="C32" s="8">
        <f t="shared" ref="C32:C36" si="53">SUM(D32:AO32)</f>
        <v>7347000</v>
      </c>
      <c r="D32" s="386">
        <v>0</v>
      </c>
      <c r="E32" s="386">
        <v>0</v>
      </c>
      <c r="F32" s="386">
        <v>0</v>
      </c>
      <c r="G32" s="386">
        <v>0</v>
      </c>
      <c r="H32" s="386">
        <v>0</v>
      </c>
      <c r="I32" s="386">
        <v>0</v>
      </c>
      <c r="J32" s="386">
        <v>0</v>
      </c>
      <c r="K32" s="386">
        <v>0</v>
      </c>
      <c r="L32" s="386">
        <v>0</v>
      </c>
      <c r="M32" s="386">
        <v>0</v>
      </c>
      <c r="N32" s="386">
        <v>0</v>
      </c>
      <c r="O32" s="386">
        <v>0</v>
      </c>
      <c r="P32" s="386">
        <v>0</v>
      </c>
      <c r="Q32" s="386">
        <v>0</v>
      </c>
      <c r="R32" s="386">
        <v>0</v>
      </c>
      <c r="S32" s="386">
        <v>0</v>
      </c>
      <c r="T32" s="386">
        <v>0</v>
      </c>
      <c r="U32" s="386">
        <v>0</v>
      </c>
      <c r="V32" s="386">
        <v>0</v>
      </c>
      <c r="W32" s="386">
        <v>0</v>
      </c>
      <c r="X32" s="386">
        <v>0</v>
      </c>
      <c r="Y32" s="386">
        <v>0</v>
      </c>
      <c r="Z32" s="386">
        <f>'01 Investičné výdavky'!C54*'01 Investičné výdavky'!D54*B24</f>
        <v>4898000</v>
      </c>
      <c r="AA32" s="386">
        <v>0</v>
      </c>
      <c r="AB32" s="386">
        <v>0</v>
      </c>
      <c r="AC32" s="386">
        <v>0</v>
      </c>
      <c r="AD32" s="386">
        <v>0</v>
      </c>
      <c r="AE32" s="386">
        <v>0</v>
      </c>
      <c r="AF32" s="386">
        <v>0</v>
      </c>
      <c r="AG32" s="386">
        <v>0</v>
      </c>
      <c r="AH32" s="386">
        <v>0</v>
      </c>
      <c r="AI32" s="386">
        <v>0</v>
      </c>
      <c r="AJ32" s="386">
        <f>'01 Investičné výdavky'!C54*'01 Investičné výdavky'!D54*D24</f>
        <v>2449000</v>
      </c>
      <c r="AK32" s="386">
        <v>0</v>
      </c>
      <c r="AL32" s="386">
        <v>0</v>
      </c>
      <c r="AM32" s="386">
        <v>0</v>
      </c>
      <c r="AN32" s="386">
        <v>0</v>
      </c>
      <c r="AO32" s="386">
        <v>0</v>
      </c>
    </row>
    <row r="33" spans="1:47" x14ac:dyDescent="0.2">
      <c r="A33" s="2"/>
      <c r="B33" s="4" t="s">
        <v>277</v>
      </c>
      <c r="C33" s="8">
        <f t="shared" si="53"/>
        <v>112237882.17934354</v>
      </c>
      <c r="D33" s="13">
        <f t="shared" ref="D33:AG33" si="54">SUM(D31:D32)</f>
        <v>1320124.5047529743</v>
      </c>
      <c r="E33" s="13">
        <f t="shared" si="54"/>
        <v>1392529.0792805366</v>
      </c>
      <c r="F33" s="13">
        <f t="shared" si="54"/>
        <v>2239957.3759601936</v>
      </c>
      <c r="G33" s="13">
        <f t="shared" si="54"/>
        <v>2252066.7933330503</v>
      </c>
      <c r="H33" s="13">
        <f t="shared" si="54"/>
        <v>2264440.4274711614</v>
      </c>
      <c r="I33" s="13">
        <f t="shared" si="54"/>
        <v>2277084.0433504046</v>
      </c>
      <c r="J33" s="13">
        <f t="shared" si="54"/>
        <v>2290003.5317333257</v>
      </c>
      <c r="K33" s="13">
        <f t="shared" si="54"/>
        <v>2303204.9119136948</v>
      </c>
      <c r="L33" s="13">
        <f t="shared" si="54"/>
        <v>2316694.3345209416</v>
      </c>
      <c r="M33" s="13">
        <f t="shared" si="54"/>
        <v>2330478.0843857848</v>
      </c>
      <c r="N33" s="13">
        <f t="shared" si="54"/>
        <v>2344562.5834683836</v>
      </c>
      <c r="O33" s="13">
        <f t="shared" si="54"/>
        <v>2358954.3938503824</v>
      </c>
      <c r="P33" s="13">
        <f t="shared" si="54"/>
        <v>2295646.9359741276</v>
      </c>
      <c r="Q33" s="13">
        <f t="shared" si="54"/>
        <v>2345735.9195241746</v>
      </c>
      <c r="R33" s="13">
        <f t="shared" si="54"/>
        <v>2396917.8003459061</v>
      </c>
      <c r="S33" s="13">
        <f t="shared" si="54"/>
        <v>2449216.4244901258</v>
      </c>
      <c r="T33" s="13">
        <f t="shared" si="54"/>
        <v>2502656.158307353</v>
      </c>
      <c r="U33" s="13">
        <f t="shared" si="54"/>
        <v>2557261.8998003006</v>
      </c>
      <c r="V33" s="13">
        <f t="shared" si="54"/>
        <v>2613059.0902240565</v>
      </c>
      <c r="W33" s="13">
        <f t="shared" si="54"/>
        <v>2670073.7259393665</v>
      </c>
      <c r="X33" s="13">
        <f t="shared" si="54"/>
        <v>2728332.3705245536</v>
      </c>
      <c r="Y33" s="13">
        <f t="shared" si="54"/>
        <v>2787862.1671516965</v>
      </c>
      <c r="Z33" s="13">
        <f t="shared" si="54"/>
        <v>7746690.8512328602</v>
      </c>
      <c r="AA33" s="13">
        <f t="shared" si="54"/>
        <v>2910846.763342238</v>
      </c>
      <c r="AB33" s="13">
        <f t="shared" si="54"/>
        <v>2974358.8624202651</v>
      </c>
      <c r="AC33" s="13">
        <f t="shared" si="54"/>
        <v>3039256.7392658112</v>
      </c>
      <c r="AD33" s="13">
        <f t="shared" si="54"/>
        <v>3105570.6303227809</v>
      </c>
      <c r="AE33" s="13">
        <f t="shared" si="54"/>
        <v>3173331.4317675112</v>
      </c>
      <c r="AF33" s="13">
        <f t="shared" si="54"/>
        <v>3242570.7139035519</v>
      </c>
      <c r="AG33" s="13">
        <f t="shared" si="54"/>
        <v>3313320.7358705224</v>
      </c>
      <c r="AH33" s="13">
        <f t="shared" ref="AH33:AO33" si="55">SUM(AH31:AH32)</f>
        <v>3385614.4606739078</v>
      </c>
      <c r="AI33" s="13">
        <f t="shared" si="55"/>
        <v>3459485.5705427853</v>
      </c>
      <c r="AJ33" s="13">
        <f t="shared" si="55"/>
        <v>5983968.4826226486</v>
      </c>
      <c r="AK33" s="13">
        <f t="shared" si="55"/>
        <v>3612098.3650106331</v>
      </c>
      <c r="AL33" s="13">
        <f t="shared" si="55"/>
        <v>3690911.1531406138</v>
      </c>
      <c r="AM33" s="13">
        <f t="shared" si="55"/>
        <v>3771443.5665258178</v>
      </c>
      <c r="AN33" s="13">
        <f t="shared" si="55"/>
        <v>3853733.1258667372</v>
      </c>
      <c r="AO33" s="13">
        <f t="shared" si="55"/>
        <v>3937818.1705323276</v>
      </c>
      <c r="AP33" s="448"/>
      <c r="AS33" s="448"/>
    </row>
    <row r="34" spans="1:47" x14ac:dyDescent="0.2">
      <c r="A34" s="2"/>
      <c r="B34" s="3" t="s">
        <v>53</v>
      </c>
      <c r="C34" s="8">
        <f t="shared" si="53"/>
        <v>0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7" ht="10.8" thickBot="1" x14ac:dyDescent="0.25">
      <c r="A35" s="2"/>
      <c r="B35" s="20" t="s">
        <v>51</v>
      </c>
      <c r="C35" s="8">
        <f t="shared" si="53"/>
        <v>0</v>
      </c>
      <c r="D35" s="21">
        <f t="shared" ref="D35:AG35" si="56">SUM(D34:D34)</f>
        <v>0</v>
      </c>
      <c r="E35" s="21">
        <f t="shared" si="56"/>
        <v>0</v>
      </c>
      <c r="F35" s="21">
        <f t="shared" si="56"/>
        <v>0</v>
      </c>
      <c r="G35" s="21">
        <f t="shared" si="56"/>
        <v>0</v>
      </c>
      <c r="H35" s="21">
        <f t="shared" si="56"/>
        <v>0</v>
      </c>
      <c r="I35" s="21">
        <f t="shared" si="56"/>
        <v>0</v>
      </c>
      <c r="J35" s="21">
        <f t="shared" si="56"/>
        <v>0</v>
      </c>
      <c r="K35" s="21">
        <f t="shared" si="56"/>
        <v>0</v>
      </c>
      <c r="L35" s="21">
        <f t="shared" si="56"/>
        <v>0</v>
      </c>
      <c r="M35" s="21">
        <f t="shared" si="56"/>
        <v>0</v>
      </c>
      <c r="N35" s="21">
        <f t="shared" si="56"/>
        <v>0</v>
      </c>
      <c r="O35" s="21">
        <f t="shared" si="56"/>
        <v>0</v>
      </c>
      <c r="P35" s="21">
        <f t="shared" si="56"/>
        <v>0</v>
      </c>
      <c r="Q35" s="21">
        <f t="shared" si="56"/>
        <v>0</v>
      </c>
      <c r="R35" s="21">
        <f t="shared" si="56"/>
        <v>0</v>
      </c>
      <c r="S35" s="21">
        <f t="shared" si="56"/>
        <v>0</v>
      </c>
      <c r="T35" s="21">
        <f t="shared" si="56"/>
        <v>0</v>
      </c>
      <c r="U35" s="21">
        <f t="shared" si="56"/>
        <v>0</v>
      </c>
      <c r="V35" s="21">
        <f t="shared" si="56"/>
        <v>0</v>
      </c>
      <c r="W35" s="21">
        <f t="shared" si="56"/>
        <v>0</v>
      </c>
      <c r="X35" s="21">
        <f t="shared" si="56"/>
        <v>0</v>
      </c>
      <c r="Y35" s="21">
        <f t="shared" si="56"/>
        <v>0</v>
      </c>
      <c r="Z35" s="21">
        <f t="shared" si="56"/>
        <v>0</v>
      </c>
      <c r="AA35" s="21">
        <f t="shared" si="56"/>
        <v>0</v>
      </c>
      <c r="AB35" s="21">
        <f t="shared" si="56"/>
        <v>0</v>
      </c>
      <c r="AC35" s="21">
        <f t="shared" si="56"/>
        <v>0</v>
      </c>
      <c r="AD35" s="21">
        <f t="shared" si="56"/>
        <v>0</v>
      </c>
      <c r="AE35" s="21">
        <f t="shared" si="56"/>
        <v>0</v>
      </c>
      <c r="AF35" s="21">
        <f t="shared" si="56"/>
        <v>0</v>
      </c>
      <c r="AG35" s="21">
        <f t="shared" si="56"/>
        <v>0</v>
      </c>
      <c r="AH35" s="21">
        <f t="shared" ref="AH35:AO35" si="57">SUM(AH34:AH34)</f>
        <v>0</v>
      </c>
      <c r="AI35" s="21">
        <f t="shared" si="57"/>
        <v>0</v>
      </c>
      <c r="AJ35" s="21">
        <f t="shared" si="57"/>
        <v>0</v>
      </c>
      <c r="AK35" s="21">
        <f t="shared" si="57"/>
        <v>0</v>
      </c>
      <c r="AL35" s="21">
        <f t="shared" si="57"/>
        <v>0</v>
      </c>
      <c r="AM35" s="21">
        <f t="shared" si="57"/>
        <v>0</v>
      </c>
      <c r="AN35" s="21">
        <f t="shared" si="57"/>
        <v>0</v>
      </c>
      <c r="AO35" s="21">
        <f t="shared" si="57"/>
        <v>0</v>
      </c>
    </row>
    <row r="36" spans="1:47" ht="10.8" thickTop="1" x14ac:dyDescent="0.2">
      <c r="A36" s="2"/>
      <c r="B36" s="22" t="s">
        <v>50</v>
      </c>
      <c r="C36" s="8">
        <f t="shared" si="53"/>
        <v>112237882.17934354</v>
      </c>
      <c r="D36" s="23">
        <f t="shared" ref="D36:AG36" si="58">SUM(D33,D35)</f>
        <v>1320124.5047529743</v>
      </c>
      <c r="E36" s="23">
        <f t="shared" si="58"/>
        <v>1392529.0792805366</v>
      </c>
      <c r="F36" s="23">
        <f t="shared" si="58"/>
        <v>2239957.3759601936</v>
      </c>
      <c r="G36" s="23">
        <f t="shared" si="58"/>
        <v>2252066.7933330503</v>
      </c>
      <c r="H36" s="23">
        <f t="shared" si="58"/>
        <v>2264440.4274711614</v>
      </c>
      <c r="I36" s="23">
        <f t="shared" si="58"/>
        <v>2277084.0433504046</v>
      </c>
      <c r="J36" s="23">
        <f t="shared" si="58"/>
        <v>2290003.5317333257</v>
      </c>
      <c r="K36" s="23">
        <f t="shared" si="58"/>
        <v>2303204.9119136948</v>
      </c>
      <c r="L36" s="23">
        <f t="shared" si="58"/>
        <v>2316694.3345209416</v>
      </c>
      <c r="M36" s="23">
        <f t="shared" si="58"/>
        <v>2330478.0843857848</v>
      </c>
      <c r="N36" s="23">
        <f t="shared" si="58"/>
        <v>2344562.5834683836</v>
      </c>
      <c r="O36" s="23">
        <f t="shared" si="58"/>
        <v>2358954.3938503824</v>
      </c>
      <c r="P36" s="23">
        <f t="shared" si="58"/>
        <v>2295646.9359741276</v>
      </c>
      <c r="Q36" s="23">
        <f t="shared" si="58"/>
        <v>2345735.9195241746</v>
      </c>
      <c r="R36" s="23">
        <f t="shared" si="58"/>
        <v>2396917.8003459061</v>
      </c>
      <c r="S36" s="23">
        <f t="shared" si="58"/>
        <v>2449216.4244901258</v>
      </c>
      <c r="T36" s="23">
        <f t="shared" si="58"/>
        <v>2502656.158307353</v>
      </c>
      <c r="U36" s="23">
        <f t="shared" si="58"/>
        <v>2557261.8998003006</v>
      </c>
      <c r="V36" s="23">
        <f t="shared" si="58"/>
        <v>2613059.0902240565</v>
      </c>
      <c r="W36" s="23">
        <f t="shared" si="58"/>
        <v>2670073.7259393665</v>
      </c>
      <c r="X36" s="23">
        <f t="shared" si="58"/>
        <v>2728332.3705245536</v>
      </c>
      <c r="Y36" s="23">
        <f t="shared" si="58"/>
        <v>2787862.1671516965</v>
      </c>
      <c r="Z36" s="23">
        <f t="shared" si="58"/>
        <v>7746690.8512328602</v>
      </c>
      <c r="AA36" s="23">
        <f t="shared" si="58"/>
        <v>2910846.763342238</v>
      </c>
      <c r="AB36" s="23">
        <f t="shared" si="58"/>
        <v>2974358.8624202651</v>
      </c>
      <c r="AC36" s="23">
        <f t="shared" si="58"/>
        <v>3039256.7392658112</v>
      </c>
      <c r="AD36" s="23">
        <f t="shared" si="58"/>
        <v>3105570.6303227809</v>
      </c>
      <c r="AE36" s="23">
        <f t="shared" si="58"/>
        <v>3173331.4317675112</v>
      </c>
      <c r="AF36" s="23">
        <f t="shared" si="58"/>
        <v>3242570.7139035519</v>
      </c>
      <c r="AG36" s="23">
        <f t="shared" si="58"/>
        <v>3313320.7358705224</v>
      </c>
      <c r="AH36" s="23">
        <f t="shared" ref="AH36:AO36" si="59">SUM(AH33,AH35)</f>
        <v>3385614.4606739078</v>
      </c>
      <c r="AI36" s="23">
        <f t="shared" si="59"/>
        <v>3459485.5705427853</v>
      </c>
      <c r="AJ36" s="23">
        <f t="shared" si="59"/>
        <v>5983968.4826226486</v>
      </c>
      <c r="AK36" s="23">
        <f t="shared" si="59"/>
        <v>3612098.3650106331</v>
      </c>
      <c r="AL36" s="23">
        <f t="shared" si="59"/>
        <v>3690911.1531406138</v>
      </c>
      <c r="AM36" s="23">
        <f t="shared" si="59"/>
        <v>3771443.5665258178</v>
      </c>
      <c r="AN36" s="23">
        <f t="shared" si="59"/>
        <v>3853733.1258667372</v>
      </c>
      <c r="AO36" s="23">
        <f t="shared" si="59"/>
        <v>3937818.1705323276</v>
      </c>
    </row>
    <row r="38" spans="1:47" x14ac:dyDescent="0.25">
      <c r="C38" s="440"/>
    </row>
    <row r="39" spans="1:47" x14ac:dyDescent="0.25">
      <c r="E39" s="440"/>
    </row>
    <row r="40" spans="1:47" x14ac:dyDescent="0.25">
      <c r="I40" s="439"/>
    </row>
    <row r="41" spans="1:47" s="448" customFormat="1" x14ac:dyDescent="0.25">
      <c r="A41" s="420"/>
      <c r="B41" s="420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  <c r="AC41" s="420"/>
      <c r="AD41" s="420"/>
      <c r="AE41" s="420"/>
      <c r="AF41" s="420"/>
      <c r="AG41" s="420"/>
      <c r="AH41" s="420"/>
      <c r="AI41" s="420"/>
      <c r="AJ41" s="420"/>
      <c r="AK41" s="420"/>
      <c r="AL41" s="420"/>
      <c r="AM41" s="420"/>
      <c r="AN41" s="420"/>
      <c r="AO41" s="420"/>
      <c r="AP41" s="420"/>
      <c r="AQ41" s="420"/>
      <c r="AR41" s="420"/>
      <c r="AS41" s="420"/>
      <c r="AT41" s="420"/>
      <c r="AU41" s="420"/>
    </row>
    <row r="58" spans="1:47" s="448" customFormat="1" x14ac:dyDescent="0.25">
      <c r="A58" s="420"/>
      <c r="B58" s="420"/>
      <c r="C58" s="420"/>
      <c r="D58" s="420"/>
      <c r="E58" s="420"/>
      <c r="F58" s="420"/>
      <c r="G58" s="420"/>
      <c r="H58" s="420"/>
      <c r="I58" s="420"/>
      <c r="J58" s="420"/>
      <c r="K58" s="420"/>
      <c r="L58" s="420"/>
      <c r="M58" s="420"/>
      <c r="N58" s="420"/>
      <c r="O58" s="420"/>
      <c r="P58" s="420"/>
      <c r="Q58" s="420"/>
      <c r="R58" s="420"/>
      <c r="S58" s="420"/>
      <c r="T58" s="420"/>
      <c r="U58" s="420"/>
      <c r="V58" s="420"/>
      <c r="W58" s="420"/>
      <c r="X58" s="420"/>
      <c r="Y58" s="420"/>
      <c r="Z58" s="420"/>
      <c r="AA58" s="420"/>
      <c r="AB58" s="420"/>
      <c r="AC58" s="420"/>
      <c r="AD58" s="420"/>
      <c r="AE58" s="420"/>
      <c r="AF58" s="420"/>
      <c r="AG58" s="420"/>
      <c r="AH58" s="420"/>
      <c r="AI58" s="420"/>
      <c r="AJ58" s="420"/>
      <c r="AK58" s="420"/>
      <c r="AL58" s="420"/>
      <c r="AM58" s="420"/>
      <c r="AN58" s="420"/>
      <c r="AO58" s="420"/>
      <c r="AP58" s="420"/>
      <c r="AQ58" s="420"/>
      <c r="AR58" s="420"/>
      <c r="AS58" s="420"/>
      <c r="AT58" s="420"/>
      <c r="AU58" s="420"/>
    </row>
    <row r="76" spans="1:47" s="448" customFormat="1" x14ac:dyDescent="0.25">
      <c r="A76" s="420"/>
      <c r="B76" s="420"/>
      <c r="C76" s="420"/>
      <c r="D76" s="420"/>
      <c r="E76" s="420"/>
      <c r="F76" s="420"/>
      <c r="G76" s="420"/>
      <c r="H76" s="420"/>
      <c r="I76" s="420"/>
      <c r="J76" s="420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0"/>
      <c r="Y76" s="420"/>
      <c r="Z76" s="420"/>
      <c r="AA76" s="420"/>
      <c r="AB76" s="420"/>
      <c r="AC76" s="420"/>
      <c r="AD76" s="420"/>
      <c r="AE76" s="420"/>
      <c r="AF76" s="420"/>
      <c r="AG76" s="420"/>
      <c r="AH76" s="420"/>
      <c r="AI76" s="420"/>
      <c r="AJ76" s="420"/>
      <c r="AK76" s="420"/>
      <c r="AL76" s="420"/>
      <c r="AM76" s="420"/>
      <c r="AN76" s="420"/>
      <c r="AO76" s="420"/>
      <c r="AP76" s="420"/>
      <c r="AQ76" s="420"/>
      <c r="AR76" s="420"/>
      <c r="AS76" s="420"/>
      <c r="AT76" s="420"/>
      <c r="AU76" s="420"/>
    </row>
    <row r="83" spans="1:47" s="448" customFormat="1" x14ac:dyDescent="0.25">
      <c r="A83" s="420"/>
      <c r="B83" s="420"/>
      <c r="C83" s="420"/>
      <c r="D83" s="420"/>
      <c r="E83" s="420"/>
      <c r="F83" s="420"/>
      <c r="G83" s="420"/>
      <c r="H83" s="420"/>
      <c r="I83" s="420"/>
      <c r="J83" s="420"/>
      <c r="K83" s="420"/>
      <c r="L83" s="420"/>
      <c r="M83" s="420"/>
      <c r="N83" s="420"/>
      <c r="O83" s="420"/>
      <c r="P83" s="420"/>
      <c r="Q83" s="420"/>
      <c r="R83" s="420"/>
      <c r="S83" s="420"/>
      <c r="T83" s="420"/>
      <c r="U83" s="420"/>
      <c r="V83" s="420"/>
      <c r="W83" s="420"/>
      <c r="X83" s="420"/>
      <c r="Y83" s="420"/>
      <c r="Z83" s="420"/>
      <c r="AA83" s="420"/>
      <c r="AB83" s="420"/>
      <c r="AC83" s="420"/>
      <c r="AD83" s="420"/>
      <c r="AE83" s="420"/>
      <c r="AF83" s="420"/>
      <c r="AG83" s="420"/>
      <c r="AH83" s="420"/>
      <c r="AI83" s="420"/>
      <c r="AJ83" s="420"/>
      <c r="AK83" s="420"/>
      <c r="AL83" s="420"/>
      <c r="AM83" s="420"/>
      <c r="AN83" s="420"/>
      <c r="AO83" s="420"/>
      <c r="AP83" s="420"/>
      <c r="AQ83" s="420"/>
      <c r="AR83" s="420"/>
      <c r="AS83" s="420"/>
      <c r="AT83" s="420"/>
      <c r="AU83" s="420"/>
    </row>
    <row r="99" spans="1:47" s="448" customFormat="1" x14ac:dyDescent="0.25">
      <c r="A99" s="420"/>
      <c r="B99" s="420"/>
      <c r="C99" s="420"/>
      <c r="D99" s="420"/>
      <c r="E99" s="420"/>
      <c r="F99" s="420"/>
      <c r="G99" s="420"/>
      <c r="H99" s="420"/>
      <c r="I99" s="420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0"/>
      <c r="AC99" s="420"/>
      <c r="AD99" s="420"/>
      <c r="AE99" s="420"/>
      <c r="AF99" s="420"/>
      <c r="AG99" s="420"/>
      <c r="AH99" s="420"/>
      <c r="AI99" s="420"/>
      <c r="AJ99" s="420"/>
      <c r="AK99" s="420"/>
      <c r="AL99" s="420"/>
      <c r="AM99" s="420"/>
      <c r="AN99" s="420"/>
      <c r="AO99" s="420"/>
      <c r="AP99" s="420"/>
      <c r="AQ99" s="420"/>
      <c r="AR99" s="420"/>
      <c r="AS99" s="420"/>
      <c r="AT99" s="420"/>
      <c r="AU99" s="420"/>
    </row>
  </sheetData>
  <mergeCells count="12">
    <mergeCell ref="B22:D22"/>
    <mergeCell ref="B23:C23"/>
    <mergeCell ref="B24:C24"/>
    <mergeCell ref="B9:AM9"/>
    <mergeCell ref="B10:B13"/>
    <mergeCell ref="C10:C12"/>
    <mergeCell ref="D10:D13"/>
    <mergeCell ref="E10:E13"/>
    <mergeCell ref="F10:F13"/>
    <mergeCell ref="G10:G13"/>
    <mergeCell ref="H10:H13"/>
    <mergeCell ref="C13:C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2:AO23"/>
  <sheetViews>
    <sheetView zoomScale="90" zoomScaleNormal="90" workbookViewId="0">
      <selection activeCell="F5" sqref="F5"/>
    </sheetView>
  </sheetViews>
  <sheetFormatPr defaultColWidth="9.21875" defaultRowHeight="10.199999999999999" x14ac:dyDescent="0.2"/>
  <cols>
    <col min="1" max="1" width="2.77734375" style="2" customWidth="1"/>
    <col min="2" max="2" width="14.21875" style="2" bestFit="1" customWidth="1"/>
    <col min="3" max="3" width="11.88671875" style="2" customWidth="1"/>
    <col min="4" max="41" width="8.21875" style="2" bestFit="1" customWidth="1"/>
    <col min="42" max="16384" width="9.21875" style="2"/>
  </cols>
  <sheetData>
    <row r="2" spans="2:41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2:41" x14ac:dyDescent="0.2">
      <c r="B3" s="4" t="s">
        <v>197</v>
      </c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  <c r="AH3" s="5">
        <v>31</v>
      </c>
      <c r="AI3" s="5">
        <v>32</v>
      </c>
      <c r="AJ3" s="5">
        <v>33</v>
      </c>
      <c r="AK3" s="5">
        <v>34</v>
      </c>
      <c r="AL3" s="5">
        <v>35</v>
      </c>
      <c r="AM3" s="5">
        <v>36</v>
      </c>
      <c r="AN3" s="5">
        <v>37</v>
      </c>
      <c r="AO3" s="5">
        <v>38</v>
      </c>
    </row>
    <row r="4" spans="2:41" x14ac:dyDescent="0.2">
      <c r="B4" s="6" t="s">
        <v>33</v>
      </c>
      <c r="C4" s="6" t="s">
        <v>9</v>
      </c>
      <c r="D4" s="7">
        <f>Parametre!C13</f>
        <v>2026</v>
      </c>
      <c r="E4" s="7">
        <f>$D$4+D3</f>
        <v>2027</v>
      </c>
      <c r="F4" s="7">
        <f>$D$4+E3</f>
        <v>2028</v>
      </c>
      <c r="G4" s="7">
        <f t="shared" ref="G4:AG4" si="0">$D$4+F3</f>
        <v>2029</v>
      </c>
      <c r="H4" s="7">
        <f t="shared" si="0"/>
        <v>2030</v>
      </c>
      <c r="I4" s="7">
        <f t="shared" si="0"/>
        <v>2031</v>
      </c>
      <c r="J4" s="7">
        <f t="shared" si="0"/>
        <v>2032</v>
      </c>
      <c r="K4" s="7">
        <f t="shared" si="0"/>
        <v>2033</v>
      </c>
      <c r="L4" s="7">
        <f t="shared" si="0"/>
        <v>2034</v>
      </c>
      <c r="M4" s="7">
        <f t="shared" si="0"/>
        <v>2035</v>
      </c>
      <c r="N4" s="7">
        <f t="shared" si="0"/>
        <v>2036</v>
      </c>
      <c r="O4" s="7">
        <f t="shared" si="0"/>
        <v>2037</v>
      </c>
      <c r="P4" s="7">
        <f t="shared" si="0"/>
        <v>2038</v>
      </c>
      <c r="Q4" s="7">
        <f t="shared" si="0"/>
        <v>2039</v>
      </c>
      <c r="R4" s="7">
        <f t="shared" si="0"/>
        <v>2040</v>
      </c>
      <c r="S4" s="7">
        <f t="shared" si="0"/>
        <v>2041</v>
      </c>
      <c r="T4" s="7">
        <f t="shared" si="0"/>
        <v>2042</v>
      </c>
      <c r="U4" s="7">
        <f t="shared" si="0"/>
        <v>2043</v>
      </c>
      <c r="V4" s="7">
        <f t="shared" si="0"/>
        <v>2044</v>
      </c>
      <c r="W4" s="7">
        <f t="shared" si="0"/>
        <v>2045</v>
      </c>
      <c r="X4" s="7">
        <f t="shared" si="0"/>
        <v>2046</v>
      </c>
      <c r="Y4" s="7">
        <f t="shared" si="0"/>
        <v>2047</v>
      </c>
      <c r="Z4" s="7">
        <f t="shared" si="0"/>
        <v>2048</v>
      </c>
      <c r="AA4" s="7">
        <f t="shared" si="0"/>
        <v>2049</v>
      </c>
      <c r="AB4" s="7">
        <f t="shared" si="0"/>
        <v>2050</v>
      </c>
      <c r="AC4" s="7">
        <f t="shared" si="0"/>
        <v>2051</v>
      </c>
      <c r="AD4" s="7">
        <f t="shared" si="0"/>
        <v>2052</v>
      </c>
      <c r="AE4" s="7">
        <f t="shared" si="0"/>
        <v>2053</v>
      </c>
      <c r="AF4" s="7">
        <f t="shared" si="0"/>
        <v>2054</v>
      </c>
      <c r="AG4" s="7">
        <f t="shared" si="0"/>
        <v>2055</v>
      </c>
      <c r="AH4" s="7">
        <f t="shared" ref="AH4" si="1">$D$4+AG3</f>
        <v>2056</v>
      </c>
      <c r="AI4" s="7">
        <f t="shared" ref="AI4" si="2">$D$4+AH3</f>
        <v>2057</v>
      </c>
      <c r="AJ4" s="7">
        <f t="shared" ref="AJ4" si="3">$D$4+AI3</f>
        <v>2058</v>
      </c>
      <c r="AK4" s="7">
        <f t="shared" ref="AK4" si="4">$D$4+AJ3</f>
        <v>2059</v>
      </c>
      <c r="AL4" s="7">
        <f t="shared" ref="AL4" si="5">$D$4+AK3</f>
        <v>2060</v>
      </c>
      <c r="AM4" s="7">
        <f t="shared" ref="AM4" si="6">$D$4+AL3</f>
        <v>2061</v>
      </c>
      <c r="AN4" s="7">
        <f t="shared" ref="AN4" si="7">$D$4+AM3</f>
        <v>2062</v>
      </c>
      <c r="AO4" s="7">
        <f t="shared" ref="AO4" si="8">$D$4+AN3</f>
        <v>2063</v>
      </c>
    </row>
    <row r="5" spans="2:41" x14ac:dyDescent="0.2">
      <c r="B5" s="3" t="s">
        <v>281</v>
      </c>
      <c r="C5" s="8">
        <f>SUM(D5:AO5)</f>
        <v>75790850.086995482</v>
      </c>
      <c r="D5" s="9">
        <f>'04A Prevádzkové príjmy'!D17</f>
        <v>1884215.6014389996</v>
      </c>
      <c r="E5" s="9">
        <f>'04A Prevádzkové príjmy'!E17</f>
        <v>1897405.1106490723</v>
      </c>
      <c r="F5" s="9">
        <f>'04A Prevádzkové príjmy'!F17</f>
        <v>1910686.9464236156</v>
      </c>
      <c r="G5" s="9">
        <f>'04A Prevádzkové príjmy'!G17</f>
        <v>1924061.7550485809</v>
      </c>
      <c r="H5" s="9">
        <f>'04A Prevádzkové príjmy'!H17</f>
        <v>1937530.1873339207</v>
      </c>
      <c r="I5" s="9">
        <f>'04A Prevádzkové príjmy'!I17</f>
        <v>1951092.8986452578</v>
      </c>
      <c r="J5" s="9">
        <f>'04A Prevádzkové príjmy'!J17</f>
        <v>1964750.5489357745</v>
      </c>
      <c r="K5" s="9">
        <f>'04A Prevádzkové príjmy'!K17</f>
        <v>1978503.8027783248</v>
      </c>
      <c r="L5" s="9">
        <f>'04A Prevádzkové príjmy'!L17</f>
        <v>1992353.3293977727</v>
      </c>
      <c r="M5" s="9">
        <f>'04A Prevádzkové príjmy'!M17</f>
        <v>2006299.8027035571</v>
      </c>
      <c r="N5" s="9">
        <f>'04A Prevádzkové príjmy'!N17</f>
        <v>2020343.9013224815</v>
      </c>
      <c r="O5" s="9">
        <f>'04A Prevádzkové príjmy'!O17</f>
        <v>2034486.3086317386</v>
      </c>
      <c r="P5" s="9">
        <f>'04A Prevádzkové príjmy'!P17</f>
        <v>2048727.7127921607</v>
      </c>
      <c r="Q5" s="9">
        <f>'04A Prevádzkové príjmy'!Q17</f>
        <v>2063068.8067817055</v>
      </c>
      <c r="R5" s="9">
        <f>'04A Prevádzkové príjmy'!R17</f>
        <v>2077510.2884291774</v>
      </c>
      <c r="S5" s="9">
        <f>'04A Prevádzkové príjmy'!S17</f>
        <v>2071277.75756389</v>
      </c>
      <c r="T5" s="9">
        <f>'04A Prevádzkové príjmy'!T17</f>
        <v>2065063.9242911981</v>
      </c>
      <c r="U5" s="9">
        <f>'04A Prevádzkové príjmy'!U17</f>
        <v>2058868.7325183246</v>
      </c>
      <c r="V5" s="9">
        <f>'04A Prevádzkové príjmy'!V17</f>
        <v>2052692.1263207695</v>
      </c>
      <c r="W5" s="9">
        <f>'04A Prevádzkové príjmy'!W17</f>
        <v>2046534.0499418073</v>
      </c>
      <c r="X5" s="9">
        <f>'04A Prevádzkové príjmy'!X17</f>
        <v>2040394.4477919817</v>
      </c>
      <c r="Y5" s="9">
        <f>'04A Prevádzkové príjmy'!Y17</f>
        <v>2034273.2644486059</v>
      </c>
      <c r="Z5" s="9">
        <f>'04A Prevádzkové príjmy'!Z17</f>
        <v>2028170.4446552598</v>
      </c>
      <c r="AA5" s="9">
        <f>'04A Prevádzkové príjmy'!AA17</f>
        <v>2022085.9333212941</v>
      </c>
      <c r="AB5" s="9">
        <f>'04A Prevádzkové príjmy'!AB17</f>
        <v>2016019.6755213304</v>
      </c>
      <c r="AC5" s="9">
        <f>'04A Prevádzkové príjmy'!AC17</f>
        <v>2009971.6164947664</v>
      </c>
      <c r="AD5" s="9">
        <f>'04A Prevádzkové príjmy'!AD17</f>
        <v>2003941.7016452821</v>
      </c>
      <c r="AE5" s="9">
        <f>'04A Prevádzkové príjmy'!AE17</f>
        <v>1997929.8765403465</v>
      </c>
      <c r="AF5" s="9">
        <f>'04A Prevádzkové príjmy'!AF17</f>
        <v>1991936.0869107256</v>
      </c>
      <c r="AG5" s="9">
        <f>'04A Prevádzkové príjmy'!AG17</f>
        <v>1985960.2786499935</v>
      </c>
      <c r="AH5" s="9">
        <f>'04A Prevádzkové príjmy'!AH17</f>
        <v>1980002.3978140438</v>
      </c>
      <c r="AI5" s="9">
        <f>'04A Prevádzkové príjmy'!AI17</f>
        <v>1974062.3906206014</v>
      </c>
      <c r="AJ5" s="9">
        <f>'04A Prevádzkové príjmy'!AJ17</f>
        <v>1968140.2034487396</v>
      </c>
      <c r="AK5" s="9">
        <f>'04A Prevádzkové príjmy'!AK17</f>
        <v>1962235.7828383935</v>
      </c>
      <c r="AL5" s="9">
        <f>'04A Prevádzkové príjmy'!AL17</f>
        <v>1956349.0754898782</v>
      </c>
      <c r="AM5" s="9">
        <f>'04A Prevádzkové príjmy'!AM17</f>
        <v>1950480.0282634087</v>
      </c>
      <c r="AN5" s="9">
        <f>'04A Prevádzkové príjmy'!AN17</f>
        <v>1944628.5881786186</v>
      </c>
      <c r="AO5" s="9">
        <f>'04A Prevádzkové príjmy'!AO17</f>
        <v>1938794.7024140826</v>
      </c>
    </row>
    <row r="6" spans="2:41" x14ac:dyDescent="0.2">
      <c r="B6" s="3" t="s">
        <v>52</v>
      </c>
      <c r="C6" s="8">
        <f>SUM(D6:AO6)</f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</row>
    <row r="7" spans="2:41" x14ac:dyDescent="0.2">
      <c r="B7" s="4" t="s">
        <v>11</v>
      </c>
      <c r="C7" s="13">
        <f>SUM(D7:AO7)</f>
        <v>75790850.086995482</v>
      </c>
      <c r="D7" s="13">
        <f>SUM(D5:D6)</f>
        <v>1884215.6014389996</v>
      </c>
      <c r="E7" s="13">
        <f t="shared" ref="E7:AG7" si="9">SUM(E5:E6)</f>
        <v>1897405.1106490723</v>
      </c>
      <c r="F7" s="13">
        <f t="shared" si="9"/>
        <v>1910686.9464236156</v>
      </c>
      <c r="G7" s="13">
        <f t="shared" si="9"/>
        <v>1924061.7550485809</v>
      </c>
      <c r="H7" s="13">
        <f t="shared" si="9"/>
        <v>1937530.1873339207</v>
      </c>
      <c r="I7" s="13">
        <f t="shared" si="9"/>
        <v>1951092.8986452578</v>
      </c>
      <c r="J7" s="13">
        <f t="shared" si="9"/>
        <v>1964750.5489357745</v>
      </c>
      <c r="K7" s="13">
        <f t="shared" si="9"/>
        <v>1978503.8027783248</v>
      </c>
      <c r="L7" s="13">
        <f t="shared" si="9"/>
        <v>1992353.3293977727</v>
      </c>
      <c r="M7" s="13">
        <f t="shared" si="9"/>
        <v>2006299.8027035571</v>
      </c>
      <c r="N7" s="13">
        <f t="shared" si="9"/>
        <v>2020343.9013224815</v>
      </c>
      <c r="O7" s="13">
        <f t="shared" si="9"/>
        <v>2034486.3086317386</v>
      </c>
      <c r="P7" s="13">
        <f t="shared" si="9"/>
        <v>2048727.7127921607</v>
      </c>
      <c r="Q7" s="13">
        <f t="shared" si="9"/>
        <v>2063068.8067817055</v>
      </c>
      <c r="R7" s="13">
        <f t="shared" si="9"/>
        <v>2077510.2884291774</v>
      </c>
      <c r="S7" s="13">
        <f t="shared" si="9"/>
        <v>2071277.75756389</v>
      </c>
      <c r="T7" s="13">
        <f t="shared" si="9"/>
        <v>2065063.9242911981</v>
      </c>
      <c r="U7" s="13">
        <f t="shared" si="9"/>
        <v>2058868.7325183246</v>
      </c>
      <c r="V7" s="13">
        <f t="shared" si="9"/>
        <v>2052692.1263207695</v>
      </c>
      <c r="W7" s="13">
        <f t="shared" si="9"/>
        <v>2046534.0499418073</v>
      </c>
      <c r="X7" s="13">
        <f t="shared" si="9"/>
        <v>2040394.4477919817</v>
      </c>
      <c r="Y7" s="13">
        <f t="shared" si="9"/>
        <v>2034273.2644486059</v>
      </c>
      <c r="Z7" s="13">
        <f t="shared" si="9"/>
        <v>2028170.4446552598</v>
      </c>
      <c r="AA7" s="13">
        <f t="shared" si="9"/>
        <v>2022085.9333212941</v>
      </c>
      <c r="AB7" s="13">
        <f t="shared" si="9"/>
        <v>2016019.6755213304</v>
      </c>
      <c r="AC7" s="13">
        <f t="shared" si="9"/>
        <v>2009971.6164947664</v>
      </c>
      <c r="AD7" s="13">
        <f t="shared" si="9"/>
        <v>2003941.7016452821</v>
      </c>
      <c r="AE7" s="13">
        <f t="shared" si="9"/>
        <v>1997929.8765403465</v>
      </c>
      <c r="AF7" s="13">
        <f t="shared" si="9"/>
        <v>1991936.0869107256</v>
      </c>
      <c r="AG7" s="13">
        <f t="shared" si="9"/>
        <v>1985960.2786499935</v>
      </c>
      <c r="AH7" s="13">
        <f t="shared" ref="AH7:AN7" si="10">SUM(AH5:AH6)</f>
        <v>1980002.3978140438</v>
      </c>
      <c r="AI7" s="13">
        <f t="shared" si="10"/>
        <v>1974062.3906206014</v>
      </c>
      <c r="AJ7" s="13">
        <f t="shared" si="10"/>
        <v>1968140.2034487396</v>
      </c>
      <c r="AK7" s="13">
        <f t="shared" si="10"/>
        <v>1962235.7828383935</v>
      </c>
      <c r="AL7" s="13">
        <f t="shared" si="10"/>
        <v>1956349.0754898782</v>
      </c>
      <c r="AM7" s="13">
        <f t="shared" si="10"/>
        <v>1950480.0282634087</v>
      </c>
      <c r="AN7" s="13">
        <f t="shared" si="10"/>
        <v>1944628.5881786186</v>
      </c>
      <c r="AO7" s="13">
        <f t="shared" ref="AO7" si="11">SUM(AO5:AO6)</f>
        <v>1938794.7024140826</v>
      </c>
    </row>
    <row r="10" spans="2:41" x14ac:dyDescent="0.2">
      <c r="B10" s="3"/>
      <c r="C10" s="3"/>
      <c r="D10" s="3" t="s">
        <v>10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2:41" x14ac:dyDescent="0.2">
      <c r="B11" s="4" t="s">
        <v>198</v>
      </c>
      <c r="C11" s="4"/>
      <c r="D11" s="3">
        <v>1</v>
      </c>
      <c r="E11" s="3">
        <v>2</v>
      </c>
      <c r="F11" s="3">
        <v>3</v>
      </c>
      <c r="G11" s="3">
        <v>4</v>
      </c>
      <c r="H11" s="3">
        <v>5</v>
      </c>
      <c r="I11" s="3">
        <v>6</v>
      </c>
      <c r="J11" s="3">
        <v>7</v>
      </c>
      <c r="K11" s="3">
        <v>8</v>
      </c>
      <c r="L11" s="3">
        <v>9</v>
      </c>
      <c r="M11" s="3">
        <v>10</v>
      </c>
      <c r="N11" s="3">
        <v>11</v>
      </c>
      <c r="O11" s="3">
        <v>12</v>
      </c>
      <c r="P11" s="3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3">
        <v>32</v>
      </c>
      <c r="AJ11" s="3">
        <v>33</v>
      </c>
      <c r="AK11" s="3">
        <v>34</v>
      </c>
      <c r="AL11" s="3">
        <v>35</v>
      </c>
      <c r="AM11" s="3">
        <v>36</v>
      </c>
      <c r="AN11" s="3">
        <v>37</v>
      </c>
      <c r="AO11" s="3">
        <v>38</v>
      </c>
    </row>
    <row r="12" spans="2:41" x14ac:dyDescent="0.2">
      <c r="B12" s="6" t="s">
        <v>34</v>
      </c>
      <c r="C12" s="6" t="s">
        <v>9</v>
      </c>
      <c r="D12" s="7">
        <f>D4</f>
        <v>2026</v>
      </c>
      <c r="E12" s="7">
        <f>E4</f>
        <v>2027</v>
      </c>
      <c r="F12" s="7">
        <f>F4</f>
        <v>2028</v>
      </c>
      <c r="G12" s="7">
        <f t="shared" ref="G12:AG12" si="12">G4</f>
        <v>2029</v>
      </c>
      <c r="H12" s="7">
        <f t="shared" si="12"/>
        <v>2030</v>
      </c>
      <c r="I12" s="7">
        <f t="shared" si="12"/>
        <v>2031</v>
      </c>
      <c r="J12" s="7">
        <f t="shared" si="12"/>
        <v>2032</v>
      </c>
      <c r="K12" s="7">
        <f t="shared" si="12"/>
        <v>2033</v>
      </c>
      <c r="L12" s="7">
        <f t="shared" si="12"/>
        <v>2034</v>
      </c>
      <c r="M12" s="7">
        <f t="shared" si="12"/>
        <v>2035</v>
      </c>
      <c r="N12" s="7">
        <f t="shared" si="12"/>
        <v>2036</v>
      </c>
      <c r="O12" s="7">
        <f t="shared" si="12"/>
        <v>2037</v>
      </c>
      <c r="P12" s="7">
        <f t="shared" si="12"/>
        <v>2038</v>
      </c>
      <c r="Q12" s="7">
        <f t="shared" si="12"/>
        <v>2039</v>
      </c>
      <c r="R12" s="7">
        <f t="shared" si="12"/>
        <v>2040</v>
      </c>
      <c r="S12" s="7">
        <f t="shared" si="12"/>
        <v>2041</v>
      </c>
      <c r="T12" s="7">
        <f t="shared" si="12"/>
        <v>2042</v>
      </c>
      <c r="U12" s="7">
        <f t="shared" si="12"/>
        <v>2043</v>
      </c>
      <c r="V12" s="7">
        <f t="shared" si="12"/>
        <v>2044</v>
      </c>
      <c r="W12" s="7">
        <f t="shared" si="12"/>
        <v>2045</v>
      </c>
      <c r="X12" s="7">
        <f t="shared" si="12"/>
        <v>2046</v>
      </c>
      <c r="Y12" s="7">
        <f t="shared" si="12"/>
        <v>2047</v>
      </c>
      <c r="Z12" s="7">
        <f t="shared" si="12"/>
        <v>2048</v>
      </c>
      <c r="AA12" s="7">
        <f t="shared" si="12"/>
        <v>2049</v>
      </c>
      <c r="AB12" s="7">
        <f t="shared" si="12"/>
        <v>2050</v>
      </c>
      <c r="AC12" s="7">
        <f t="shared" si="12"/>
        <v>2051</v>
      </c>
      <c r="AD12" s="7">
        <f t="shared" si="12"/>
        <v>2052</v>
      </c>
      <c r="AE12" s="7">
        <f t="shared" si="12"/>
        <v>2053</v>
      </c>
      <c r="AF12" s="7">
        <f t="shared" si="12"/>
        <v>2054</v>
      </c>
      <c r="AG12" s="7">
        <f t="shared" si="12"/>
        <v>2055</v>
      </c>
      <c r="AH12" s="7">
        <f t="shared" ref="AH12:AN12" si="13">AH4</f>
        <v>2056</v>
      </c>
      <c r="AI12" s="7">
        <f t="shared" si="13"/>
        <v>2057</v>
      </c>
      <c r="AJ12" s="7">
        <f t="shared" si="13"/>
        <v>2058</v>
      </c>
      <c r="AK12" s="7">
        <f t="shared" si="13"/>
        <v>2059</v>
      </c>
      <c r="AL12" s="7">
        <f t="shared" si="13"/>
        <v>2060</v>
      </c>
      <c r="AM12" s="7">
        <f t="shared" si="13"/>
        <v>2061</v>
      </c>
      <c r="AN12" s="7">
        <f t="shared" si="13"/>
        <v>2062</v>
      </c>
      <c r="AO12" s="7">
        <f t="shared" ref="AO12" si="14">AO4</f>
        <v>2063</v>
      </c>
    </row>
    <row r="13" spans="2:41" x14ac:dyDescent="0.2">
      <c r="B13" s="3" t="s">
        <v>281</v>
      </c>
      <c r="C13" s="8">
        <f>SUM(D13:AO13)</f>
        <v>84431957.611984402</v>
      </c>
      <c r="D13" s="9">
        <f>'04A Prevádzkové príjmy'!D53</f>
        <v>1884215.6014389996</v>
      </c>
      <c r="E13" s="9">
        <f>'04A Prevádzkové príjmy'!E53</f>
        <v>1897405.1106490723</v>
      </c>
      <c r="F13" s="9">
        <f>'04A Prevádzkové príjmy'!F53</f>
        <v>2139969.3799944497</v>
      </c>
      <c r="G13" s="9">
        <f>'04A Prevádzkové príjmy'!G53</f>
        <v>2154949.1656544106</v>
      </c>
      <c r="H13" s="9">
        <f>'04A Prevádzkové príjmy'!H53</f>
        <v>2170033.8098139912</v>
      </c>
      <c r="I13" s="9">
        <f>'04A Prevádzkové príjmy'!I53</f>
        <v>2185224.0464826887</v>
      </c>
      <c r="J13" s="9">
        <f>'04A Prevádzkové príjmy'!J53</f>
        <v>2200520.6148080672</v>
      </c>
      <c r="K13" s="9">
        <f>'04A Prevádzkové príjmy'!K53</f>
        <v>2215924.2591117239</v>
      </c>
      <c r="L13" s="9">
        <f>'04A Prevádzkové príjmy'!L53</f>
        <v>2231435.7289255052</v>
      </c>
      <c r="M13" s="9">
        <f>'04A Prevádzkové príjmy'!M53</f>
        <v>2247055.7790279835</v>
      </c>
      <c r="N13" s="9">
        <f>'04A Prevádzkové príjmy'!N53</f>
        <v>2262785.1694811792</v>
      </c>
      <c r="O13" s="9">
        <f>'04A Prevádzkové príjmy'!O53</f>
        <v>2278624.6656675474</v>
      </c>
      <c r="P13" s="9">
        <f>'04A Prevádzkové príjmy'!P53</f>
        <v>2294575.0383272199</v>
      </c>
      <c r="Q13" s="9">
        <f>'04A Prevádzkové príjmy'!Q53</f>
        <v>2310637.0635955106</v>
      </c>
      <c r="R13" s="9">
        <f>'04A Prevádzkové príjmy'!R53</f>
        <v>2326811.5230406788</v>
      </c>
      <c r="S13" s="9">
        <f>'04A Prevádzkové príjmy'!S53</f>
        <v>2319831.0884715565</v>
      </c>
      <c r="T13" s="9">
        <f>'04A Prevádzkové príjmy'!T53</f>
        <v>2312871.5952061424</v>
      </c>
      <c r="U13" s="9">
        <f>'04A Prevádzkové príjmy'!U53</f>
        <v>2305932.9804205238</v>
      </c>
      <c r="V13" s="9">
        <f>'04A Prevádzkové príjmy'!V53</f>
        <v>2299015.1814792617</v>
      </c>
      <c r="W13" s="9">
        <f>'04A Prevádzkové príjmy'!W53</f>
        <v>2292118.1359348241</v>
      </c>
      <c r="X13" s="9">
        <f>'04A Prevádzkové príjmy'!X53</f>
        <v>2285241.7815270196</v>
      </c>
      <c r="Y13" s="9">
        <f>'04A Prevádzkové príjmy'!Y53</f>
        <v>2278386.0561824385</v>
      </c>
      <c r="Z13" s="9">
        <f>'04A Prevádzkové príjmy'!Z53</f>
        <v>2271550.8980138912</v>
      </c>
      <c r="AA13" s="9">
        <f>'04A Prevádzkové príjmy'!AA53</f>
        <v>2264736.2453198489</v>
      </c>
      <c r="AB13" s="9">
        <f>'04A Prevádzkové príjmy'!AB53</f>
        <v>2257942.0365838902</v>
      </c>
      <c r="AC13" s="9">
        <f>'04A Prevádzkové príjmy'!AC53</f>
        <v>2251168.2104741381</v>
      </c>
      <c r="AD13" s="9">
        <f>'04A Prevádzkové príjmy'!AD53</f>
        <v>2244414.7058427157</v>
      </c>
      <c r="AE13" s="9">
        <f>'04A Prevádzkové príjmy'!AE53</f>
        <v>2237681.461725188</v>
      </c>
      <c r="AF13" s="9">
        <f>'04A Prevádzkové príjmy'!AF53</f>
        <v>2230968.4173400127</v>
      </c>
      <c r="AG13" s="9">
        <f>'04A Prevádzkové príjmy'!AG53</f>
        <v>2224275.5120879924</v>
      </c>
      <c r="AH13" s="9">
        <f>'04A Prevádzkové príjmy'!AH53</f>
        <v>2217602.6855517291</v>
      </c>
      <c r="AI13" s="9">
        <f>'04A Prevádzkové príjmy'!AI53</f>
        <v>2210949.8774950737</v>
      </c>
      <c r="AJ13" s="9">
        <f>'04A Prevádzkové príjmy'!AJ53</f>
        <v>2204317.0278625884</v>
      </c>
      <c r="AK13" s="9">
        <f>'04A Prevádzkové príjmy'!AK53</f>
        <v>2197704.0767790009</v>
      </c>
      <c r="AL13" s="9">
        <f>'04A Prevádzkové príjmy'!AL53</f>
        <v>2191110.9645486637</v>
      </c>
      <c r="AM13" s="9">
        <f>'04A Prevádzkové príjmy'!AM53</f>
        <v>2184537.6316550178</v>
      </c>
      <c r="AN13" s="9">
        <f>'04A Prevádzkové príjmy'!AN53</f>
        <v>2177984.0187600525</v>
      </c>
      <c r="AO13" s="9">
        <f>'04A Prevádzkové príjmy'!AO53</f>
        <v>2171450.0667037722</v>
      </c>
    </row>
    <row r="14" spans="2:41" x14ac:dyDescent="0.2">
      <c r="B14" s="3" t="s">
        <v>52</v>
      </c>
      <c r="C14" s="8">
        <f>SUM(D14:AO14)</f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</row>
    <row r="15" spans="2:41" x14ac:dyDescent="0.2">
      <c r="B15" s="4" t="s">
        <v>11</v>
      </c>
      <c r="C15" s="13">
        <f>SUM(D15:AO15)</f>
        <v>84431957.611984402</v>
      </c>
      <c r="D15" s="13">
        <f>SUM(D13:D14)</f>
        <v>1884215.6014389996</v>
      </c>
      <c r="E15" s="13">
        <f t="shared" ref="E15:AG15" si="15">SUM(E13:E14)</f>
        <v>1897405.1106490723</v>
      </c>
      <c r="F15" s="13">
        <f t="shared" si="15"/>
        <v>2139969.3799944497</v>
      </c>
      <c r="G15" s="13">
        <f t="shared" si="15"/>
        <v>2154949.1656544106</v>
      </c>
      <c r="H15" s="13">
        <f t="shared" si="15"/>
        <v>2170033.8098139912</v>
      </c>
      <c r="I15" s="13">
        <f t="shared" si="15"/>
        <v>2185224.0464826887</v>
      </c>
      <c r="J15" s="13">
        <f t="shared" si="15"/>
        <v>2200520.6148080672</v>
      </c>
      <c r="K15" s="13">
        <f t="shared" si="15"/>
        <v>2215924.2591117239</v>
      </c>
      <c r="L15" s="13">
        <f t="shared" si="15"/>
        <v>2231435.7289255052</v>
      </c>
      <c r="M15" s="13">
        <f t="shared" si="15"/>
        <v>2247055.7790279835</v>
      </c>
      <c r="N15" s="13">
        <f t="shared" si="15"/>
        <v>2262785.1694811792</v>
      </c>
      <c r="O15" s="13">
        <f t="shared" si="15"/>
        <v>2278624.6656675474</v>
      </c>
      <c r="P15" s="13">
        <f t="shared" si="15"/>
        <v>2294575.0383272199</v>
      </c>
      <c r="Q15" s="13">
        <f t="shared" si="15"/>
        <v>2310637.0635955106</v>
      </c>
      <c r="R15" s="13">
        <f t="shared" si="15"/>
        <v>2326811.5230406788</v>
      </c>
      <c r="S15" s="13">
        <f t="shared" si="15"/>
        <v>2319831.0884715565</v>
      </c>
      <c r="T15" s="13">
        <f t="shared" si="15"/>
        <v>2312871.5952061424</v>
      </c>
      <c r="U15" s="13">
        <f t="shared" si="15"/>
        <v>2305932.9804205238</v>
      </c>
      <c r="V15" s="13">
        <f t="shared" si="15"/>
        <v>2299015.1814792617</v>
      </c>
      <c r="W15" s="13">
        <f t="shared" si="15"/>
        <v>2292118.1359348241</v>
      </c>
      <c r="X15" s="13">
        <f t="shared" si="15"/>
        <v>2285241.7815270196</v>
      </c>
      <c r="Y15" s="13">
        <f t="shared" si="15"/>
        <v>2278386.0561824385</v>
      </c>
      <c r="Z15" s="13">
        <f t="shared" si="15"/>
        <v>2271550.8980138912</v>
      </c>
      <c r="AA15" s="13">
        <f t="shared" si="15"/>
        <v>2264736.2453198489</v>
      </c>
      <c r="AB15" s="13">
        <f t="shared" si="15"/>
        <v>2257942.0365838902</v>
      </c>
      <c r="AC15" s="13">
        <f t="shared" si="15"/>
        <v>2251168.2104741381</v>
      </c>
      <c r="AD15" s="13">
        <f t="shared" si="15"/>
        <v>2244414.7058427157</v>
      </c>
      <c r="AE15" s="13">
        <f t="shared" si="15"/>
        <v>2237681.461725188</v>
      </c>
      <c r="AF15" s="13">
        <f t="shared" si="15"/>
        <v>2230968.4173400127</v>
      </c>
      <c r="AG15" s="13">
        <f t="shared" si="15"/>
        <v>2224275.5120879924</v>
      </c>
      <c r="AH15" s="13">
        <f t="shared" ref="AH15:AN15" si="16">SUM(AH13:AH14)</f>
        <v>2217602.6855517291</v>
      </c>
      <c r="AI15" s="13">
        <f t="shared" si="16"/>
        <v>2210949.8774950737</v>
      </c>
      <c r="AJ15" s="13">
        <f t="shared" si="16"/>
        <v>2204317.0278625884</v>
      </c>
      <c r="AK15" s="13">
        <f t="shared" si="16"/>
        <v>2197704.0767790009</v>
      </c>
      <c r="AL15" s="13">
        <f t="shared" si="16"/>
        <v>2191110.9645486637</v>
      </c>
      <c r="AM15" s="13">
        <f t="shared" si="16"/>
        <v>2184537.6316550178</v>
      </c>
      <c r="AN15" s="13">
        <f t="shared" si="16"/>
        <v>2177984.0187600525</v>
      </c>
      <c r="AO15" s="13">
        <f t="shared" ref="AO15" si="17">SUM(AO13:AO14)</f>
        <v>2171450.0667037722</v>
      </c>
    </row>
    <row r="18" spans="2:41" x14ac:dyDescent="0.2">
      <c r="B18" s="3"/>
      <c r="C18" s="3"/>
      <c r="D18" s="3" t="s">
        <v>10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2:41" x14ac:dyDescent="0.2">
      <c r="B19" s="4" t="s">
        <v>199</v>
      </c>
      <c r="C19" s="4"/>
      <c r="D19" s="3">
        <v>1</v>
      </c>
      <c r="E19" s="3">
        <v>2</v>
      </c>
      <c r="F19" s="3">
        <v>3</v>
      </c>
      <c r="G19" s="3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  <c r="P19" s="3">
        <v>13</v>
      </c>
      <c r="Q19" s="3">
        <v>14</v>
      </c>
      <c r="R19" s="3">
        <v>15</v>
      </c>
      <c r="S19" s="3">
        <v>16</v>
      </c>
      <c r="T19" s="3">
        <v>17</v>
      </c>
      <c r="U19" s="3">
        <v>18</v>
      </c>
      <c r="V19" s="3">
        <v>19</v>
      </c>
      <c r="W19" s="3">
        <v>20</v>
      </c>
      <c r="X19" s="3">
        <v>21</v>
      </c>
      <c r="Y19" s="3">
        <v>22</v>
      </c>
      <c r="Z19" s="3">
        <v>23</v>
      </c>
      <c r="AA19" s="3">
        <v>24</v>
      </c>
      <c r="AB19" s="3">
        <v>25</v>
      </c>
      <c r="AC19" s="3">
        <v>26</v>
      </c>
      <c r="AD19" s="3">
        <v>27</v>
      </c>
      <c r="AE19" s="3">
        <v>28</v>
      </c>
      <c r="AF19" s="3">
        <v>29</v>
      </c>
      <c r="AG19" s="3">
        <v>30</v>
      </c>
      <c r="AH19" s="3">
        <v>31</v>
      </c>
      <c r="AI19" s="3">
        <v>32</v>
      </c>
      <c r="AJ19" s="3">
        <v>33</v>
      </c>
      <c r="AK19" s="3">
        <v>34</v>
      </c>
      <c r="AL19" s="3">
        <v>35</v>
      </c>
      <c r="AM19" s="3">
        <v>36</v>
      </c>
      <c r="AN19" s="3">
        <v>37</v>
      </c>
      <c r="AO19" s="3">
        <v>38</v>
      </c>
    </row>
    <row r="20" spans="2:41" x14ac:dyDescent="0.2">
      <c r="B20" s="152" t="s">
        <v>200</v>
      </c>
      <c r="C20" s="152" t="s">
        <v>9</v>
      </c>
      <c r="D20" s="277">
        <f>D4</f>
        <v>2026</v>
      </c>
      <c r="E20" s="277">
        <f t="shared" ref="E20:AG20" si="18">E4</f>
        <v>2027</v>
      </c>
      <c r="F20" s="277">
        <f t="shared" si="18"/>
        <v>2028</v>
      </c>
      <c r="G20" s="277">
        <f t="shared" si="18"/>
        <v>2029</v>
      </c>
      <c r="H20" s="277">
        <f t="shared" si="18"/>
        <v>2030</v>
      </c>
      <c r="I20" s="277">
        <f t="shared" si="18"/>
        <v>2031</v>
      </c>
      <c r="J20" s="277">
        <f t="shared" si="18"/>
        <v>2032</v>
      </c>
      <c r="K20" s="277">
        <f t="shared" si="18"/>
        <v>2033</v>
      </c>
      <c r="L20" s="277">
        <f t="shared" si="18"/>
        <v>2034</v>
      </c>
      <c r="M20" s="277">
        <f t="shared" si="18"/>
        <v>2035</v>
      </c>
      <c r="N20" s="277">
        <f t="shared" si="18"/>
        <v>2036</v>
      </c>
      <c r="O20" s="277">
        <f t="shared" si="18"/>
        <v>2037</v>
      </c>
      <c r="P20" s="277">
        <f t="shared" si="18"/>
        <v>2038</v>
      </c>
      <c r="Q20" s="277">
        <f t="shared" si="18"/>
        <v>2039</v>
      </c>
      <c r="R20" s="277">
        <f t="shared" si="18"/>
        <v>2040</v>
      </c>
      <c r="S20" s="277">
        <f t="shared" si="18"/>
        <v>2041</v>
      </c>
      <c r="T20" s="277">
        <f t="shared" si="18"/>
        <v>2042</v>
      </c>
      <c r="U20" s="277">
        <f t="shared" si="18"/>
        <v>2043</v>
      </c>
      <c r="V20" s="277">
        <f t="shared" si="18"/>
        <v>2044</v>
      </c>
      <c r="W20" s="277">
        <f t="shared" si="18"/>
        <v>2045</v>
      </c>
      <c r="X20" s="277">
        <f t="shared" si="18"/>
        <v>2046</v>
      </c>
      <c r="Y20" s="277">
        <f t="shared" si="18"/>
        <v>2047</v>
      </c>
      <c r="Z20" s="277">
        <f t="shared" si="18"/>
        <v>2048</v>
      </c>
      <c r="AA20" s="277">
        <f t="shared" si="18"/>
        <v>2049</v>
      </c>
      <c r="AB20" s="277">
        <f t="shared" si="18"/>
        <v>2050</v>
      </c>
      <c r="AC20" s="277">
        <f t="shared" si="18"/>
        <v>2051</v>
      </c>
      <c r="AD20" s="277">
        <f t="shared" si="18"/>
        <v>2052</v>
      </c>
      <c r="AE20" s="277">
        <f t="shared" si="18"/>
        <v>2053</v>
      </c>
      <c r="AF20" s="277">
        <f t="shared" si="18"/>
        <v>2054</v>
      </c>
      <c r="AG20" s="277">
        <f t="shared" si="18"/>
        <v>2055</v>
      </c>
      <c r="AH20" s="277">
        <f t="shared" ref="AH20:AN20" si="19">AH4</f>
        <v>2056</v>
      </c>
      <c r="AI20" s="277">
        <f t="shared" si="19"/>
        <v>2057</v>
      </c>
      <c r="AJ20" s="277">
        <f t="shared" si="19"/>
        <v>2058</v>
      </c>
      <c r="AK20" s="277">
        <f t="shared" si="19"/>
        <v>2059</v>
      </c>
      <c r="AL20" s="277">
        <f t="shared" si="19"/>
        <v>2060</v>
      </c>
      <c r="AM20" s="277">
        <f t="shared" si="19"/>
        <v>2061</v>
      </c>
      <c r="AN20" s="277">
        <f t="shared" si="19"/>
        <v>2062</v>
      </c>
      <c r="AO20" s="277">
        <f t="shared" ref="AO20" si="20">AO4</f>
        <v>2063</v>
      </c>
    </row>
    <row r="21" spans="2:41" x14ac:dyDescent="0.2">
      <c r="B21" s="3" t="s">
        <v>281</v>
      </c>
      <c r="C21" s="8">
        <f>SUM(D21:AO21)</f>
        <v>8641107.5249888897</v>
      </c>
      <c r="D21" s="8">
        <f>D13-D5</f>
        <v>0</v>
      </c>
      <c r="E21" s="8">
        <f t="shared" ref="E21:AG21" si="21">E13-E5</f>
        <v>0</v>
      </c>
      <c r="F21" s="8">
        <f t="shared" si="21"/>
        <v>229282.43357083411</v>
      </c>
      <c r="G21" s="8">
        <f t="shared" si="21"/>
        <v>230887.41060582967</v>
      </c>
      <c r="H21" s="8">
        <f t="shared" si="21"/>
        <v>232503.62248007045</v>
      </c>
      <c r="I21" s="8">
        <f t="shared" si="21"/>
        <v>234131.14783743094</v>
      </c>
      <c r="J21" s="8">
        <f t="shared" si="21"/>
        <v>235770.06587229273</v>
      </c>
      <c r="K21" s="8">
        <f t="shared" si="21"/>
        <v>237420.45633339905</v>
      </c>
      <c r="L21" s="8">
        <f t="shared" si="21"/>
        <v>239082.39952773252</v>
      </c>
      <c r="M21" s="8">
        <f t="shared" si="21"/>
        <v>240755.97632442648</v>
      </c>
      <c r="N21" s="8">
        <f t="shared" si="21"/>
        <v>242441.26815869776</v>
      </c>
      <c r="O21" s="8">
        <f t="shared" si="21"/>
        <v>244138.35703580873</v>
      </c>
      <c r="P21" s="8">
        <f t="shared" si="21"/>
        <v>245847.32553505921</v>
      </c>
      <c r="Q21" s="8">
        <f t="shared" si="21"/>
        <v>247568.25681380508</v>
      </c>
      <c r="R21" s="8">
        <f t="shared" si="21"/>
        <v>249301.23461150145</v>
      </c>
      <c r="S21" s="8">
        <f t="shared" si="21"/>
        <v>248553.33090766659</v>
      </c>
      <c r="T21" s="8">
        <f t="shared" si="21"/>
        <v>247807.67091494426</v>
      </c>
      <c r="U21" s="8">
        <f t="shared" si="21"/>
        <v>247064.24790219916</v>
      </c>
      <c r="V21" s="8">
        <f t="shared" si="21"/>
        <v>246323.05515849218</v>
      </c>
      <c r="W21" s="8">
        <f t="shared" si="21"/>
        <v>245584.08599301684</v>
      </c>
      <c r="X21" s="8">
        <f t="shared" si="21"/>
        <v>244847.33373503783</v>
      </c>
      <c r="Y21" s="8">
        <f t="shared" si="21"/>
        <v>244112.79173383256</v>
      </c>
      <c r="Z21" s="8">
        <f t="shared" si="21"/>
        <v>243380.45335863135</v>
      </c>
      <c r="AA21" s="8">
        <f t="shared" si="21"/>
        <v>242650.31199855474</v>
      </c>
      <c r="AB21" s="8">
        <f t="shared" si="21"/>
        <v>241922.36106255976</v>
      </c>
      <c r="AC21" s="8">
        <f t="shared" si="21"/>
        <v>241196.59397937171</v>
      </c>
      <c r="AD21" s="8">
        <f t="shared" si="21"/>
        <v>240473.00419743359</v>
      </c>
      <c r="AE21" s="8">
        <f t="shared" si="21"/>
        <v>239751.58518484142</v>
      </c>
      <c r="AF21" s="8">
        <f t="shared" si="21"/>
        <v>239032.33042928716</v>
      </c>
      <c r="AG21" s="8">
        <f t="shared" si="21"/>
        <v>238315.23343799892</v>
      </c>
      <c r="AH21" s="8">
        <f t="shared" ref="AH21:AN21" si="22">AH13-AH5</f>
        <v>237600.28773768526</v>
      </c>
      <c r="AI21" s="8">
        <f t="shared" si="22"/>
        <v>236887.48687447235</v>
      </c>
      <c r="AJ21" s="8">
        <f t="shared" si="22"/>
        <v>236176.82441384881</v>
      </c>
      <c r="AK21" s="8">
        <f t="shared" si="22"/>
        <v>235468.29394060746</v>
      </c>
      <c r="AL21" s="8">
        <f t="shared" si="22"/>
        <v>234761.88905878551</v>
      </c>
      <c r="AM21" s="8">
        <f t="shared" si="22"/>
        <v>234057.60339160915</v>
      </c>
      <c r="AN21" s="8">
        <f t="shared" si="22"/>
        <v>233355.43058143393</v>
      </c>
      <c r="AO21" s="8">
        <f t="shared" ref="AO21" si="23">AO13-AO5</f>
        <v>232655.36428968958</v>
      </c>
    </row>
    <row r="22" spans="2:41" x14ac:dyDescent="0.2">
      <c r="B22" s="3" t="s">
        <v>52</v>
      </c>
      <c r="C22" s="8">
        <f>SUM(D22:AO22)</f>
        <v>0</v>
      </c>
      <c r="D22" s="8">
        <f>D14-D6</f>
        <v>0</v>
      </c>
      <c r="E22" s="8">
        <f t="shared" ref="E22:AG22" si="24">E14-E6</f>
        <v>0</v>
      </c>
      <c r="F22" s="8">
        <f t="shared" si="24"/>
        <v>0</v>
      </c>
      <c r="G22" s="8">
        <f t="shared" si="24"/>
        <v>0</v>
      </c>
      <c r="H22" s="8">
        <f t="shared" si="24"/>
        <v>0</v>
      </c>
      <c r="I22" s="8">
        <f t="shared" si="24"/>
        <v>0</v>
      </c>
      <c r="J22" s="8">
        <f t="shared" si="24"/>
        <v>0</v>
      </c>
      <c r="K22" s="8">
        <f t="shared" si="24"/>
        <v>0</v>
      </c>
      <c r="L22" s="8">
        <f t="shared" si="24"/>
        <v>0</v>
      </c>
      <c r="M22" s="8">
        <f t="shared" si="24"/>
        <v>0</v>
      </c>
      <c r="N22" s="8">
        <f t="shared" si="24"/>
        <v>0</v>
      </c>
      <c r="O22" s="8">
        <f t="shared" si="24"/>
        <v>0</v>
      </c>
      <c r="P22" s="8">
        <f t="shared" si="24"/>
        <v>0</v>
      </c>
      <c r="Q22" s="8">
        <f t="shared" si="24"/>
        <v>0</v>
      </c>
      <c r="R22" s="8">
        <f t="shared" si="24"/>
        <v>0</v>
      </c>
      <c r="S22" s="8">
        <f t="shared" si="24"/>
        <v>0</v>
      </c>
      <c r="T22" s="8">
        <f t="shared" si="24"/>
        <v>0</v>
      </c>
      <c r="U22" s="8">
        <f t="shared" si="24"/>
        <v>0</v>
      </c>
      <c r="V22" s="8">
        <f t="shared" si="24"/>
        <v>0</v>
      </c>
      <c r="W22" s="8">
        <f t="shared" si="24"/>
        <v>0</v>
      </c>
      <c r="X22" s="8">
        <f t="shared" si="24"/>
        <v>0</v>
      </c>
      <c r="Y22" s="8">
        <f t="shared" si="24"/>
        <v>0</v>
      </c>
      <c r="Z22" s="8">
        <f t="shared" si="24"/>
        <v>0</v>
      </c>
      <c r="AA22" s="8">
        <f t="shared" si="24"/>
        <v>0</v>
      </c>
      <c r="AB22" s="8">
        <f t="shared" si="24"/>
        <v>0</v>
      </c>
      <c r="AC22" s="8">
        <f t="shared" si="24"/>
        <v>0</v>
      </c>
      <c r="AD22" s="8">
        <f t="shared" si="24"/>
        <v>0</v>
      </c>
      <c r="AE22" s="8">
        <f t="shared" si="24"/>
        <v>0</v>
      </c>
      <c r="AF22" s="8">
        <f t="shared" si="24"/>
        <v>0</v>
      </c>
      <c r="AG22" s="8">
        <f t="shared" si="24"/>
        <v>0</v>
      </c>
      <c r="AH22" s="8">
        <f t="shared" ref="AH22:AN22" si="25">AH14-AH6</f>
        <v>0</v>
      </c>
      <c r="AI22" s="8">
        <f t="shared" si="25"/>
        <v>0</v>
      </c>
      <c r="AJ22" s="8">
        <f t="shared" si="25"/>
        <v>0</v>
      </c>
      <c r="AK22" s="8">
        <f t="shared" si="25"/>
        <v>0</v>
      </c>
      <c r="AL22" s="8">
        <f t="shared" si="25"/>
        <v>0</v>
      </c>
      <c r="AM22" s="8">
        <f t="shared" si="25"/>
        <v>0</v>
      </c>
      <c r="AN22" s="8">
        <f t="shared" si="25"/>
        <v>0</v>
      </c>
      <c r="AO22" s="8">
        <f t="shared" ref="AO22" si="26">AO14-AO6</f>
        <v>0</v>
      </c>
    </row>
    <row r="23" spans="2:41" x14ac:dyDescent="0.2">
      <c r="B23" s="4" t="s">
        <v>11</v>
      </c>
      <c r="C23" s="13">
        <f>SUM(D23:AO23)</f>
        <v>8641107.5249888897</v>
      </c>
      <c r="D23" s="13">
        <f>SUM(D21:D22)</f>
        <v>0</v>
      </c>
      <c r="E23" s="13">
        <f t="shared" ref="E23:AG23" si="27">SUM(E21:E22)</f>
        <v>0</v>
      </c>
      <c r="F23" s="13">
        <f t="shared" si="27"/>
        <v>229282.43357083411</v>
      </c>
      <c r="G23" s="13">
        <f t="shared" si="27"/>
        <v>230887.41060582967</v>
      </c>
      <c r="H23" s="13">
        <f t="shared" si="27"/>
        <v>232503.62248007045</v>
      </c>
      <c r="I23" s="13">
        <f t="shared" si="27"/>
        <v>234131.14783743094</v>
      </c>
      <c r="J23" s="13">
        <f t="shared" si="27"/>
        <v>235770.06587229273</v>
      </c>
      <c r="K23" s="13">
        <f t="shared" si="27"/>
        <v>237420.45633339905</v>
      </c>
      <c r="L23" s="13">
        <f t="shared" si="27"/>
        <v>239082.39952773252</v>
      </c>
      <c r="M23" s="13">
        <f t="shared" si="27"/>
        <v>240755.97632442648</v>
      </c>
      <c r="N23" s="13">
        <f t="shared" si="27"/>
        <v>242441.26815869776</v>
      </c>
      <c r="O23" s="13">
        <f t="shared" si="27"/>
        <v>244138.35703580873</v>
      </c>
      <c r="P23" s="13">
        <f t="shared" si="27"/>
        <v>245847.32553505921</v>
      </c>
      <c r="Q23" s="13">
        <f t="shared" si="27"/>
        <v>247568.25681380508</v>
      </c>
      <c r="R23" s="13">
        <f t="shared" si="27"/>
        <v>249301.23461150145</v>
      </c>
      <c r="S23" s="13">
        <f t="shared" si="27"/>
        <v>248553.33090766659</v>
      </c>
      <c r="T23" s="13">
        <f t="shared" si="27"/>
        <v>247807.67091494426</v>
      </c>
      <c r="U23" s="13">
        <f t="shared" si="27"/>
        <v>247064.24790219916</v>
      </c>
      <c r="V23" s="13">
        <f t="shared" si="27"/>
        <v>246323.05515849218</v>
      </c>
      <c r="W23" s="13">
        <f t="shared" si="27"/>
        <v>245584.08599301684</v>
      </c>
      <c r="X23" s="13">
        <f t="shared" si="27"/>
        <v>244847.33373503783</v>
      </c>
      <c r="Y23" s="13">
        <f t="shared" si="27"/>
        <v>244112.79173383256</v>
      </c>
      <c r="Z23" s="13">
        <f t="shared" si="27"/>
        <v>243380.45335863135</v>
      </c>
      <c r="AA23" s="13">
        <f t="shared" si="27"/>
        <v>242650.31199855474</v>
      </c>
      <c r="AB23" s="13">
        <f t="shared" si="27"/>
        <v>241922.36106255976</v>
      </c>
      <c r="AC23" s="13">
        <f t="shared" si="27"/>
        <v>241196.59397937171</v>
      </c>
      <c r="AD23" s="13">
        <f t="shared" si="27"/>
        <v>240473.00419743359</v>
      </c>
      <c r="AE23" s="13">
        <f t="shared" si="27"/>
        <v>239751.58518484142</v>
      </c>
      <c r="AF23" s="13">
        <f t="shared" si="27"/>
        <v>239032.33042928716</v>
      </c>
      <c r="AG23" s="13">
        <f t="shared" si="27"/>
        <v>238315.23343799892</v>
      </c>
      <c r="AH23" s="13">
        <f t="shared" ref="AH23:AN23" si="28">SUM(AH21:AH22)</f>
        <v>237600.28773768526</v>
      </c>
      <c r="AI23" s="13">
        <f t="shared" si="28"/>
        <v>236887.48687447235</v>
      </c>
      <c r="AJ23" s="13">
        <f t="shared" si="28"/>
        <v>236176.82441384881</v>
      </c>
      <c r="AK23" s="13">
        <f t="shared" si="28"/>
        <v>235468.29394060746</v>
      </c>
      <c r="AL23" s="13">
        <f t="shared" si="28"/>
        <v>234761.88905878551</v>
      </c>
      <c r="AM23" s="13">
        <f t="shared" si="28"/>
        <v>234057.60339160915</v>
      </c>
      <c r="AN23" s="13">
        <f t="shared" si="28"/>
        <v>233355.43058143393</v>
      </c>
      <c r="AO23" s="13">
        <f t="shared" ref="AO23" si="29">SUM(AO21:AO22)</f>
        <v>232655.36428968958</v>
      </c>
    </row>
  </sheetData>
  <phoneticPr fontId="4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DAA0F-CBC7-4CA8-B726-A752A6EFF182}">
  <sheetPr>
    <tabColor theme="7" tint="0.59999389629810485"/>
  </sheetPr>
  <dimension ref="A1:AO83"/>
  <sheetViews>
    <sheetView topLeftCell="A64" zoomScaleNormal="100" workbookViewId="0">
      <selection activeCell="C82" activeCellId="12" sqref="C10 C16 C22 C28 C34 C40 C46 C52 C58 C64 C70 C76 C82"/>
    </sheetView>
  </sheetViews>
  <sheetFormatPr defaultColWidth="8.77734375" defaultRowHeight="10.199999999999999" x14ac:dyDescent="0.2"/>
  <cols>
    <col min="1" max="1" width="54.77734375" style="2" customWidth="1"/>
    <col min="2" max="2" width="12.77734375" style="2" customWidth="1"/>
    <col min="3" max="3" width="11.44140625" style="2" customWidth="1"/>
    <col min="4" max="4" width="11.21875" style="2" customWidth="1"/>
    <col min="5" max="5" width="12.6640625" style="2" customWidth="1"/>
    <col min="6" max="6" width="10.21875" style="2" customWidth="1"/>
    <col min="7" max="7" width="10.21875" style="2" bestFit="1" customWidth="1"/>
    <col min="8" max="8" width="12.6640625" style="2" customWidth="1"/>
    <col min="9" max="9" width="11.77734375" style="2" customWidth="1"/>
    <col min="10" max="10" width="11.5546875" style="2" customWidth="1"/>
    <col min="11" max="11" width="11.44140625" style="2" customWidth="1"/>
    <col min="12" max="12" width="10.77734375" style="2" customWidth="1"/>
    <col min="13" max="13" width="10.44140625" style="2" customWidth="1"/>
    <col min="14" max="14" width="11" style="2" customWidth="1"/>
    <col min="15" max="15" width="10.5546875" style="2" customWidth="1"/>
    <col min="16" max="16" width="11" style="2" customWidth="1"/>
    <col min="17" max="18" width="12.77734375" style="2" customWidth="1"/>
    <col min="19" max="19" width="10.77734375" style="2" customWidth="1"/>
    <col min="20" max="20" width="11" style="2" customWidth="1"/>
    <col min="21" max="21" width="10.77734375" style="2" customWidth="1"/>
    <col min="22" max="22" width="11.21875" style="2" customWidth="1"/>
    <col min="23" max="23" width="10.44140625" style="2" customWidth="1"/>
    <col min="24" max="25" width="10.77734375" style="2" customWidth="1"/>
    <col min="26" max="26" width="12" style="2" customWidth="1"/>
    <col min="27" max="27" width="10.77734375" style="2" customWidth="1"/>
    <col min="28" max="28" width="11.21875" style="2" customWidth="1"/>
    <col min="29" max="29" width="10.44140625" style="2" customWidth="1"/>
    <col min="30" max="30" width="10.5546875" style="2" customWidth="1"/>
    <col min="31" max="31" width="10.44140625" style="2" customWidth="1"/>
    <col min="32" max="32" width="10.5546875" style="2" customWidth="1"/>
    <col min="33" max="33" width="10.44140625" style="2" customWidth="1"/>
    <col min="34" max="34" width="11.21875" style="2" customWidth="1"/>
    <col min="35" max="36" width="10.44140625" style="2" customWidth="1"/>
    <col min="37" max="37" width="10.21875" style="2" customWidth="1"/>
    <col min="38" max="38" width="11.21875" style="2" customWidth="1"/>
    <col min="39" max="40" width="10.44140625" style="2" customWidth="1"/>
    <col min="41" max="16384" width="8.77734375" style="2"/>
  </cols>
  <sheetData>
    <row r="1" spans="1:41" ht="10.199999999999999" customHeight="1" thickBot="1" x14ac:dyDescent="0.25"/>
    <row r="2" spans="1:41" ht="13.2" customHeight="1" thickBot="1" x14ac:dyDescent="0.25">
      <c r="A2" s="15" t="s">
        <v>505</v>
      </c>
      <c r="B2" s="308" t="s">
        <v>632</v>
      </c>
      <c r="C2" s="307" t="s">
        <v>631</v>
      </c>
      <c r="D2" s="591" t="s">
        <v>506</v>
      </c>
      <c r="E2" s="591" t="s">
        <v>683</v>
      </c>
      <c r="F2" s="588" t="s">
        <v>634</v>
      </c>
      <c r="G2" s="588" t="s">
        <v>635</v>
      </c>
      <c r="H2" s="588" t="s">
        <v>636</v>
      </c>
      <c r="I2" s="588" t="s">
        <v>507</v>
      </c>
      <c r="J2" s="585" t="s">
        <v>508</v>
      </c>
      <c r="K2" s="585" t="s">
        <v>577</v>
      </c>
      <c r="L2" s="585" t="s">
        <v>540</v>
      </c>
    </row>
    <row r="3" spans="1:41" ht="12.6" customHeight="1" x14ac:dyDescent="0.2">
      <c r="A3" s="579" t="s">
        <v>509</v>
      </c>
      <c r="B3" s="581">
        <v>2024</v>
      </c>
      <c r="C3" s="583">
        <v>2024</v>
      </c>
      <c r="D3" s="592"/>
      <c r="E3" s="592"/>
      <c r="F3" s="589"/>
      <c r="G3" s="589"/>
      <c r="H3" s="589"/>
      <c r="I3" s="589"/>
      <c r="J3" s="586"/>
      <c r="K3" s="586"/>
      <c r="L3" s="586"/>
    </row>
    <row r="4" spans="1:41" ht="43.95" customHeight="1" thickBot="1" x14ac:dyDescent="0.25">
      <c r="A4" s="580"/>
      <c r="B4" s="582"/>
      <c r="C4" s="584"/>
      <c r="D4" s="593"/>
      <c r="E4" s="593"/>
      <c r="F4" s="590"/>
      <c r="G4" s="590"/>
      <c r="H4" s="590"/>
      <c r="I4" s="590"/>
      <c r="J4" s="587"/>
      <c r="K4" s="587"/>
      <c r="L4" s="587"/>
    </row>
    <row r="5" spans="1:41" ht="12.6" customHeight="1" thickBot="1" x14ac:dyDescent="0.25">
      <c r="A5" s="499" t="s">
        <v>633</v>
      </c>
      <c r="B5" s="500">
        <v>63875</v>
      </c>
      <c r="C5" s="501">
        <v>1858111</v>
      </c>
      <c r="D5" s="501">
        <v>29950789</v>
      </c>
      <c r="E5" s="514" t="s">
        <v>684</v>
      </c>
      <c r="F5" s="502">
        <v>57</v>
      </c>
      <c r="G5" s="503">
        <v>89</v>
      </c>
      <c r="H5" s="398">
        <f>D5/B5</f>
        <v>468.89689236790605</v>
      </c>
      <c r="I5" s="399">
        <f>C5/B5</f>
        <v>29.089800391389431</v>
      </c>
      <c r="J5" s="504">
        <f>I5/H5</f>
        <v>6.20387997124216E-2</v>
      </c>
      <c r="K5" s="505">
        <v>58.4</v>
      </c>
      <c r="L5" s="399">
        <f>H5/K5</f>
        <v>8.0290563761627745</v>
      </c>
    </row>
    <row r="6" spans="1:41" x14ac:dyDescent="0.2">
      <c r="A6" s="15"/>
      <c r="B6" s="15"/>
      <c r="C6" s="15"/>
      <c r="D6" s="15"/>
      <c r="E6" s="15"/>
      <c r="F6" s="15"/>
      <c r="G6" s="15"/>
    </row>
    <row r="7" spans="1:41" x14ac:dyDescent="0.2">
      <c r="C7" s="14"/>
      <c r="G7" s="329"/>
    </row>
    <row r="8" spans="1:41" x14ac:dyDescent="0.2">
      <c r="A8" s="3"/>
      <c r="B8" s="3"/>
      <c r="C8" s="3" t="s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">
      <c r="A9" s="390" t="s">
        <v>510</v>
      </c>
      <c r="B9" s="4"/>
      <c r="C9" s="5">
        <v>0</v>
      </c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5">
        <v>12</v>
      </c>
      <c r="P9" s="5">
        <v>13</v>
      </c>
      <c r="Q9" s="5">
        <v>14</v>
      </c>
      <c r="R9" s="5">
        <v>15</v>
      </c>
      <c r="S9" s="5">
        <v>16</v>
      </c>
      <c r="T9" s="5">
        <v>17</v>
      </c>
      <c r="U9" s="5">
        <v>18</v>
      </c>
      <c r="V9" s="5">
        <v>19</v>
      </c>
      <c r="W9" s="5">
        <v>20</v>
      </c>
      <c r="X9" s="5">
        <v>21</v>
      </c>
      <c r="Y9" s="5">
        <v>22</v>
      </c>
      <c r="Z9" s="5">
        <v>23</v>
      </c>
      <c r="AA9" s="5">
        <v>24</v>
      </c>
      <c r="AB9" s="5">
        <v>25</v>
      </c>
      <c r="AC9" s="5">
        <v>26</v>
      </c>
      <c r="AD9" s="5">
        <v>27</v>
      </c>
      <c r="AE9" s="5">
        <v>28</v>
      </c>
      <c r="AF9" s="5">
        <v>29</v>
      </c>
      <c r="AG9" s="5">
        <v>30</v>
      </c>
      <c r="AH9" s="5">
        <v>31</v>
      </c>
      <c r="AI9" s="5">
        <v>32</v>
      </c>
      <c r="AJ9" s="5">
        <v>33</v>
      </c>
      <c r="AK9" s="5">
        <v>34</v>
      </c>
      <c r="AL9" s="5">
        <v>35</v>
      </c>
      <c r="AM9" s="5">
        <v>36</v>
      </c>
      <c r="AN9" s="5">
        <v>37</v>
      </c>
      <c r="AO9" s="5">
        <v>38</v>
      </c>
    </row>
    <row r="10" spans="1:41" ht="10.8" thickBot="1" x14ac:dyDescent="0.25">
      <c r="A10" s="6" t="s">
        <v>33</v>
      </c>
      <c r="B10" s="330" t="s">
        <v>9</v>
      </c>
      <c r="C10" s="622">
        <v>2025</v>
      </c>
      <c r="D10" s="7">
        <f t="shared" ref="D10:AO10" si="0">$C$10+D9</f>
        <v>2026</v>
      </c>
      <c r="E10" s="7">
        <f t="shared" si="0"/>
        <v>2027</v>
      </c>
      <c r="F10" s="7">
        <f t="shared" si="0"/>
        <v>2028</v>
      </c>
      <c r="G10" s="7">
        <f t="shared" si="0"/>
        <v>2029</v>
      </c>
      <c r="H10" s="7">
        <f t="shared" si="0"/>
        <v>2030</v>
      </c>
      <c r="I10" s="7">
        <f t="shared" si="0"/>
        <v>2031</v>
      </c>
      <c r="J10" s="7">
        <f t="shared" si="0"/>
        <v>2032</v>
      </c>
      <c r="K10" s="7">
        <f t="shared" si="0"/>
        <v>2033</v>
      </c>
      <c r="L10" s="7">
        <f t="shared" si="0"/>
        <v>2034</v>
      </c>
      <c r="M10" s="7">
        <f t="shared" si="0"/>
        <v>2035</v>
      </c>
      <c r="N10" s="7">
        <f t="shared" si="0"/>
        <v>2036</v>
      </c>
      <c r="O10" s="7">
        <f t="shared" si="0"/>
        <v>2037</v>
      </c>
      <c r="P10" s="7">
        <f t="shared" si="0"/>
        <v>2038</v>
      </c>
      <c r="Q10" s="7">
        <f t="shared" si="0"/>
        <v>2039</v>
      </c>
      <c r="R10" s="7">
        <f t="shared" si="0"/>
        <v>2040</v>
      </c>
      <c r="S10" s="7">
        <f t="shared" si="0"/>
        <v>2041</v>
      </c>
      <c r="T10" s="7">
        <f t="shared" si="0"/>
        <v>2042</v>
      </c>
      <c r="U10" s="7">
        <f t="shared" si="0"/>
        <v>2043</v>
      </c>
      <c r="V10" s="7">
        <f t="shared" si="0"/>
        <v>2044</v>
      </c>
      <c r="W10" s="7">
        <f t="shared" si="0"/>
        <v>2045</v>
      </c>
      <c r="X10" s="7">
        <f t="shared" si="0"/>
        <v>2046</v>
      </c>
      <c r="Y10" s="7">
        <f t="shared" si="0"/>
        <v>2047</v>
      </c>
      <c r="Z10" s="7">
        <f t="shared" si="0"/>
        <v>2048</v>
      </c>
      <c r="AA10" s="7">
        <f t="shared" si="0"/>
        <v>2049</v>
      </c>
      <c r="AB10" s="7">
        <f t="shared" si="0"/>
        <v>2050</v>
      </c>
      <c r="AC10" s="7">
        <f t="shared" si="0"/>
        <v>2051</v>
      </c>
      <c r="AD10" s="7">
        <f t="shared" si="0"/>
        <v>2052</v>
      </c>
      <c r="AE10" s="7">
        <f t="shared" si="0"/>
        <v>2053</v>
      </c>
      <c r="AF10" s="7">
        <f t="shared" si="0"/>
        <v>2054</v>
      </c>
      <c r="AG10" s="7">
        <f t="shared" si="0"/>
        <v>2055</v>
      </c>
      <c r="AH10" s="7">
        <f t="shared" si="0"/>
        <v>2056</v>
      </c>
      <c r="AI10" s="7">
        <f t="shared" si="0"/>
        <v>2057</v>
      </c>
      <c r="AJ10" s="7">
        <f t="shared" si="0"/>
        <v>2058</v>
      </c>
      <c r="AK10" s="7">
        <f t="shared" si="0"/>
        <v>2059</v>
      </c>
      <c r="AL10" s="7">
        <f t="shared" si="0"/>
        <v>2060</v>
      </c>
      <c r="AM10" s="7">
        <f t="shared" si="0"/>
        <v>2061</v>
      </c>
      <c r="AN10" s="7">
        <f t="shared" si="0"/>
        <v>2062</v>
      </c>
      <c r="AO10" s="7">
        <f t="shared" si="0"/>
        <v>2063</v>
      </c>
    </row>
    <row r="11" spans="1:41" ht="13.2" customHeight="1" x14ac:dyDescent="0.2">
      <c r="A11" s="388" t="s">
        <v>633</v>
      </c>
      <c r="B11" s="279">
        <f>SUM(D11:AO11)</f>
        <v>2605409.7679346586</v>
      </c>
      <c r="C11" s="621">
        <f>B5*1.007</f>
        <v>64322.124999999993</v>
      </c>
      <c r="D11" s="9">
        <f>C11*1.007</f>
        <v>64772.379874999984</v>
      </c>
      <c r="E11" s="9">
        <f t="shared" ref="E11" si="1">D11*1.007</f>
        <v>65225.786534124978</v>
      </c>
      <c r="F11" s="9">
        <f>E11*1.007</f>
        <v>65682.36703986385</v>
      </c>
      <c r="G11" s="9">
        <f t="shared" ref="G11" si="2">F11*1.007</f>
        <v>66142.143609142891</v>
      </c>
      <c r="H11" s="9">
        <f t="shared" ref="H11" si="3">G11*1.007</f>
        <v>66605.138614406882</v>
      </c>
      <c r="I11" s="9">
        <f t="shared" ref="I11" si="4">H11*1.007</f>
        <v>67071.374584707723</v>
      </c>
      <c r="J11" s="9">
        <f t="shared" ref="J11" si="5">I11*1.007</f>
        <v>67540.874206800669</v>
      </c>
      <c r="K11" s="9">
        <f t="shared" ref="K11" si="6">J11*1.007</f>
        <v>68013.660326248268</v>
      </c>
      <c r="L11" s="9">
        <f t="shared" ref="L11" si="7">K11*1.007</f>
        <v>68489.755948531994</v>
      </c>
      <c r="M11" s="9">
        <f t="shared" ref="M11" si="8">L11*1.007</f>
        <v>68969.184240171715</v>
      </c>
      <c r="N11" s="9">
        <f t="shared" ref="N11" si="9">M11*1.007</f>
        <v>69451.968529852908</v>
      </c>
      <c r="O11" s="9">
        <f t="shared" ref="O11" si="10">N11*1.007</f>
        <v>69938.132309561872</v>
      </c>
      <c r="P11" s="9">
        <f t="shared" ref="P11" si="11">O11*1.007</f>
        <v>70427.699235728796</v>
      </c>
      <c r="Q11" s="9">
        <f t="shared" ref="Q11" si="12">P11*1.007</f>
        <v>70920.693130378888</v>
      </c>
      <c r="R11" s="9">
        <f t="shared" ref="R11" si="13">Q11*1.007</f>
        <v>71417.137982291533</v>
      </c>
      <c r="S11" s="9">
        <f>R11*0.997</f>
        <v>71202.886568344664</v>
      </c>
      <c r="T11" s="9">
        <f t="shared" ref="T11:AO11" si="14">S11*0.997</f>
        <v>70989.277908639633</v>
      </c>
      <c r="U11" s="9">
        <f t="shared" si="14"/>
        <v>70776.310074913708</v>
      </c>
      <c r="V11" s="9">
        <f t="shared" si="14"/>
        <v>70563.981144688965</v>
      </c>
      <c r="W11" s="9">
        <f t="shared" si="14"/>
        <v>70352.289201254898</v>
      </c>
      <c r="X11" s="9">
        <f t="shared" si="14"/>
        <v>70141.232333651133</v>
      </c>
      <c r="Y11" s="9">
        <f t="shared" si="14"/>
        <v>69930.808636650181</v>
      </c>
      <c r="Z11" s="9">
        <f t="shared" si="14"/>
        <v>69721.016210740228</v>
      </c>
      <c r="AA11" s="9">
        <f t="shared" si="14"/>
        <v>69511.853162108004</v>
      </c>
      <c r="AB11" s="9">
        <f t="shared" si="14"/>
        <v>69303.317602621682</v>
      </c>
      <c r="AC11" s="9">
        <f t="shared" si="14"/>
        <v>69095.407649813817</v>
      </c>
      <c r="AD11" s="9">
        <f t="shared" si="14"/>
        <v>68888.121426864382</v>
      </c>
      <c r="AE11" s="9">
        <f t="shared" si="14"/>
        <v>68681.457062583795</v>
      </c>
      <c r="AF11" s="9">
        <f t="shared" si="14"/>
        <v>68475.41269139605</v>
      </c>
      <c r="AG11" s="9">
        <f t="shared" si="14"/>
        <v>68269.986453321864</v>
      </c>
      <c r="AH11" s="9">
        <f t="shared" si="14"/>
        <v>68065.176493961902</v>
      </c>
      <c r="AI11" s="9">
        <f t="shared" si="14"/>
        <v>67860.980964480012</v>
      </c>
      <c r="AJ11" s="9">
        <f t="shared" si="14"/>
        <v>67657.398021586574</v>
      </c>
      <c r="AK11" s="9">
        <f t="shared" si="14"/>
        <v>67454.425827521816</v>
      </c>
      <c r="AL11" s="9">
        <f t="shared" si="14"/>
        <v>67252.062550039249</v>
      </c>
      <c r="AM11" s="9">
        <f t="shared" si="14"/>
        <v>67050.306362389136</v>
      </c>
      <c r="AN11" s="9">
        <f t="shared" si="14"/>
        <v>66849.155443301963</v>
      </c>
      <c r="AO11" s="9">
        <f t="shared" si="14"/>
        <v>66648.607976972053</v>
      </c>
    </row>
    <row r="14" spans="1:41" x14ac:dyDescent="0.2">
      <c r="A14" s="3"/>
      <c r="B14" s="3"/>
      <c r="C14" s="3" t="s">
        <v>10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x14ac:dyDescent="0.2">
      <c r="A15" s="4" t="s">
        <v>511</v>
      </c>
      <c r="B15" s="4"/>
      <c r="C15" s="5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  <c r="S15" s="5">
        <v>16</v>
      </c>
      <c r="T15" s="5">
        <v>17</v>
      </c>
      <c r="U15" s="5">
        <v>18</v>
      </c>
      <c r="V15" s="5">
        <v>19</v>
      </c>
      <c r="W15" s="5">
        <v>20</v>
      </c>
      <c r="X15" s="5">
        <v>21</v>
      </c>
      <c r="Y15" s="5">
        <v>22</v>
      </c>
      <c r="Z15" s="5">
        <v>23</v>
      </c>
      <c r="AA15" s="5">
        <v>24</v>
      </c>
      <c r="AB15" s="5">
        <v>25</v>
      </c>
      <c r="AC15" s="5">
        <v>26</v>
      </c>
      <c r="AD15" s="5">
        <v>27</v>
      </c>
      <c r="AE15" s="5">
        <v>28</v>
      </c>
      <c r="AF15" s="5">
        <v>29</v>
      </c>
      <c r="AG15" s="5">
        <v>30</v>
      </c>
      <c r="AH15" s="5">
        <v>31</v>
      </c>
      <c r="AI15" s="5">
        <v>32</v>
      </c>
      <c r="AJ15" s="5">
        <v>33</v>
      </c>
      <c r="AK15" s="5">
        <v>34</v>
      </c>
      <c r="AL15" s="5">
        <v>35</v>
      </c>
      <c r="AM15" s="5">
        <v>36</v>
      </c>
      <c r="AN15" s="5">
        <v>37</v>
      </c>
      <c r="AO15" s="5">
        <v>38</v>
      </c>
    </row>
    <row r="16" spans="1:41" ht="10.8" thickBot="1" x14ac:dyDescent="0.25">
      <c r="A16" s="320" t="s">
        <v>33</v>
      </c>
      <c r="B16" s="6" t="s">
        <v>9</v>
      </c>
      <c r="C16" s="622">
        <v>2025</v>
      </c>
      <c r="D16" s="331">
        <f t="shared" ref="D16:AO16" si="15">$C$10+D15</f>
        <v>2026</v>
      </c>
      <c r="E16" s="331">
        <f t="shared" si="15"/>
        <v>2027</v>
      </c>
      <c r="F16" s="331">
        <f t="shared" si="15"/>
        <v>2028</v>
      </c>
      <c r="G16" s="331">
        <f t="shared" si="15"/>
        <v>2029</v>
      </c>
      <c r="H16" s="331">
        <f t="shared" si="15"/>
        <v>2030</v>
      </c>
      <c r="I16" s="331">
        <f t="shared" si="15"/>
        <v>2031</v>
      </c>
      <c r="J16" s="331">
        <f t="shared" si="15"/>
        <v>2032</v>
      </c>
      <c r="K16" s="331">
        <f t="shared" si="15"/>
        <v>2033</v>
      </c>
      <c r="L16" s="331">
        <f t="shared" si="15"/>
        <v>2034</v>
      </c>
      <c r="M16" s="331">
        <f t="shared" si="15"/>
        <v>2035</v>
      </c>
      <c r="N16" s="331">
        <f t="shared" si="15"/>
        <v>2036</v>
      </c>
      <c r="O16" s="331">
        <f t="shared" si="15"/>
        <v>2037</v>
      </c>
      <c r="P16" s="331">
        <f t="shared" si="15"/>
        <v>2038</v>
      </c>
      <c r="Q16" s="331">
        <f t="shared" si="15"/>
        <v>2039</v>
      </c>
      <c r="R16" s="331">
        <f t="shared" si="15"/>
        <v>2040</v>
      </c>
      <c r="S16" s="331">
        <f t="shared" si="15"/>
        <v>2041</v>
      </c>
      <c r="T16" s="331">
        <f t="shared" si="15"/>
        <v>2042</v>
      </c>
      <c r="U16" s="331">
        <f t="shared" si="15"/>
        <v>2043</v>
      </c>
      <c r="V16" s="331">
        <f t="shared" si="15"/>
        <v>2044</v>
      </c>
      <c r="W16" s="331">
        <f t="shared" si="15"/>
        <v>2045</v>
      </c>
      <c r="X16" s="331">
        <f t="shared" si="15"/>
        <v>2046</v>
      </c>
      <c r="Y16" s="331">
        <f t="shared" si="15"/>
        <v>2047</v>
      </c>
      <c r="Z16" s="331">
        <f t="shared" si="15"/>
        <v>2048</v>
      </c>
      <c r="AA16" s="331">
        <f t="shared" si="15"/>
        <v>2049</v>
      </c>
      <c r="AB16" s="331">
        <f t="shared" si="15"/>
        <v>2050</v>
      </c>
      <c r="AC16" s="331">
        <f t="shared" si="15"/>
        <v>2051</v>
      </c>
      <c r="AD16" s="331">
        <f t="shared" si="15"/>
        <v>2052</v>
      </c>
      <c r="AE16" s="331">
        <f t="shared" si="15"/>
        <v>2053</v>
      </c>
      <c r="AF16" s="331">
        <f t="shared" si="15"/>
        <v>2054</v>
      </c>
      <c r="AG16" s="331">
        <f t="shared" si="15"/>
        <v>2055</v>
      </c>
      <c r="AH16" s="331">
        <f t="shared" si="15"/>
        <v>2056</v>
      </c>
      <c r="AI16" s="331">
        <f t="shared" si="15"/>
        <v>2057</v>
      </c>
      <c r="AJ16" s="331">
        <f t="shared" si="15"/>
        <v>2058</v>
      </c>
      <c r="AK16" s="331">
        <f t="shared" si="15"/>
        <v>2059</v>
      </c>
      <c r="AL16" s="331">
        <f t="shared" si="15"/>
        <v>2060</v>
      </c>
      <c r="AM16" s="331">
        <f t="shared" si="15"/>
        <v>2061</v>
      </c>
      <c r="AN16" s="331">
        <f t="shared" si="15"/>
        <v>2062</v>
      </c>
      <c r="AO16" s="331">
        <f t="shared" si="15"/>
        <v>2063</v>
      </c>
    </row>
    <row r="17" spans="1:41" x14ac:dyDescent="0.2">
      <c r="A17" s="388" t="s">
        <v>633</v>
      </c>
      <c r="B17" s="279">
        <f>SUM(D17:AO17)</f>
        <v>75790850.086995482</v>
      </c>
      <c r="C17" s="621">
        <f t="shared" ref="C17:AO17" si="16">C11*$H$5*$J$5</f>
        <v>1871117.7769999998</v>
      </c>
      <c r="D17" s="9">
        <f t="shared" si="16"/>
        <v>1884215.6014389996</v>
      </c>
      <c r="E17" s="9">
        <f t="shared" si="16"/>
        <v>1897405.1106490723</v>
      </c>
      <c r="F17" s="9">
        <f t="shared" si="16"/>
        <v>1910686.9464236156</v>
      </c>
      <c r="G17" s="9">
        <f t="shared" si="16"/>
        <v>1924061.7550485809</v>
      </c>
      <c r="H17" s="9">
        <f t="shared" si="16"/>
        <v>1937530.1873339207</v>
      </c>
      <c r="I17" s="9">
        <f t="shared" si="16"/>
        <v>1951092.8986452578</v>
      </c>
      <c r="J17" s="9">
        <f t="shared" si="16"/>
        <v>1964750.5489357745</v>
      </c>
      <c r="K17" s="9">
        <f t="shared" si="16"/>
        <v>1978503.8027783248</v>
      </c>
      <c r="L17" s="9">
        <f t="shared" si="16"/>
        <v>1992353.3293977727</v>
      </c>
      <c r="M17" s="9">
        <f t="shared" si="16"/>
        <v>2006299.8027035571</v>
      </c>
      <c r="N17" s="9">
        <f t="shared" si="16"/>
        <v>2020343.9013224815</v>
      </c>
      <c r="O17" s="9">
        <f t="shared" si="16"/>
        <v>2034486.3086317386</v>
      </c>
      <c r="P17" s="9">
        <f t="shared" si="16"/>
        <v>2048727.7127921607</v>
      </c>
      <c r="Q17" s="9">
        <f t="shared" si="16"/>
        <v>2063068.8067817055</v>
      </c>
      <c r="R17" s="9">
        <f t="shared" si="16"/>
        <v>2077510.2884291774</v>
      </c>
      <c r="S17" s="9">
        <f t="shared" si="16"/>
        <v>2071277.75756389</v>
      </c>
      <c r="T17" s="9">
        <f t="shared" si="16"/>
        <v>2065063.9242911981</v>
      </c>
      <c r="U17" s="9">
        <f t="shared" si="16"/>
        <v>2058868.7325183246</v>
      </c>
      <c r="V17" s="9">
        <f t="shared" si="16"/>
        <v>2052692.1263207695</v>
      </c>
      <c r="W17" s="9">
        <f t="shared" si="16"/>
        <v>2046534.0499418073</v>
      </c>
      <c r="X17" s="9">
        <f t="shared" si="16"/>
        <v>2040394.4477919817</v>
      </c>
      <c r="Y17" s="9">
        <f t="shared" si="16"/>
        <v>2034273.2644486059</v>
      </c>
      <c r="Z17" s="9">
        <f t="shared" si="16"/>
        <v>2028170.4446552598</v>
      </c>
      <c r="AA17" s="9">
        <f t="shared" si="16"/>
        <v>2022085.9333212941</v>
      </c>
      <c r="AB17" s="9">
        <f t="shared" si="16"/>
        <v>2016019.6755213304</v>
      </c>
      <c r="AC17" s="9">
        <f t="shared" si="16"/>
        <v>2009971.6164947664</v>
      </c>
      <c r="AD17" s="9">
        <f t="shared" si="16"/>
        <v>2003941.7016452821</v>
      </c>
      <c r="AE17" s="9">
        <f t="shared" si="16"/>
        <v>1997929.8765403465</v>
      </c>
      <c r="AF17" s="9">
        <f t="shared" si="16"/>
        <v>1991936.0869107256</v>
      </c>
      <c r="AG17" s="9">
        <f t="shared" si="16"/>
        <v>1985960.2786499935</v>
      </c>
      <c r="AH17" s="9">
        <f t="shared" si="16"/>
        <v>1980002.3978140438</v>
      </c>
      <c r="AI17" s="9">
        <f t="shared" si="16"/>
        <v>1974062.3906206014</v>
      </c>
      <c r="AJ17" s="9">
        <f t="shared" si="16"/>
        <v>1968140.2034487396</v>
      </c>
      <c r="AK17" s="9">
        <f t="shared" si="16"/>
        <v>1962235.7828383935</v>
      </c>
      <c r="AL17" s="9">
        <f t="shared" si="16"/>
        <v>1956349.0754898782</v>
      </c>
      <c r="AM17" s="9">
        <f t="shared" si="16"/>
        <v>1950480.0282634087</v>
      </c>
      <c r="AN17" s="9">
        <f t="shared" si="16"/>
        <v>1944628.5881786186</v>
      </c>
      <c r="AO17" s="9">
        <f t="shared" si="16"/>
        <v>1938794.7024140826</v>
      </c>
    </row>
    <row r="20" spans="1:41" x14ac:dyDescent="0.2">
      <c r="A20" s="3"/>
      <c r="B20" s="3"/>
      <c r="C20" s="3" t="s">
        <v>10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x14ac:dyDescent="0.2">
      <c r="A21" s="4" t="s">
        <v>534</v>
      </c>
      <c r="B21" s="4"/>
      <c r="C21" s="5">
        <v>0</v>
      </c>
      <c r="D21" s="5">
        <v>1</v>
      </c>
      <c r="E21" s="5">
        <v>2</v>
      </c>
      <c r="F21" s="5">
        <v>3</v>
      </c>
      <c r="G21" s="5">
        <v>4</v>
      </c>
      <c r="H21" s="5">
        <v>5</v>
      </c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5">
        <v>13</v>
      </c>
      <c r="Q21" s="5">
        <v>14</v>
      </c>
      <c r="R21" s="5">
        <v>15</v>
      </c>
      <c r="S21" s="5">
        <v>16</v>
      </c>
      <c r="T21" s="5">
        <v>17</v>
      </c>
      <c r="U21" s="5">
        <v>18</v>
      </c>
      <c r="V21" s="5">
        <v>19</v>
      </c>
      <c r="W21" s="5">
        <v>20</v>
      </c>
      <c r="X21" s="5">
        <v>21</v>
      </c>
      <c r="Y21" s="5">
        <v>22</v>
      </c>
      <c r="Z21" s="5">
        <v>23</v>
      </c>
      <c r="AA21" s="5">
        <v>24</v>
      </c>
      <c r="AB21" s="5">
        <v>25</v>
      </c>
      <c r="AC21" s="5">
        <v>26</v>
      </c>
      <c r="AD21" s="5">
        <v>27</v>
      </c>
      <c r="AE21" s="5">
        <v>28</v>
      </c>
      <c r="AF21" s="5">
        <v>29</v>
      </c>
      <c r="AG21" s="5">
        <v>30</v>
      </c>
      <c r="AH21" s="5">
        <v>31</v>
      </c>
      <c r="AI21" s="5">
        <v>32</v>
      </c>
      <c r="AJ21" s="5">
        <v>33</v>
      </c>
      <c r="AK21" s="5">
        <v>34</v>
      </c>
      <c r="AL21" s="5">
        <v>35</v>
      </c>
      <c r="AM21" s="5">
        <v>36</v>
      </c>
      <c r="AN21" s="5">
        <v>37</v>
      </c>
      <c r="AO21" s="5">
        <v>38</v>
      </c>
    </row>
    <row r="22" spans="1:41" ht="10.8" thickBot="1" x14ac:dyDescent="0.25">
      <c r="A22" s="6" t="s">
        <v>33</v>
      </c>
      <c r="B22" s="330" t="s">
        <v>9</v>
      </c>
      <c r="C22" s="622">
        <v>2025</v>
      </c>
      <c r="D22" s="7">
        <f t="shared" ref="D22:AO22" si="17">$C$10+D21</f>
        <v>2026</v>
      </c>
      <c r="E22" s="7">
        <f t="shared" si="17"/>
        <v>2027</v>
      </c>
      <c r="F22" s="7">
        <f t="shared" si="17"/>
        <v>2028</v>
      </c>
      <c r="G22" s="7">
        <f t="shared" si="17"/>
        <v>2029</v>
      </c>
      <c r="H22" s="7">
        <f t="shared" si="17"/>
        <v>2030</v>
      </c>
      <c r="I22" s="7">
        <f t="shared" si="17"/>
        <v>2031</v>
      </c>
      <c r="J22" s="7">
        <f t="shared" si="17"/>
        <v>2032</v>
      </c>
      <c r="K22" s="7">
        <f t="shared" si="17"/>
        <v>2033</v>
      </c>
      <c r="L22" s="7">
        <f t="shared" si="17"/>
        <v>2034</v>
      </c>
      <c r="M22" s="7">
        <f t="shared" si="17"/>
        <v>2035</v>
      </c>
      <c r="N22" s="7">
        <f t="shared" si="17"/>
        <v>2036</v>
      </c>
      <c r="O22" s="7">
        <f t="shared" si="17"/>
        <v>2037</v>
      </c>
      <c r="P22" s="7">
        <f t="shared" si="17"/>
        <v>2038</v>
      </c>
      <c r="Q22" s="7">
        <f t="shared" si="17"/>
        <v>2039</v>
      </c>
      <c r="R22" s="7">
        <f t="shared" si="17"/>
        <v>2040</v>
      </c>
      <c r="S22" s="7">
        <f t="shared" si="17"/>
        <v>2041</v>
      </c>
      <c r="T22" s="7">
        <f t="shared" si="17"/>
        <v>2042</v>
      </c>
      <c r="U22" s="7">
        <f t="shared" si="17"/>
        <v>2043</v>
      </c>
      <c r="V22" s="7">
        <f t="shared" si="17"/>
        <v>2044</v>
      </c>
      <c r="W22" s="7">
        <f t="shared" si="17"/>
        <v>2045</v>
      </c>
      <c r="X22" s="7">
        <f t="shared" si="17"/>
        <v>2046</v>
      </c>
      <c r="Y22" s="7">
        <f t="shared" si="17"/>
        <v>2047</v>
      </c>
      <c r="Z22" s="7">
        <f t="shared" si="17"/>
        <v>2048</v>
      </c>
      <c r="AA22" s="7">
        <f t="shared" si="17"/>
        <v>2049</v>
      </c>
      <c r="AB22" s="7">
        <f t="shared" si="17"/>
        <v>2050</v>
      </c>
      <c r="AC22" s="7">
        <f t="shared" si="17"/>
        <v>2051</v>
      </c>
      <c r="AD22" s="7">
        <f t="shared" si="17"/>
        <v>2052</v>
      </c>
      <c r="AE22" s="7">
        <f t="shared" si="17"/>
        <v>2053</v>
      </c>
      <c r="AF22" s="7">
        <f t="shared" si="17"/>
        <v>2054</v>
      </c>
      <c r="AG22" s="7">
        <f t="shared" si="17"/>
        <v>2055</v>
      </c>
      <c r="AH22" s="7">
        <f t="shared" si="17"/>
        <v>2056</v>
      </c>
      <c r="AI22" s="7">
        <f t="shared" si="17"/>
        <v>2057</v>
      </c>
      <c r="AJ22" s="7">
        <f t="shared" si="17"/>
        <v>2058</v>
      </c>
      <c r="AK22" s="7">
        <f t="shared" si="17"/>
        <v>2059</v>
      </c>
      <c r="AL22" s="7">
        <f t="shared" si="17"/>
        <v>2060</v>
      </c>
      <c r="AM22" s="7">
        <f t="shared" si="17"/>
        <v>2061</v>
      </c>
      <c r="AN22" s="7">
        <f t="shared" si="17"/>
        <v>2062</v>
      </c>
      <c r="AO22" s="7">
        <f t="shared" si="17"/>
        <v>2063</v>
      </c>
    </row>
    <row r="23" spans="1:41" x14ac:dyDescent="0.2">
      <c r="A23" s="388" t="s">
        <v>633</v>
      </c>
      <c r="B23" s="279">
        <f>SUM(D23:AO23)</f>
        <v>1221668543.5295486</v>
      </c>
      <c r="C23" s="621">
        <f t="shared" ref="C23:AO23" si="18">C11*$H$5</f>
        <v>30160444.522999994</v>
      </c>
      <c r="D23" s="9">
        <f t="shared" si="18"/>
        <v>30371567.634660993</v>
      </c>
      <c r="E23" s="9">
        <f t="shared" si="18"/>
        <v>30584168.608103614</v>
      </c>
      <c r="F23" s="9">
        <f t="shared" si="18"/>
        <v>30798257.788360339</v>
      </c>
      <c r="G23" s="9">
        <f t="shared" si="18"/>
        <v>31013845.592878859</v>
      </c>
      <c r="H23" s="9">
        <f t="shared" si="18"/>
        <v>31230942.512029007</v>
      </c>
      <c r="I23" s="9">
        <f t="shared" si="18"/>
        <v>31449559.109613206</v>
      </c>
      <c r="J23" s="9">
        <f t="shared" si="18"/>
        <v>31669706.023380496</v>
      </c>
      <c r="K23" s="9">
        <f t="shared" si="18"/>
        <v>31891393.965544157</v>
      </c>
      <c r="L23" s="9">
        <f t="shared" si="18"/>
        <v>32114633.72330296</v>
      </c>
      <c r="M23" s="9">
        <f t="shared" si="18"/>
        <v>32339436.159366079</v>
      </c>
      <c r="N23" s="9">
        <f t="shared" si="18"/>
        <v>32565812.212481637</v>
      </c>
      <c r="O23" s="9">
        <f t="shared" si="18"/>
        <v>32793772.897969004</v>
      </c>
      <c r="P23" s="9">
        <f t="shared" si="18"/>
        <v>33023329.308254786</v>
      </c>
      <c r="Q23" s="9">
        <f t="shared" si="18"/>
        <v>33254492.613412563</v>
      </c>
      <c r="R23" s="9">
        <f t="shared" si="18"/>
        <v>33487274.06170645</v>
      </c>
      <c r="S23" s="9">
        <f t="shared" si="18"/>
        <v>33386812.239521332</v>
      </c>
      <c r="T23" s="9">
        <f t="shared" si="18"/>
        <v>33286651.802802768</v>
      </c>
      <c r="U23" s="9">
        <f t="shared" si="18"/>
        <v>33186791.847394358</v>
      </c>
      <c r="V23" s="9">
        <f t="shared" si="18"/>
        <v>33087231.471852172</v>
      </c>
      <c r="W23" s="9">
        <f t="shared" si="18"/>
        <v>32987969.777436618</v>
      </c>
      <c r="X23" s="9">
        <f t="shared" si="18"/>
        <v>32889005.868104305</v>
      </c>
      <c r="Y23" s="9">
        <f t="shared" si="18"/>
        <v>32790338.850499995</v>
      </c>
      <c r="Z23" s="9">
        <f t="shared" si="18"/>
        <v>32691967.833948493</v>
      </c>
      <c r="AA23" s="9">
        <f t="shared" si="18"/>
        <v>32593891.930446647</v>
      </c>
      <c r="AB23" s="9">
        <f t="shared" si="18"/>
        <v>32496110.254655309</v>
      </c>
      <c r="AC23" s="9">
        <f t="shared" si="18"/>
        <v>32398621.923891343</v>
      </c>
      <c r="AD23" s="9">
        <f t="shared" si="18"/>
        <v>32301426.05811967</v>
      </c>
      <c r="AE23" s="9">
        <f t="shared" si="18"/>
        <v>32204521.779945314</v>
      </c>
      <c r="AF23" s="9">
        <f t="shared" si="18"/>
        <v>32107908.21460548</v>
      </c>
      <c r="AG23" s="9">
        <f t="shared" si="18"/>
        <v>32011584.489961665</v>
      </c>
      <c r="AH23" s="9">
        <f t="shared" si="18"/>
        <v>31915549.736491784</v>
      </c>
      <c r="AI23" s="9">
        <f t="shared" si="18"/>
        <v>31819803.087282304</v>
      </c>
      <c r="AJ23" s="9">
        <f t="shared" si="18"/>
        <v>31724343.678020459</v>
      </c>
      <c r="AK23" s="9">
        <f t="shared" si="18"/>
        <v>31629170.646986399</v>
      </c>
      <c r="AL23" s="9">
        <f t="shared" si="18"/>
        <v>31534283.135045439</v>
      </c>
      <c r="AM23" s="9">
        <f t="shared" si="18"/>
        <v>31439680.285640303</v>
      </c>
      <c r="AN23" s="9">
        <f t="shared" si="18"/>
        <v>31345361.244783383</v>
      </c>
      <c r="AO23" s="9">
        <f t="shared" si="18"/>
        <v>31251325.161049031</v>
      </c>
    </row>
    <row r="26" spans="1:41" x14ac:dyDescent="0.2">
      <c r="A26" s="3"/>
      <c r="B26" s="3"/>
      <c r="C26" s="3" t="s">
        <v>10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x14ac:dyDescent="0.2">
      <c r="A27" s="4" t="s">
        <v>535</v>
      </c>
      <c r="B27" s="4"/>
      <c r="C27" s="5">
        <v>0</v>
      </c>
      <c r="D27" s="5">
        <v>1</v>
      </c>
      <c r="E27" s="5">
        <v>2</v>
      </c>
      <c r="F27" s="5">
        <v>3</v>
      </c>
      <c r="G27" s="5">
        <v>4</v>
      </c>
      <c r="H27" s="5">
        <v>5</v>
      </c>
      <c r="I27" s="5">
        <v>6</v>
      </c>
      <c r="J27" s="5">
        <v>7</v>
      </c>
      <c r="K27" s="5">
        <v>8</v>
      </c>
      <c r="L27" s="5">
        <v>9</v>
      </c>
      <c r="M27" s="5">
        <v>10</v>
      </c>
      <c r="N27" s="5">
        <v>11</v>
      </c>
      <c r="O27" s="5">
        <v>12</v>
      </c>
      <c r="P27" s="5">
        <v>13</v>
      </c>
      <c r="Q27" s="5">
        <v>14</v>
      </c>
      <c r="R27" s="5">
        <v>15</v>
      </c>
      <c r="S27" s="5">
        <v>16</v>
      </c>
      <c r="T27" s="5">
        <v>17</v>
      </c>
      <c r="U27" s="5">
        <v>18</v>
      </c>
      <c r="V27" s="5">
        <v>19</v>
      </c>
      <c r="W27" s="5">
        <v>20</v>
      </c>
      <c r="X27" s="5">
        <v>21</v>
      </c>
      <c r="Y27" s="5">
        <v>22</v>
      </c>
      <c r="Z27" s="5">
        <v>23</v>
      </c>
      <c r="AA27" s="5">
        <v>24</v>
      </c>
      <c r="AB27" s="5">
        <v>25</v>
      </c>
      <c r="AC27" s="5">
        <v>26</v>
      </c>
      <c r="AD27" s="5">
        <v>27</v>
      </c>
      <c r="AE27" s="5">
        <v>28</v>
      </c>
      <c r="AF27" s="5">
        <v>29</v>
      </c>
      <c r="AG27" s="5">
        <v>30</v>
      </c>
      <c r="AH27" s="5">
        <v>31</v>
      </c>
      <c r="AI27" s="5">
        <v>32</v>
      </c>
      <c r="AJ27" s="5">
        <v>33</v>
      </c>
      <c r="AK27" s="5">
        <v>34</v>
      </c>
      <c r="AL27" s="5">
        <v>35</v>
      </c>
      <c r="AM27" s="5">
        <v>36</v>
      </c>
      <c r="AN27" s="5">
        <v>37</v>
      </c>
      <c r="AO27" s="5">
        <v>38</v>
      </c>
    </row>
    <row r="28" spans="1:41" ht="10.8" thickBot="1" x14ac:dyDescent="0.25">
      <c r="A28" s="6" t="s">
        <v>33</v>
      </c>
      <c r="B28" s="330" t="s">
        <v>9</v>
      </c>
      <c r="C28" s="622">
        <v>2025</v>
      </c>
      <c r="D28" s="7">
        <f t="shared" ref="D28:AO28" si="19">$C$10+D27</f>
        <v>2026</v>
      </c>
      <c r="E28" s="7">
        <f t="shared" si="19"/>
        <v>2027</v>
      </c>
      <c r="F28" s="7">
        <f t="shared" si="19"/>
        <v>2028</v>
      </c>
      <c r="G28" s="7">
        <f t="shared" si="19"/>
        <v>2029</v>
      </c>
      <c r="H28" s="7">
        <f t="shared" si="19"/>
        <v>2030</v>
      </c>
      <c r="I28" s="7">
        <f t="shared" si="19"/>
        <v>2031</v>
      </c>
      <c r="J28" s="7">
        <f t="shared" si="19"/>
        <v>2032</v>
      </c>
      <c r="K28" s="7">
        <f t="shared" si="19"/>
        <v>2033</v>
      </c>
      <c r="L28" s="7">
        <f t="shared" si="19"/>
        <v>2034</v>
      </c>
      <c r="M28" s="7">
        <f t="shared" si="19"/>
        <v>2035</v>
      </c>
      <c r="N28" s="7">
        <f t="shared" si="19"/>
        <v>2036</v>
      </c>
      <c r="O28" s="7">
        <f t="shared" si="19"/>
        <v>2037</v>
      </c>
      <c r="P28" s="7">
        <f t="shared" si="19"/>
        <v>2038</v>
      </c>
      <c r="Q28" s="7">
        <f t="shared" si="19"/>
        <v>2039</v>
      </c>
      <c r="R28" s="7">
        <f t="shared" si="19"/>
        <v>2040</v>
      </c>
      <c r="S28" s="7">
        <f t="shared" si="19"/>
        <v>2041</v>
      </c>
      <c r="T28" s="7">
        <f t="shared" si="19"/>
        <v>2042</v>
      </c>
      <c r="U28" s="7">
        <f t="shared" si="19"/>
        <v>2043</v>
      </c>
      <c r="V28" s="7">
        <f t="shared" si="19"/>
        <v>2044</v>
      </c>
      <c r="W28" s="7">
        <f t="shared" si="19"/>
        <v>2045</v>
      </c>
      <c r="X28" s="7">
        <f t="shared" si="19"/>
        <v>2046</v>
      </c>
      <c r="Y28" s="7">
        <f t="shared" si="19"/>
        <v>2047</v>
      </c>
      <c r="Z28" s="7">
        <f t="shared" si="19"/>
        <v>2048</v>
      </c>
      <c r="AA28" s="7">
        <f t="shared" si="19"/>
        <v>2049</v>
      </c>
      <c r="AB28" s="7">
        <f t="shared" si="19"/>
        <v>2050</v>
      </c>
      <c r="AC28" s="7">
        <f t="shared" si="19"/>
        <v>2051</v>
      </c>
      <c r="AD28" s="7">
        <f t="shared" si="19"/>
        <v>2052</v>
      </c>
      <c r="AE28" s="7">
        <f t="shared" si="19"/>
        <v>2053</v>
      </c>
      <c r="AF28" s="7">
        <f t="shared" si="19"/>
        <v>2054</v>
      </c>
      <c r="AG28" s="7">
        <f t="shared" si="19"/>
        <v>2055</v>
      </c>
      <c r="AH28" s="7">
        <f t="shared" si="19"/>
        <v>2056</v>
      </c>
      <c r="AI28" s="7">
        <f t="shared" si="19"/>
        <v>2057</v>
      </c>
      <c r="AJ28" s="7">
        <f t="shared" si="19"/>
        <v>2058</v>
      </c>
      <c r="AK28" s="7">
        <f t="shared" si="19"/>
        <v>2059</v>
      </c>
      <c r="AL28" s="7">
        <f t="shared" si="19"/>
        <v>2060</v>
      </c>
      <c r="AM28" s="7">
        <f t="shared" si="19"/>
        <v>2061</v>
      </c>
      <c r="AN28" s="7">
        <f t="shared" si="19"/>
        <v>2062</v>
      </c>
      <c r="AO28" s="7">
        <f t="shared" si="19"/>
        <v>2063</v>
      </c>
    </row>
    <row r="29" spans="1:41" x14ac:dyDescent="0.2">
      <c r="A29" s="388" t="s">
        <v>633</v>
      </c>
      <c r="B29" s="279">
        <f>SUM(D29:AO29)</f>
        <v>20918981.909752544</v>
      </c>
      <c r="C29" s="621">
        <f t="shared" ref="C29:AO29" si="20">C11*$L$5</f>
        <v>516445.96785958891</v>
      </c>
      <c r="D29" s="9">
        <f t="shared" si="20"/>
        <v>520061.08963460597</v>
      </c>
      <c r="E29" s="9">
        <f t="shared" si="20"/>
        <v>523701.5172620482</v>
      </c>
      <c r="F29" s="9">
        <f t="shared" si="20"/>
        <v>527367.42788288253</v>
      </c>
      <c r="G29" s="9">
        <f t="shared" si="20"/>
        <v>531058.99987806263</v>
      </c>
      <c r="H29" s="9">
        <f t="shared" si="20"/>
        <v>534776.41287720902</v>
      </c>
      <c r="I29" s="9">
        <f t="shared" si="20"/>
        <v>538519.84776734945</v>
      </c>
      <c r="J29" s="9">
        <f t="shared" si="20"/>
        <v>542289.48670172074</v>
      </c>
      <c r="K29" s="9">
        <f t="shared" si="20"/>
        <v>546085.51310863276</v>
      </c>
      <c r="L29" s="9">
        <f t="shared" si="20"/>
        <v>549908.11170039314</v>
      </c>
      <c r="M29" s="9">
        <f t="shared" si="20"/>
        <v>553757.46848229587</v>
      </c>
      <c r="N29" s="9">
        <f t="shared" si="20"/>
        <v>557633.77076167183</v>
      </c>
      <c r="O29" s="9">
        <f t="shared" si="20"/>
        <v>561537.20715700346</v>
      </c>
      <c r="P29" s="9">
        <f t="shared" si="20"/>
        <v>565467.96760710247</v>
      </c>
      <c r="Q29" s="9">
        <f t="shared" si="20"/>
        <v>569426.24338035204</v>
      </c>
      <c r="R29" s="9">
        <f t="shared" si="20"/>
        <v>573412.22708401445</v>
      </c>
      <c r="S29" s="9">
        <f t="shared" si="20"/>
        <v>571691.99040276255</v>
      </c>
      <c r="T29" s="9">
        <f t="shared" si="20"/>
        <v>569976.91443155427</v>
      </c>
      <c r="U29" s="9">
        <f t="shared" si="20"/>
        <v>568266.9836882595</v>
      </c>
      <c r="V29" s="9">
        <f t="shared" si="20"/>
        <v>566562.1827371947</v>
      </c>
      <c r="W29" s="9">
        <f t="shared" si="20"/>
        <v>564862.49618898309</v>
      </c>
      <c r="X29" s="9">
        <f t="shared" si="20"/>
        <v>563167.90870041621</v>
      </c>
      <c r="Y29" s="9">
        <f t="shared" si="20"/>
        <v>561478.40497431497</v>
      </c>
      <c r="Z29" s="9">
        <f t="shared" si="20"/>
        <v>559793.96975939197</v>
      </c>
      <c r="AA29" s="9">
        <f t="shared" si="20"/>
        <v>558114.58785011375</v>
      </c>
      <c r="AB29" s="9">
        <f t="shared" si="20"/>
        <v>556440.24408656347</v>
      </c>
      <c r="AC29" s="9">
        <f t="shared" si="20"/>
        <v>554770.92335430381</v>
      </c>
      <c r="AD29" s="9">
        <f t="shared" si="20"/>
        <v>553106.61058424087</v>
      </c>
      <c r="AE29" s="9">
        <f t="shared" si="20"/>
        <v>551447.29075248819</v>
      </c>
      <c r="AF29" s="9">
        <f t="shared" si="20"/>
        <v>549792.94888023078</v>
      </c>
      <c r="AG29" s="9">
        <f t="shared" si="20"/>
        <v>548143.57003359019</v>
      </c>
      <c r="AH29" s="9">
        <f t="shared" si="20"/>
        <v>546499.13932348939</v>
      </c>
      <c r="AI29" s="9">
        <f t="shared" si="20"/>
        <v>544859.64190551895</v>
      </c>
      <c r="AJ29" s="9">
        <f t="shared" si="20"/>
        <v>543225.06297980237</v>
      </c>
      <c r="AK29" s="9">
        <f t="shared" si="20"/>
        <v>541595.38779086294</v>
      </c>
      <c r="AL29" s="9">
        <f t="shared" si="20"/>
        <v>539970.60162749037</v>
      </c>
      <c r="AM29" s="9">
        <f t="shared" si="20"/>
        <v>538350.68982260791</v>
      </c>
      <c r="AN29" s="9">
        <f t="shared" si="20"/>
        <v>536735.63775314006</v>
      </c>
      <c r="AO29" s="9">
        <f t="shared" si="20"/>
        <v>535125.4308398806</v>
      </c>
    </row>
    <row r="32" spans="1:41" x14ac:dyDescent="0.2">
      <c r="A32" s="3"/>
      <c r="B32" s="3"/>
      <c r="C32" s="3" t="s">
        <v>10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x14ac:dyDescent="0.2">
      <c r="A33" s="4" t="s">
        <v>640</v>
      </c>
      <c r="B33" s="4"/>
      <c r="C33" s="5">
        <v>0</v>
      </c>
      <c r="D33" s="5">
        <v>1</v>
      </c>
      <c r="E33" s="5">
        <v>2</v>
      </c>
      <c r="F33" s="5">
        <v>3</v>
      </c>
      <c r="G33" s="5">
        <v>4</v>
      </c>
      <c r="H33" s="5">
        <v>5</v>
      </c>
      <c r="I33" s="5">
        <v>6</v>
      </c>
      <c r="J33" s="5">
        <v>7</v>
      </c>
      <c r="K33" s="5">
        <v>8</v>
      </c>
      <c r="L33" s="5">
        <v>9</v>
      </c>
      <c r="M33" s="5">
        <v>10</v>
      </c>
      <c r="N33" s="5">
        <v>11</v>
      </c>
      <c r="O33" s="5">
        <v>12</v>
      </c>
      <c r="P33" s="5">
        <v>13</v>
      </c>
      <c r="Q33" s="5">
        <v>14</v>
      </c>
      <c r="R33" s="5">
        <v>15</v>
      </c>
      <c r="S33" s="5">
        <v>16</v>
      </c>
      <c r="T33" s="5">
        <v>17</v>
      </c>
      <c r="U33" s="5">
        <v>18</v>
      </c>
      <c r="V33" s="5">
        <v>19</v>
      </c>
      <c r="W33" s="5">
        <v>20</v>
      </c>
      <c r="X33" s="5">
        <v>21</v>
      </c>
      <c r="Y33" s="5">
        <v>22</v>
      </c>
      <c r="Z33" s="5">
        <v>23</v>
      </c>
      <c r="AA33" s="5">
        <v>24</v>
      </c>
      <c r="AB33" s="5">
        <v>25</v>
      </c>
      <c r="AC33" s="5">
        <v>26</v>
      </c>
      <c r="AD33" s="5">
        <v>27</v>
      </c>
      <c r="AE33" s="5">
        <v>28</v>
      </c>
      <c r="AF33" s="5">
        <v>29</v>
      </c>
      <c r="AG33" s="5">
        <v>30</v>
      </c>
      <c r="AH33" s="5">
        <v>31</v>
      </c>
      <c r="AI33" s="5">
        <v>32</v>
      </c>
      <c r="AJ33" s="5">
        <v>33</v>
      </c>
      <c r="AK33" s="5">
        <v>34</v>
      </c>
      <c r="AL33" s="5">
        <v>35</v>
      </c>
      <c r="AM33" s="5">
        <v>36</v>
      </c>
      <c r="AN33" s="5">
        <v>37</v>
      </c>
      <c r="AO33" s="5">
        <v>38</v>
      </c>
    </row>
    <row r="34" spans="1:41" ht="10.8" thickBot="1" x14ac:dyDescent="0.25">
      <c r="A34" s="6" t="s">
        <v>34</v>
      </c>
      <c r="B34" s="330" t="s">
        <v>9</v>
      </c>
      <c r="C34" s="622">
        <v>2025</v>
      </c>
      <c r="D34" s="7">
        <f t="shared" ref="D34:AO34" si="21">$C$10+D33</f>
        <v>2026</v>
      </c>
      <c r="E34" s="7">
        <f t="shared" si="21"/>
        <v>2027</v>
      </c>
      <c r="F34" s="7">
        <f t="shared" si="21"/>
        <v>2028</v>
      </c>
      <c r="G34" s="7">
        <f t="shared" si="21"/>
        <v>2029</v>
      </c>
      <c r="H34" s="7">
        <f t="shared" si="21"/>
        <v>2030</v>
      </c>
      <c r="I34" s="7">
        <f t="shared" si="21"/>
        <v>2031</v>
      </c>
      <c r="J34" s="7">
        <f t="shared" si="21"/>
        <v>2032</v>
      </c>
      <c r="K34" s="7">
        <f t="shared" si="21"/>
        <v>2033</v>
      </c>
      <c r="L34" s="7">
        <f t="shared" si="21"/>
        <v>2034</v>
      </c>
      <c r="M34" s="7">
        <f t="shared" si="21"/>
        <v>2035</v>
      </c>
      <c r="N34" s="7">
        <f t="shared" si="21"/>
        <v>2036</v>
      </c>
      <c r="O34" s="7">
        <f t="shared" si="21"/>
        <v>2037</v>
      </c>
      <c r="P34" s="7">
        <f t="shared" si="21"/>
        <v>2038</v>
      </c>
      <c r="Q34" s="7">
        <f t="shared" si="21"/>
        <v>2039</v>
      </c>
      <c r="R34" s="7">
        <f t="shared" si="21"/>
        <v>2040</v>
      </c>
      <c r="S34" s="7">
        <f t="shared" si="21"/>
        <v>2041</v>
      </c>
      <c r="T34" s="7">
        <f t="shared" si="21"/>
        <v>2042</v>
      </c>
      <c r="U34" s="7">
        <f t="shared" si="21"/>
        <v>2043</v>
      </c>
      <c r="V34" s="7">
        <f t="shared" si="21"/>
        <v>2044</v>
      </c>
      <c r="W34" s="7">
        <f t="shared" si="21"/>
        <v>2045</v>
      </c>
      <c r="X34" s="7">
        <f t="shared" si="21"/>
        <v>2046</v>
      </c>
      <c r="Y34" s="7">
        <f t="shared" si="21"/>
        <v>2047</v>
      </c>
      <c r="Z34" s="7">
        <f t="shared" si="21"/>
        <v>2048</v>
      </c>
      <c r="AA34" s="7">
        <f t="shared" si="21"/>
        <v>2049</v>
      </c>
      <c r="AB34" s="7">
        <f t="shared" si="21"/>
        <v>2050</v>
      </c>
      <c r="AC34" s="7">
        <f t="shared" si="21"/>
        <v>2051</v>
      </c>
      <c r="AD34" s="7">
        <f t="shared" si="21"/>
        <v>2052</v>
      </c>
      <c r="AE34" s="7">
        <f t="shared" si="21"/>
        <v>2053</v>
      </c>
      <c r="AF34" s="7">
        <f t="shared" si="21"/>
        <v>2054</v>
      </c>
      <c r="AG34" s="7">
        <f t="shared" si="21"/>
        <v>2055</v>
      </c>
      <c r="AH34" s="7">
        <f t="shared" si="21"/>
        <v>2056</v>
      </c>
      <c r="AI34" s="7">
        <f t="shared" si="21"/>
        <v>2057</v>
      </c>
      <c r="AJ34" s="7">
        <f t="shared" si="21"/>
        <v>2058</v>
      </c>
      <c r="AK34" s="7">
        <f t="shared" si="21"/>
        <v>2059</v>
      </c>
      <c r="AL34" s="7">
        <f t="shared" si="21"/>
        <v>2060</v>
      </c>
      <c r="AM34" s="7">
        <f t="shared" si="21"/>
        <v>2061</v>
      </c>
      <c r="AN34" s="7">
        <f t="shared" si="21"/>
        <v>2062</v>
      </c>
      <c r="AO34" s="7">
        <f t="shared" si="21"/>
        <v>2063</v>
      </c>
    </row>
    <row r="35" spans="1:41" x14ac:dyDescent="0.2">
      <c r="A35" s="388" t="s">
        <v>633</v>
      </c>
      <c r="B35" s="279">
        <f>SUM(D35:AO35)</f>
        <v>297049.39218306402</v>
      </c>
      <c r="C35" s="621">
        <v>0</v>
      </c>
      <c r="D35" s="9">
        <v>0</v>
      </c>
      <c r="E35" s="9">
        <v>0</v>
      </c>
      <c r="F35" s="9">
        <f>F41*0.12</f>
        <v>7881.8840447836619</v>
      </c>
      <c r="G35" s="9">
        <f t="shared" ref="G35:AO35" si="22">G41*0.12</f>
        <v>7937.0572330971463</v>
      </c>
      <c r="H35" s="9">
        <f t="shared" si="22"/>
        <v>7992.6166337288259</v>
      </c>
      <c r="I35" s="9">
        <f t="shared" si="22"/>
        <v>8048.5649501649268</v>
      </c>
      <c r="J35" s="9">
        <f t="shared" si="22"/>
        <v>8104.9049048160796</v>
      </c>
      <c r="K35" s="9">
        <f t="shared" si="22"/>
        <v>8161.639239149792</v>
      </c>
      <c r="L35" s="9">
        <f t="shared" si="22"/>
        <v>8218.7707138238384</v>
      </c>
      <c r="M35" s="9">
        <f t="shared" si="22"/>
        <v>8276.302108820606</v>
      </c>
      <c r="N35" s="9">
        <f t="shared" si="22"/>
        <v>8334.2362235823493</v>
      </c>
      <c r="O35" s="9">
        <f t="shared" si="22"/>
        <v>8392.5758771474248</v>
      </c>
      <c r="P35" s="9">
        <f t="shared" si="22"/>
        <v>8451.3239082874552</v>
      </c>
      <c r="Q35" s="9">
        <f t="shared" si="22"/>
        <v>8510.483175645466</v>
      </c>
      <c r="R35" s="9">
        <f t="shared" si="22"/>
        <v>8570.0565578749829</v>
      </c>
      <c r="S35" s="9">
        <f t="shared" si="22"/>
        <v>8544.3463882013602</v>
      </c>
      <c r="T35" s="9">
        <f t="shared" si="22"/>
        <v>8518.713349036756</v>
      </c>
      <c r="U35" s="9">
        <f t="shared" si="22"/>
        <v>8493.1572089896454</v>
      </c>
      <c r="V35" s="9">
        <f t="shared" si="22"/>
        <v>8467.6777373626755</v>
      </c>
      <c r="W35" s="9">
        <f t="shared" si="22"/>
        <v>8442.2747041505881</v>
      </c>
      <c r="X35" s="9">
        <f t="shared" si="22"/>
        <v>8416.9478800381348</v>
      </c>
      <c r="Y35" s="9">
        <f t="shared" si="22"/>
        <v>8391.6970363980217</v>
      </c>
      <c r="Z35" s="9">
        <f t="shared" si="22"/>
        <v>8366.5219452888268</v>
      </c>
      <c r="AA35" s="9">
        <f t="shared" si="22"/>
        <v>8341.4223794529607</v>
      </c>
      <c r="AB35" s="9">
        <f t="shared" si="22"/>
        <v>8316.3981123146023</v>
      </c>
      <c r="AC35" s="9">
        <f t="shared" si="22"/>
        <v>8291.4489179776574</v>
      </c>
      <c r="AD35" s="9">
        <f t="shared" si="22"/>
        <v>8266.5745712237258</v>
      </c>
      <c r="AE35" s="9">
        <f t="shared" si="22"/>
        <v>8241.7748475100543</v>
      </c>
      <c r="AF35" s="9">
        <f t="shared" si="22"/>
        <v>8217.0495229675253</v>
      </c>
      <c r="AG35" s="9">
        <f t="shared" si="22"/>
        <v>8192.3983743986228</v>
      </c>
      <c r="AH35" s="9">
        <f t="shared" si="22"/>
        <v>8167.8211792754282</v>
      </c>
      <c r="AI35" s="9">
        <f t="shared" si="22"/>
        <v>8143.3177157376012</v>
      </c>
      <c r="AJ35" s="9">
        <f t="shared" si="22"/>
        <v>8118.8877625903888</v>
      </c>
      <c r="AK35" s="9">
        <f t="shared" si="22"/>
        <v>8094.5310993026178</v>
      </c>
      <c r="AL35" s="9">
        <f t="shared" si="22"/>
        <v>8070.24750600471</v>
      </c>
      <c r="AM35" s="9">
        <f t="shared" si="22"/>
        <v>8046.0367634866961</v>
      </c>
      <c r="AN35" s="9">
        <f t="shared" si="22"/>
        <v>8021.8986531962355</v>
      </c>
      <c r="AO35" s="9">
        <f t="shared" si="22"/>
        <v>7997.8329572366456</v>
      </c>
    </row>
    <row r="38" spans="1:41" x14ac:dyDescent="0.2">
      <c r="A38" s="3"/>
      <c r="B38" s="3"/>
      <c r="C38" s="3" t="s">
        <v>10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x14ac:dyDescent="0.2">
      <c r="A39" s="4" t="s">
        <v>639</v>
      </c>
      <c r="B39" s="4"/>
      <c r="C39" s="5">
        <v>0</v>
      </c>
      <c r="D39" s="5">
        <v>1</v>
      </c>
      <c r="E39" s="5">
        <v>2</v>
      </c>
      <c r="F39" s="5">
        <v>3</v>
      </c>
      <c r="G39" s="5">
        <v>4</v>
      </c>
      <c r="H39" s="5">
        <v>5</v>
      </c>
      <c r="I39" s="5">
        <v>6</v>
      </c>
      <c r="J39" s="5">
        <v>7</v>
      </c>
      <c r="K39" s="5">
        <v>8</v>
      </c>
      <c r="L39" s="5">
        <v>9</v>
      </c>
      <c r="M39" s="5">
        <v>10</v>
      </c>
      <c r="N39" s="5">
        <v>11</v>
      </c>
      <c r="O39" s="5">
        <v>12</v>
      </c>
      <c r="P39" s="5">
        <v>13</v>
      </c>
      <c r="Q39" s="5">
        <v>14</v>
      </c>
      <c r="R39" s="5">
        <v>15</v>
      </c>
      <c r="S39" s="5">
        <v>16</v>
      </c>
      <c r="T39" s="5">
        <v>17</v>
      </c>
      <c r="U39" s="5">
        <v>18</v>
      </c>
      <c r="V39" s="5">
        <v>19</v>
      </c>
      <c r="W39" s="5">
        <v>20</v>
      </c>
      <c r="X39" s="5">
        <v>21</v>
      </c>
      <c r="Y39" s="5">
        <v>22</v>
      </c>
      <c r="Z39" s="5">
        <v>23</v>
      </c>
      <c r="AA39" s="5">
        <v>24</v>
      </c>
      <c r="AB39" s="5">
        <v>25</v>
      </c>
      <c r="AC39" s="5">
        <v>26</v>
      </c>
      <c r="AD39" s="5">
        <v>27</v>
      </c>
      <c r="AE39" s="5">
        <v>28</v>
      </c>
      <c r="AF39" s="5">
        <v>29</v>
      </c>
      <c r="AG39" s="5">
        <v>30</v>
      </c>
      <c r="AH39" s="5">
        <v>31</v>
      </c>
      <c r="AI39" s="5">
        <v>32</v>
      </c>
      <c r="AJ39" s="5">
        <v>33</v>
      </c>
      <c r="AK39" s="5">
        <v>34</v>
      </c>
      <c r="AL39" s="5">
        <v>35</v>
      </c>
      <c r="AM39" s="5">
        <v>36</v>
      </c>
      <c r="AN39" s="5">
        <v>37</v>
      </c>
      <c r="AO39" s="5">
        <v>38</v>
      </c>
    </row>
    <row r="40" spans="1:41" ht="10.8" thickBot="1" x14ac:dyDescent="0.25">
      <c r="A40" s="6" t="s">
        <v>34</v>
      </c>
      <c r="B40" s="330" t="s">
        <v>9</v>
      </c>
      <c r="C40" s="622">
        <v>2025</v>
      </c>
      <c r="D40" s="7">
        <f t="shared" ref="D40:AO40" si="23">$C$10+D39</f>
        <v>2026</v>
      </c>
      <c r="E40" s="7">
        <f t="shared" si="23"/>
        <v>2027</v>
      </c>
      <c r="F40" s="7">
        <f t="shared" si="23"/>
        <v>2028</v>
      </c>
      <c r="G40" s="7">
        <f t="shared" si="23"/>
        <v>2029</v>
      </c>
      <c r="H40" s="7">
        <f t="shared" si="23"/>
        <v>2030</v>
      </c>
      <c r="I40" s="7">
        <f t="shared" si="23"/>
        <v>2031</v>
      </c>
      <c r="J40" s="7">
        <f t="shared" si="23"/>
        <v>2032</v>
      </c>
      <c r="K40" s="7">
        <f t="shared" si="23"/>
        <v>2033</v>
      </c>
      <c r="L40" s="7">
        <f t="shared" si="23"/>
        <v>2034</v>
      </c>
      <c r="M40" s="7">
        <f t="shared" si="23"/>
        <v>2035</v>
      </c>
      <c r="N40" s="7">
        <f t="shared" si="23"/>
        <v>2036</v>
      </c>
      <c r="O40" s="7">
        <f t="shared" si="23"/>
        <v>2037</v>
      </c>
      <c r="P40" s="7">
        <f t="shared" si="23"/>
        <v>2038</v>
      </c>
      <c r="Q40" s="7">
        <f t="shared" si="23"/>
        <v>2039</v>
      </c>
      <c r="R40" s="7">
        <f t="shared" si="23"/>
        <v>2040</v>
      </c>
      <c r="S40" s="7">
        <f t="shared" si="23"/>
        <v>2041</v>
      </c>
      <c r="T40" s="7">
        <f t="shared" si="23"/>
        <v>2042</v>
      </c>
      <c r="U40" s="7">
        <f t="shared" si="23"/>
        <v>2043</v>
      </c>
      <c r="V40" s="7">
        <f t="shared" si="23"/>
        <v>2044</v>
      </c>
      <c r="W40" s="7">
        <f t="shared" si="23"/>
        <v>2045</v>
      </c>
      <c r="X40" s="7">
        <f t="shared" si="23"/>
        <v>2046</v>
      </c>
      <c r="Y40" s="7">
        <f t="shared" si="23"/>
        <v>2047</v>
      </c>
      <c r="Z40" s="7">
        <f t="shared" si="23"/>
        <v>2048</v>
      </c>
      <c r="AA40" s="7">
        <f t="shared" si="23"/>
        <v>2049</v>
      </c>
      <c r="AB40" s="7">
        <f t="shared" si="23"/>
        <v>2050</v>
      </c>
      <c r="AC40" s="7">
        <f t="shared" si="23"/>
        <v>2051</v>
      </c>
      <c r="AD40" s="7">
        <f t="shared" si="23"/>
        <v>2052</v>
      </c>
      <c r="AE40" s="7">
        <f t="shared" si="23"/>
        <v>2053</v>
      </c>
      <c r="AF40" s="7">
        <f t="shared" si="23"/>
        <v>2054</v>
      </c>
      <c r="AG40" s="7">
        <f t="shared" si="23"/>
        <v>2055</v>
      </c>
      <c r="AH40" s="7">
        <f t="shared" si="23"/>
        <v>2056</v>
      </c>
      <c r="AI40" s="7">
        <f t="shared" si="23"/>
        <v>2057</v>
      </c>
      <c r="AJ40" s="7">
        <f t="shared" si="23"/>
        <v>2058</v>
      </c>
      <c r="AK40" s="7">
        <f t="shared" si="23"/>
        <v>2059</v>
      </c>
      <c r="AL40" s="7">
        <f t="shared" si="23"/>
        <v>2060</v>
      </c>
      <c r="AM40" s="7">
        <f t="shared" si="23"/>
        <v>2061</v>
      </c>
      <c r="AN40" s="7">
        <f t="shared" si="23"/>
        <v>2062</v>
      </c>
      <c r="AO40" s="7">
        <f t="shared" si="23"/>
        <v>2063</v>
      </c>
    </row>
    <row r="41" spans="1:41" x14ac:dyDescent="0.2">
      <c r="A41" s="388" t="s">
        <v>633</v>
      </c>
      <c r="B41" s="279">
        <f>SUM(D41:AO41)</f>
        <v>2605409.7679346586</v>
      </c>
      <c r="C41" s="621">
        <f>C11</f>
        <v>64322.124999999993</v>
      </c>
      <c r="D41" s="9">
        <f>D11</f>
        <v>64772.379874999984</v>
      </c>
      <c r="E41" s="9">
        <f t="shared" ref="E41:AO41" si="24">E11</f>
        <v>65225.786534124978</v>
      </c>
      <c r="F41" s="9">
        <f t="shared" si="24"/>
        <v>65682.36703986385</v>
      </c>
      <c r="G41" s="9">
        <f t="shared" si="24"/>
        <v>66142.143609142891</v>
      </c>
      <c r="H41" s="9">
        <f t="shared" si="24"/>
        <v>66605.138614406882</v>
      </c>
      <c r="I41" s="9">
        <f t="shared" si="24"/>
        <v>67071.374584707723</v>
      </c>
      <c r="J41" s="9">
        <f t="shared" si="24"/>
        <v>67540.874206800669</v>
      </c>
      <c r="K41" s="9">
        <f t="shared" si="24"/>
        <v>68013.660326248268</v>
      </c>
      <c r="L41" s="9">
        <f t="shared" si="24"/>
        <v>68489.755948531994</v>
      </c>
      <c r="M41" s="9">
        <f t="shared" si="24"/>
        <v>68969.184240171715</v>
      </c>
      <c r="N41" s="9">
        <f t="shared" si="24"/>
        <v>69451.968529852908</v>
      </c>
      <c r="O41" s="9">
        <f t="shared" si="24"/>
        <v>69938.132309561872</v>
      </c>
      <c r="P41" s="9">
        <f t="shared" si="24"/>
        <v>70427.699235728796</v>
      </c>
      <c r="Q41" s="9">
        <f t="shared" si="24"/>
        <v>70920.693130378888</v>
      </c>
      <c r="R41" s="9">
        <f t="shared" si="24"/>
        <v>71417.137982291533</v>
      </c>
      <c r="S41" s="9">
        <f t="shared" si="24"/>
        <v>71202.886568344664</v>
      </c>
      <c r="T41" s="9">
        <f t="shared" si="24"/>
        <v>70989.277908639633</v>
      </c>
      <c r="U41" s="9">
        <f t="shared" si="24"/>
        <v>70776.310074913708</v>
      </c>
      <c r="V41" s="9">
        <f t="shared" si="24"/>
        <v>70563.981144688965</v>
      </c>
      <c r="W41" s="9">
        <f t="shared" si="24"/>
        <v>70352.289201254898</v>
      </c>
      <c r="X41" s="9">
        <f t="shared" si="24"/>
        <v>70141.232333651133</v>
      </c>
      <c r="Y41" s="9">
        <f t="shared" si="24"/>
        <v>69930.808636650181</v>
      </c>
      <c r="Z41" s="9">
        <f t="shared" si="24"/>
        <v>69721.016210740228</v>
      </c>
      <c r="AA41" s="9">
        <f t="shared" si="24"/>
        <v>69511.853162108004</v>
      </c>
      <c r="AB41" s="9">
        <f t="shared" si="24"/>
        <v>69303.317602621682</v>
      </c>
      <c r="AC41" s="9">
        <f t="shared" si="24"/>
        <v>69095.407649813817</v>
      </c>
      <c r="AD41" s="9">
        <f t="shared" si="24"/>
        <v>68888.121426864382</v>
      </c>
      <c r="AE41" s="9">
        <f t="shared" si="24"/>
        <v>68681.457062583795</v>
      </c>
      <c r="AF41" s="9">
        <f t="shared" si="24"/>
        <v>68475.41269139605</v>
      </c>
      <c r="AG41" s="9">
        <f t="shared" si="24"/>
        <v>68269.986453321864</v>
      </c>
      <c r="AH41" s="9">
        <f t="shared" si="24"/>
        <v>68065.176493961902</v>
      </c>
      <c r="AI41" s="9">
        <f t="shared" si="24"/>
        <v>67860.980964480012</v>
      </c>
      <c r="AJ41" s="9">
        <f t="shared" si="24"/>
        <v>67657.398021586574</v>
      </c>
      <c r="AK41" s="9">
        <f t="shared" si="24"/>
        <v>67454.425827521816</v>
      </c>
      <c r="AL41" s="9">
        <f t="shared" si="24"/>
        <v>67252.062550039249</v>
      </c>
      <c r="AM41" s="9">
        <f t="shared" si="24"/>
        <v>67050.306362389136</v>
      </c>
      <c r="AN41" s="9">
        <f t="shared" si="24"/>
        <v>66849.155443301963</v>
      </c>
      <c r="AO41" s="9">
        <f t="shared" si="24"/>
        <v>66648.607976972053</v>
      </c>
    </row>
    <row r="42" spans="1:41" x14ac:dyDescent="0.2">
      <c r="B42" s="515"/>
      <c r="AO42" s="515"/>
    </row>
    <row r="44" spans="1:41" x14ac:dyDescent="0.2">
      <c r="A44" s="3"/>
      <c r="B44" s="3"/>
      <c r="C44" s="3" t="s">
        <v>10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x14ac:dyDescent="0.2">
      <c r="A45" s="4" t="s">
        <v>644</v>
      </c>
      <c r="B45" s="4"/>
      <c r="C45" s="5">
        <v>0</v>
      </c>
      <c r="D45" s="5">
        <v>1</v>
      </c>
      <c r="E45" s="5">
        <v>2</v>
      </c>
      <c r="F45" s="5">
        <v>3</v>
      </c>
      <c r="G45" s="5">
        <v>4</v>
      </c>
      <c r="H45" s="5">
        <v>5</v>
      </c>
      <c r="I45" s="5">
        <v>6</v>
      </c>
      <c r="J45" s="5">
        <v>7</v>
      </c>
      <c r="K45" s="5">
        <v>8</v>
      </c>
      <c r="L45" s="5">
        <v>9</v>
      </c>
      <c r="M45" s="5">
        <v>10</v>
      </c>
      <c r="N45" s="5">
        <v>11</v>
      </c>
      <c r="O45" s="5">
        <v>12</v>
      </c>
      <c r="P45" s="5">
        <v>13</v>
      </c>
      <c r="Q45" s="5">
        <v>14</v>
      </c>
      <c r="R45" s="5">
        <v>15</v>
      </c>
      <c r="S45" s="5">
        <v>16</v>
      </c>
      <c r="T45" s="5">
        <v>17</v>
      </c>
      <c r="U45" s="5">
        <v>18</v>
      </c>
      <c r="V45" s="5">
        <v>19</v>
      </c>
      <c r="W45" s="5">
        <v>20</v>
      </c>
      <c r="X45" s="5">
        <v>21</v>
      </c>
      <c r="Y45" s="5">
        <v>22</v>
      </c>
      <c r="Z45" s="5">
        <v>23</v>
      </c>
      <c r="AA45" s="5">
        <v>24</v>
      </c>
      <c r="AB45" s="5">
        <v>25</v>
      </c>
      <c r="AC45" s="5">
        <v>26</v>
      </c>
      <c r="AD45" s="5">
        <v>27</v>
      </c>
      <c r="AE45" s="5">
        <v>28</v>
      </c>
      <c r="AF45" s="5">
        <v>29</v>
      </c>
      <c r="AG45" s="5">
        <v>30</v>
      </c>
      <c r="AH45" s="5">
        <v>31</v>
      </c>
      <c r="AI45" s="5">
        <v>32</v>
      </c>
      <c r="AJ45" s="5">
        <v>33</v>
      </c>
      <c r="AK45" s="5">
        <v>34</v>
      </c>
      <c r="AL45" s="5">
        <v>35</v>
      </c>
      <c r="AM45" s="5">
        <v>36</v>
      </c>
      <c r="AN45" s="5">
        <v>37</v>
      </c>
      <c r="AO45" s="5">
        <v>38</v>
      </c>
    </row>
    <row r="46" spans="1:41" ht="10.8" thickBot="1" x14ac:dyDescent="0.25">
      <c r="A46" s="6" t="s">
        <v>34</v>
      </c>
      <c r="B46" s="330" t="s">
        <v>9</v>
      </c>
      <c r="C46" s="622">
        <v>2025</v>
      </c>
      <c r="D46" s="7">
        <f t="shared" ref="D46:AO46" si="25">$C$10+D45</f>
        <v>2026</v>
      </c>
      <c r="E46" s="7">
        <f t="shared" si="25"/>
        <v>2027</v>
      </c>
      <c r="F46" s="7">
        <f t="shared" si="25"/>
        <v>2028</v>
      </c>
      <c r="G46" s="7">
        <f t="shared" si="25"/>
        <v>2029</v>
      </c>
      <c r="H46" s="7">
        <f t="shared" si="25"/>
        <v>2030</v>
      </c>
      <c r="I46" s="7">
        <f t="shared" si="25"/>
        <v>2031</v>
      </c>
      <c r="J46" s="7">
        <f t="shared" si="25"/>
        <v>2032</v>
      </c>
      <c r="K46" s="7">
        <f t="shared" si="25"/>
        <v>2033</v>
      </c>
      <c r="L46" s="7">
        <f t="shared" si="25"/>
        <v>2034</v>
      </c>
      <c r="M46" s="7">
        <f t="shared" si="25"/>
        <v>2035</v>
      </c>
      <c r="N46" s="7">
        <f t="shared" si="25"/>
        <v>2036</v>
      </c>
      <c r="O46" s="7">
        <f t="shared" si="25"/>
        <v>2037</v>
      </c>
      <c r="P46" s="7">
        <f t="shared" si="25"/>
        <v>2038</v>
      </c>
      <c r="Q46" s="7">
        <f t="shared" si="25"/>
        <v>2039</v>
      </c>
      <c r="R46" s="7">
        <f t="shared" si="25"/>
        <v>2040</v>
      </c>
      <c r="S46" s="7">
        <f t="shared" si="25"/>
        <v>2041</v>
      </c>
      <c r="T46" s="7">
        <f t="shared" si="25"/>
        <v>2042</v>
      </c>
      <c r="U46" s="7">
        <f t="shared" si="25"/>
        <v>2043</v>
      </c>
      <c r="V46" s="7">
        <f t="shared" si="25"/>
        <v>2044</v>
      </c>
      <c r="W46" s="7">
        <f t="shared" si="25"/>
        <v>2045</v>
      </c>
      <c r="X46" s="7">
        <f t="shared" si="25"/>
        <v>2046</v>
      </c>
      <c r="Y46" s="7">
        <f t="shared" si="25"/>
        <v>2047</v>
      </c>
      <c r="Z46" s="7">
        <f t="shared" si="25"/>
        <v>2048</v>
      </c>
      <c r="AA46" s="7">
        <f t="shared" si="25"/>
        <v>2049</v>
      </c>
      <c r="AB46" s="7">
        <f t="shared" si="25"/>
        <v>2050</v>
      </c>
      <c r="AC46" s="7">
        <f t="shared" si="25"/>
        <v>2051</v>
      </c>
      <c r="AD46" s="7">
        <f t="shared" si="25"/>
        <v>2052</v>
      </c>
      <c r="AE46" s="7">
        <f t="shared" si="25"/>
        <v>2053</v>
      </c>
      <c r="AF46" s="7">
        <f t="shared" si="25"/>
        <v>2054</v>
      </c>
      <c r="AG46" s="7">
        <f t="shared" si="25"/>
        <v>2055</v>
      </c>
      <c r="AH46" s="7">
        <f t="shared" si="25"/>
        <v>2056</v>
      </c>
      <c r="AI46" s="7">
        <f t="shared" si="25"/>
        <v>2057</v>
      </c>
      <c r="AJ46" s="7">
        <f t="shared" si="25"/>
        <v>2058</v>
      </c>
      <c r="AK46" s="7">
        <f t="shared" si="25"/>
        <v>2059</v>
      </c>
      <c r="AL46" s="7">
        <f t="shared" si="25"/>
        <v>2060</v>
      </c>
      <c r="AM46" s="7">
        <f t="shared" si="25"/>
        <v>2061</v>
      </c>
      <c r="AN46" s="7">
        <f t="shared" si="25"/>
        <v>2062</v>
      </c>
      <c r="AO46" s="7">
        <f t="shared" si="25"/>
        <v>2063</v>
      </c>
    </row>
    <row r="47" spans="1:41" x14ac:dyDescent="0.2">
      <c r="A47" s="388" t="s">
        <v>633</v>
      </c>
      <c r="B47" s="279">
        <f>SUM(D47:AO47)</f>
        <v>2902459.1601177226</v>
      </c>
      <c r="C47" s="621">
        <f t="shared" ref="C47:AO47" si="26">C41+C35</f>
        <v>64322.124999999993</v>
      </c>
      <c r="D47" s="9">
        <f t="shared" si="26"/>
        <v>64772.379874999984</v>
      </c>
      <c r="E47" s="9">
        <f t="shared" si="26"/>
        <v>65225.786534124978</v>
      </c>
      <c r="F47" s="9">
        <f t="shared" si="26"/>
        <v>73564.251084647505</v>
      </c>
      <c r="G47" s="9">
        <f t="shared" si="26"/>
        <v>74079.200842240039</v>
      </c>
      <c r="H47" s="9">
        <f t="shared" si="26"/>
        <v>74597.755248135712</v>
      </c>
      <c r="I47" s="9">
        <f t="shared" si="26"/>
        <v>75119.939534872654</v>
      </c>
      <c r="J47" s="9">
        <f t="shared" si="26"/>
        <v>75645.77911161675</v>
      </c>
      <c r="K47" s="9">
        <f t="shared" si="26"/>
        <v>76175.299565398062</v>
      </c>
      <c r="L47" s="9">
        <f t="shared" si="26"/>
        <v>76708.526662355827</v>
      </c>
      <c r="M47" s="9">
        <f t="shared" si="26"/>
        <v>77245.486348992315</v>
      </c>
      <c r="N47" s="9">
        <f t="shared" si="26"/>
        <v>77786.20475343526</v>
      </c>
      <c r="O47" s="9">
        <f t="shared" si="26"/>
        <v>78330.708186709293</v>
      </c>
      <c r="P47" s="9">
        <f t="shared" si="26"/>
        <v>78879.023144016246</v>
      </c>
      <c r="Q47" s="9">
        <f t="shared" si="26"/>
        <v>79431.176306024354</v>
      </c>
      <c r="R47" s="9">
        <f t="shared" si="26"/>
        <v>79987.194540166514</v>
      </c>
      <c r="S47" s="9">
        <f t="shared" si="26"/>
        <v>79747.232956546024</v>
      </c>
      <c r="T47" s="9">
        <f t="shared" si="26"/>
        <v>79507.991257676389</v>
      </c>
      <c r="U47" s="9">
        <f t="shared" si="26"/>
        <v>79269.467283903359</v>
      </c>
      <c r="V47" s="9">
        <f t="shared" si="26"/>
        <v>79031.658882051648</v>
      </c>
      <c r="W47" s="9">
        <f t="shared" si="26"/>
        <v>78794.563905405492</v>
      </c>
      <c r="X47" s="9">
        <f t="shared" si="26"/>
        <v>78558.180213689266</v>
      </c>
      <c r="Y47" s="9">
        <f t="shared" si="26"/>
        <v>78322.505673048203</v>
      </c>
      <c r="Z47" s="9">
        <f t="shared" si="26"/>
        <v>78087.538156029055</v>
      </c>
      <c r="AA47" s="9">
        <f t="shared" si="26"/>
        <v>77853.275541560957</v>
      </c>
      <c r="AB47" s="9">
        <f t="shared" si="26"/>
        <v>77619.71571493629</v>
      </c>
      <c r="AC47" s="9">
        <f t="shared" si="26"/>
        <v>77386.856567791474</v>
      </c>
      <c r="AD47" s="9">
        <f t="shared" si="26"/>
        <v>77154.695998088107</v>
      </c>
      <c r="AE47" s="9">
        <f t="shared" si="26"/>
        <v>76923.231910093848</v>
      </c>
      <c r="AF47" s="9">
        <f t="shared" si="26"/>
        <v>76692.462214363579</v>
      </c>
      <c r="AG47" s="9">
        <f t="shared" si="26"/>
        <v>76462.384827720482</v>
      </c>
      <c r="AH47" s="9">
        <f t="shared" si="26"/>
        <v>76232.997673237332</v>
      </c>
      <c r="AI47" s="9">
        <f t="shared" si="26"/>
        <v>76004.298680217616</v>
      </c>
      <c r="AJ47" s="9">
        <f t="shared" si="26"/>
        <v>75776.285784176958</v>
      </c>
      <c r="AK47" s="9">
        <f t="shared" si="26"/>
        <v>75548.956926824438</v>
      </c>
      <c r="AL47" s="9">
        <f t="shared" si="26"/>
        <v>75322.310056043963</v>
      </c>
      <c r="AM47" s="9">
        <f t="shared" si="26"/>
        <v>75096.343125875836</v>
      </c>
      <c r="AN47" s="9">
        <f t="shared" si="26"/>
        <v>74871.054096498192</v>
      </c>
      <c r="AO47" s="9">
        <f t="shared" si="26"/>
        <v>74646.440934208702</v>
      </c>
    </row>
    <row r="48" spans="1:41" x14ac:dyDescent="0.2">
      <c r="B48" s="515"/>
      <c r="AO48" s="515"/>
    </row>
    <row r="50" spans="1:41" x14ac:dyDescent="0.2">
      <c r="A50" s="3"/>
      <c r="B50" s="3"/>
      <c r="C50" s="3" t="s">
        <v>10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41" x14ac:dyDescent="0.2">
      <c r="A51" s="4" t="s">
        <v>641</v>
      </c>
      <c r="B51" s="4"/>
      <c r="C51" s="5">
        <v>0</v>
      </c>
      <c r="D51" s="5">
        <v>1</v>
      </c>
      <c r="E51" s="5">
        <v>2</v>
      </c>
      <c r="F51" s="5">
        <v>3</v>
      </c>
      <c r="G51" s="5">
        <v>4</v>
      </c>
      <c r="H51" s="5">
        <v>5</v>
      </c>
      <c r="I51" s="5">
        <v>6</v>
      </c>
      <c r="J51" s="5">
        <v>7</v>
      </c>
      <c r="K51" s="5">
        <v>8</v>
      </c>
      <c r="L51" s="5">
        <v>9</v>
      </c>
      <c r="M51" s="5">
        <v>10</v>
      </c>
      <c r="N51" s="5">
        <v>11</v>
      </c>
      <c r="O51" s="5">
        <v>12</v>
      </c>
      <c r="P51" s="5">
        <v>13</v>
      </c>
      <c r="Q51" s="5">
        <v>14</v>
      </c>
      <c r="R51" s="5">
        <v>15</v>
      </c>
      <c r="S51" s="5">
        <v>16</v>
      </c>
      <c r="T51" s="5">
        <v>17</v>
      </c>
      <c r="U51" s="5">
        <v>18</v>
      </c>
      <c r="V51" s="5">
        <v>19</v>
      </c>
      <c r="W51" s="5">
        <v>20</v>
      </c>
      <c r="X51" s="5">
        <v>21</v>
      </c>
      <c r="Y51" s="5">
        <v>22</v>
      </c>
      <c r="Z51" s="5">
        <v>23</v>
      </c>
      <c r="AA51" s="5">
        <v>24</v>
      </c>
      <c r="AB51" s="5">
        <v>25</v>
      </c>
      <c r="AC51" s="5">
        <v>26</v>
      </c>
      <c r="AD51" s="5">
        <v>27</v>
      </c>
      <c r="AE51" s="5">
        <v>28</v>
      </c>
      <c r="AF51" s="5">
        <v>29</v>
      </c>
      <c r="AG51" s="5">
        <v>30</v>
      </c>
      <c r="AH51" s="5">
        <v>31</v>
      </c>
      <c r="AI51" s="5">
        <v>32</v>
      </c>
      <c r="AJ51" s="5">
        <v>33</v>
      </c>
      <c r="AK51" s="5">
        <v>34</v>
      </c>
      <c r="AL51" s="5">
        <v>35</v>
      </c>
      <c r="AM51" s="5">
        <v>36</v>
      </c>
      <c r="AN51" s="5">
        <v>37</v>
      </c>
      <c r="AO51" s="5">
        <v>38</v>
      </c>
    </row>
    <row r="52" spans="1:41" ht="10.8" thickBot="1" x14ac:dyDescent="0.25">
      <c r="A52" s="6" t="s">
        <v>34</v>
      </c>
      <c r="B52" s="330" t="s">
        <v>9</v>
      </c>
      <c r="C52" s="622">
        <v>2025</v>
      </c>
      <c r="D52" s="7">
        <f t="shared" ref="D52:AO52" si="27">$C$10+D51</f>
        <v>2026</v>
      </c>
      <c r="E52" s="7">
        <f t="shared" si="27"/>
        <v>2027</v>
      </c>
      <c r="F52" s="7">
        <f t="shared" si="27"/>
        <v>2028</v>
      </c>
      <c r="G52" s="7">
        <f t="shared" si="27"/>
        <v>2029</v>
      </c>
      <c r="H52" s="7">
        <f t="shared" si="27"/>
        <v>2030</v>
      </c>
      <c r="I52" s="7">
        <f t="shared" si="27"/>
        <v>2031</v>
      </c>
      <c r="J52" s="7">
        <f t="shared" si="27"/>
        <v>2032</v>
      </c>
      <c r="K52" s="7">
        <f t="shared" si="27"/>
        <v>2033</v>
      </c>
      <c r="L52" s="7">
        <f t="shared" si="27"/>
        <v>2034</v>
      </c>
      <c r="M52" s="7">
        <f t="shared" si="27"/>
        <v>2035</v>
      </c>
      <c r="N52" s="7">
        <f t="shared" si="27"/>
        <v>2036</v>
      </c>
      <c r="O52" s="7">
        <f t="shared" si="27"/>
        <v>2037</v>
      </c>
      <c r="P52" s="7">
        <f t="shared" si="27"/>
        <v>2038</v>
      </c>
      <c r="Q52" s="7">
        <f t="shared" si="27"/>
        <v>2039</v>
      </c>
      <c r="R52" s="7">
        <f t="shared" si="27"/>
        <v>2040</v>
      </c>
      <c r="S52" s="7">
        <f t="shared" si="27"/>
        <v>2041</v>
      </c>
      <c r="T52" s="7">
        <f t="shared" si="27"/>
        <v>2042</v>
      </c>
      <c r="U52" s="7">
        <f t="shared" si="27"/>
        <v>2043</v>
      </c>
      <c r="V52" s="7">
        <f t="shared" si="27"/>
        <v>2044</v>
      </c>
      <c r="W52" s="7">
        <f t="shared" si="27"/>
        <v>2045</v>
      </c>
      <c r="X52" s="7">
        <f t="shared" si="27"/>
        <v>2046</v>
      </c>
      <c r="Y52" s="7">
        <f t="shared" si="27"/>
        <v>2047</v>
      </c>
      <c r="Z52" s="7">
        <f t="shared" si="27"/>
        <v>2048</v>
      </c>
      <c r="AA52" s="7">
        <f t="shared" si="27"/>
        <v>2049</v>
      </c>
      <c r="AB52" s="7">
        <f t="shared" si="27"/>
        <v>2050</v>
      </c>
      <c r="AC52" s="7">
        <f t="shared" si="27"/>
        <v>2051</v>
      </c>
      <c r="AD52" s="7">
        <f t="shared" si="27"/>
        <v>2052</v>
      </c>
      <c r="AE52" s="7">
        <f t="shared" si="27"/>
        <v>2053</v>
      </c>
      <c r="AF52" s="7">
        <f t="shared" si="27"/>
        <v>2054</v>
      </c>
      <c r="AG52" s="7">
        <f t="shared" si="27"/>
        <v>2055</v>
      </c>
      <c r="AH52" s="7">
        <f t="shared" si="27"/>
        <v>2056</v>
      </c>
      <c r="AI52" s="7">
        <f t="shared" si="27"/>
        <v>2057</v>
      </c>
      <c r="AJ52" s="7">
        <f t="shared" si="27"/>
        <v>2058</v>
      </c>
      <c r="AK52" s="7">
        <f t="shared" si="27"/>
        <v>2059</v>
      </c>
      <c r="AL52" s="7">
        <f t="shared" si="27"/>
        <v>2060</v>
      </c>
      <c r="AM52" s="7">
        <f t="shared" si="27"/>
        <v>2061</v>
      </c>
      <c r="AN52" s="7">
        <f t="shared" si="27"/>
        <v>2062</v>
      </c>
      <c r="AO52" s="7">
        <f t="shared" si="27"/>
        <v>2063</v>
      </c>
    </row>
    <row r="53" spans="1:41" x14ac:dyDescent="0.2">
      <c r="A53" s="388" t="s">
        <v>633</v>
      </c>
      <c r="B53" s="279">
        <f>SUM(D53:AO53)</f>
        <v>84431957.611984402</v>
      </c>
      <c r="C53" s="621">
        <f>C17</f>
        <v>1871117.7769999998</v>
      </c>
      <c r="D53" s="9">
        <f t="shared" ref="D53:AO53" si="28">D47*$H$5*$J$5</f>
        <v>1884215.6014389996</v>
      </c>
      <c r="E53" s="9">
        <f t="shared" si="28"/>
        <v>1897405.1106490723</v>
      </c>
      <c r="F53" s="9">
        <f t="shared" si="28"/>
        <v>2139969.3799944497</v>
      </c>
      <c r="G53" s="9">
        <f t="shared" si="28"/>
        <v>2154949.1656544106</v>
      </c>
      <c r="H53" s="9">
        <f t="shared" si="28"/>
        <v>2170033.8098139912</v>
      </c>
      <c r="I53" s="9">
        <f t="shared" si="28"/>
        <v>2185224.0464826887</v>
      </c>
      <c r="J53" s="9">
        <f t="shared" si="28"/>
        <v>2200520.6148080672</v>
      </c>
      <c r="K53" s="9">
        <f t="shared" si="28"/>
        <v>2215924.2591117239</v>
      </c>
      <c r="L53" s="9">
        <f t="shared" si="28"/>
        <v>2231435.7289255052</v>
      </c>
      <c r="M53" s="9">
        <f t="shared" si="28"/>
        <v>2247055.7790279835</v>
      </c>
      <c r="N53" s="9">
        <f t="shared" si="28"/>
        <v>2262785.1694811792</v>
      </c>
      <c r="O53" s="9">
        <f t="shared" si="28"/>
        <v>2278624.6656675474</v>
      </c>
      <c r="P53" s="9">
        <f t="shared" si="28"/>
        <v>2294575.0383272199</v>
      </c>
      <c r="Q53" s="9">
        <f t="shared" si="28"/>
        <v>2310637.0635955106</v>
      </c>
      <c r="R53" s="9">
        <f t="shared" si="28"/>
        <v>2326811.5230406788</v>
      </c>
      <c r="S53" s="9">
        <f t="shared" si="28"/>
        <v>2319831.0884715565</v>
      </c>
      <c r="T53" s="9">
        <f t="shared" si="28"/>
        <v>2312871.5952061424</v>
      </c>
      <c r="U53" s="9">
        <f t="shared" si="28"/>
        <v>2305932.9804205238</v>
      </c>
      <c r="V53" s="9">
        <f t="shared" si="28"/>
        <v>2299015.1814792617</v>
      </c>
      <c r="W53" s="9">
        <f t="shared" si="28"/>
        <v>2292118.1359348241</v>
      </c>
      <c r="X53" s="9">
        <f t="shared" si="28"/>
        <v>2285241.7815270196</v>
      </c>
      <c r="Y53" s="9">
        <f t="shared" si="28"/>
        <v>2278386.0561824385</v>
      </c>
      <c r="Z53" s="9">
        <f t="shared" si="28"/>
        <v>2271550.8980138912</v>
      </c>
      <c r="AA53" s="9">
        <f t="shared" si="28"/>
        <v>2264736.2453198489</v>
      </c>
      <c r="AB53" s="9">
        <f t="shared" si="28"/>
        <v>2257942.0365838902</v>
      </c>
      <c r="AC53" s="9">
        <f t="shared" si="28"/>
        <v>2251168.2104741381</v>
      </c>
      <c r="AD53" s="9">
        <f t="shared" si="28"/>
        <v>2244414.7058427157</v>
      </c>
      <c r="AE53" s="9">
        <f t="shared" si="28"/>
        <v>2237681.461725188</v>
      </c>
      <c r="AF53" s="9">
        <f t="shared" si="28"/>
        <v>2230968.4173400127</v>
      </c>
      <c r="AG53" s="9">
        <f t="shared" si="28"/>
        <v>2224275.5120879924</v>
      </c>
      <c r="AH53" s="9">
        <f t="shared" si="28"/>
        <v>2217602.6855517291</v>
      </c>
      <c r="AI53" s="9">
        <f t="shared" si="28"/>
        <v>2210949.8774950737</v>
      </c>
      <c r="AJ53" s="9">
        <f t="shared" si="28"/>
        <v>2204317.0278625884</v>
      </c>
      <c r="AK53" s="9">
        <f t="shared" si="28"/>
        <v>2197704.0767790009</v>
      </c>
      <c r="AL53" s="9">
        <f t="shared" si="28"/>
        <v>2191110.9645486637</v>
      </c>
      <c r="AM53" s="9">
        <f t="shared" si="28"/>
        <v>2184537.6316550178</v>
      </c>
      <c r="AN53" s="9">
        <f t="shared" si="28"/>
        <v>2177984.0187600525</v>
      </c>
      <c r="AO53" s="9">
        <f t="shared" si="28"/>
        <v>2171450.0667037722</v>
      </c>
    </row>
    <row r="56" spans="1:41" x14ac:dyDescent="0.2">
      <c r="A56" s="3"/>
      <c r="B56" s="3"/>
      <c r="C56" s="3" t="s">
        <v>10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x14ac:dyDescent="0.2">
      <c r="A57" s="4" t="s">
        <v>642</v>
      </c>
      <c r="B57" s="4"/>
      <c r="C57" s="5">
        <v>0</v>
      </c>
      <c r="D57" s="5">
        <v>1</v>
      </c>
      <c r="E57" s="5">
        <v>2</v>
      </c>
      <c r="F57" s="5">
        <v>3</v>
      </c>
      <c r="G57" s="5">
        <v>4</v>
      </c>
      <c r="H57" s="5">
        <v>5</v>
      </c>
      <c r="I57" s="5">
        <v>6</v>
      </c>
      <c r="J57" s="5">
        <v>7</v>
      </c>
      <c r="K57" s="5">
        <v>8</v>
      </c>
      <c r="L57" s="5">
        <v>9</v>
      </c>
      <c r="M57" s="5">
        <v>10</v>
      </c>
      <c r="N57" s="5">
        <v>11</v>
      </c>
      <c r="O57" s="5">
        <v>12</v>
      </c>
      <c r="P57" s="5">
        <v>13</v>
      </c>
      <c r="Q57" s="5">
        <v>14</v>
      </c>
      <c r="R57" s="5">
        <v>15</v>
      </c>
      <c r="S57" s="5">
        <v>16</v>
      </c>
      <c r="T57" s="5">
        <v>17</v>
      </c>
      <c r="U57" s="5">
        <v>18</v>
      </c>
      <c r="V57" s="5">
        <v>19</v>
      </c>
      <c r="W57" s="5">
        <v>20</v>
      </c>
      <c r="X57" s="5">
        <v>21</v>
      </c>
      <c r="Y57" s="5">
        <v>22</v>
      </c>
      <c r="Z57" s="5">
        <v>23</v>
      </c>
      <c r="AA57" s="5">
        <v>24</v>
      </c>
      <c r="AB57" s="5">
        <v>25</v>
      </c>
      <c r="AC57" s="5">
        <v>26</v>
      </c>
      <c r="AD57" s="5">
        <v>27</v>
      </c>
      <c r="AE57" s="5">
        <v>28</v>
      </c>
      <c r="AF57" s="5">
        <v>29</v>
      </c>
      <c r="AG57" s="5">
        <v>30</v>
      </c>
      <c r="AH57" s="5">
        <v>31</v>
      </c>
      <c r="AI57" s="5">
        <v>32</v>
      </c>
      <c r="AJ57" s="5">
        <v>33</v>
      </c>
      <c r="AK57" s="5">
        <v>34</v>
      </c>
      <c r="AL57" s="5">
        <v>35</v>
      </c>
      <c r="AM57" s="5">
        <v>36</v>
      </c>
      <c r="AN57" s="5">
        <v>37</v>
      </c>
      <c r="AO57" s="5">
        <v>38</v>
      </c>
    </row>
    <row r="58" spans="1:41" ht="10.8" thickBot="1" x14ac:dyDescent="0.25">
      <c r="A58" s="6" t="s">
        <v>34</v>
      </c>
      <c r="B58" s="330" t="s">
        <v>9</v>
      </c>
      <c r="C58" s="622">
        <v>2025</v>
      </c>
      <c r="D58" s="7">
        <f t="shared" ref="D58:AO58" si="29">$C$10+D57</f>
        <v>2026</v>
      </c>
      <c r="E58" s="7">
        <f t="shared" si="29"/>
        <v>2027</v>
      </c>
      <c r="F58" s="7">
        <f t="shared" si="29"/>
        <v>2028</v>
      </c>
      <c r="G58" s="7">
        <f t="shared" si="29"/>
        <v>2029</v>
      </c>
      <c r="H58" s="7">
        <f t="shared" si="29"/>
        <v>2030</v>
      </c>
      <c r="I58" s="7">
        <f t="shared" si="29"/>
        <v>2031</v>
      </c>
      <c r="J58" s="7">
        <f t="shared" si="29"/>
        <v>2032</v>
      </c>
      <c r="K58" s="7">
        <f t="shared" si="29"/>
        <v>2033</v>
      </c>
      <c r="L58" s="7">
        <f t="shared" si="29"/>
        <v>2034</v>
      </c>
      <c r="M58" s="7">
        <f t="shared" si="29"/>
        <v>2035</v>
      </c>
      <c r="N58" s="7">
        <f t="shared" si="29"/>
        <v>2036</v>
      </c>
      <c r="O58" s="7">
        <f t="shared" si="29"/>
        <v>2037</v>
      </c>
      <c r="P58" s="7">
        <f t="shared" si="29"/>
        <v>2038</v>
      </c>
      <c r="Q58" s="7">
        <f t="shared" si="29"/>
        <v>2039</v>
      </c>
      <c r="R58" s="7">
        <f t="shared" si="29"/>
        <v>2040</v>
      </c>
      <c r="S58" s="7">
        <f t="shared" si="29"/>
        <v>2041</v>
      </c>
      <c r="T58" s="7">
        <f t="shared" si="29"/>
        <v>2042</v>
      </c>
      <c r="U58" s="7">
        <f t="shared" si="29"/>
        <v>2043</v>
      </c>
      <c r="V58" s="7">
        <f t="shared" si="29"/>
        <v>2044</v>
      </c>
      <c r="W58" s="7">
        <f t="shared" si="29"/>
        <v>2045</v>
      </c>
      <c r="X58" s="7">
        <f t="shared" si="29"/>
        <v>2046</v>
      </c>
      <c r="Y58" s="7">
        <f t="shared" si="29"/>
        <v>2047</v>
      </c>
      <c r="Z58" s="7">
        <f t="shared" si="29"/>
        <v>2048</v>
      </c>
      <c r="AA58" s="7">
        <f t="shared" si="29"/>
        <v>2049</v>
      </c>
      <c r="AB58" s="7">
        <f t="shared" si="29"/>
        <v>2050</v>
      </c>
      <c r="AC58" s="7">
        <f t="shared" si="29"/>
        <v>2051</v>
      </c>
      <c r="AD58" s="7">
        <f t="shared" si="29"/>
        <v>2052</v>
      </c>
      <c r="AE58" s="7">
        <f t="shared" si="29"/>
        <v>2053</v>
      </c>
      <c r="AF58" s="7">
        <f t="shared" si="29"/>
        <v>2054</v>
      </c>
      <c r="AG58" s="7">
        <f t="shared" si="29"/>
        <v>2055</v>
      </c>
      <c r="AH58" s="7">
        <f t="shared" si="29"/>
        <v>2056</v>
      </c>
      <c r="AI58" s="7">
        <f t="shared" si="29"/>
        <v>2057</v>
      </c>
      <c r="AJ58" s="7">
        <f t="shared" si="29"/>
        <v>2058</v>
      </c>
      <c r="AK58" s="7">
        <f t="shared" si="29"/>
        <v>2059</v>
      </c>
      <c r="AL58" s="7">
        <f t="shared" si="29"/>
        <v>2060</v>
      </c>
      <c r="AM58" s="7">
        <f t="shared" si="29"/>
        <v>2061</v>
      </c>
      <c r="AN58" s="7">
        <f t="shared" si="29"/>
        <v>2062</v>
      </c>
      <c r="AO58" s="7">
        <f t="shared" si="29"/>
        <v>2063</v>
      </c>
    </row>
    <row r="59" spans="1:41" x14ac:dyDescent="0.2">
      <c r="A59" s="388" t="s">
        <v>633</v>
      </c>
      <c r="B59" s="279">
        <f>SUM(D59:AO59)</f>
        <v>1360954080.4039626</v>
      </c>
      <c r="C59" s="621">
        <f t="shared" ref="C59:AO59" si="30">C47*$H$5</f>
        <v>30160444.522999994</v>
      </c>
      <c r="D59" s="9">
        <f t="shared" si="30"/>
        <v>30371567.634660993</v>
      </c>
      <c r="E59" s="9">
        <f t="shared" si="30"/>
        <v>30584168.608103614</v>
      </c>
      <c r="F59" s="9">
        <f t="shared" si="30"/>
        <v>34494048.722963579</v>
      </c>
      <c r="G59" s="9">
        <f t="shared" si="30"/>
        <v>34735507.064024322</v>
      </c>
      <c r="H59" s="9">
        <f t="shared" si="30"/>
        <v>34978655.613472492</v>
      </c>
      <c r="I59" s="9">
        <f t="shared" si="30"/>
        <v>35223506.202766791</v>
      </c>
      <c r="J59" s="9">
        <f t="shared" si="30"/>
        <v>35470070.746186152</v>
      </c>
      <c r="K59" s="9">
        <f t="shared" si="30"/>
        <v>35718361.241409458</v>
      </c>
      <c r="L59" s="9">
        <f t="shared" si="30"/>
        <v>35968389.770099312</v>
      </c>
      <c r="M59" s="9">
        <f t="shared" si="30"/>
        <v>36220168.498490006</v>
      </c>
      <c r="N59" s="9">
        <f t="shared" si="30"/>
        <v>36473709.677979432</v>
      </c>
      <c r="O59" s="9">
        <f t="shared" si="30"/>
        <v>36729025.645725287</v>
      </c>
      <c r="P59" s="9">
        <f t="shared" si="30"/>
        <v>36986128.825245358</v>
      </c>
      <c r="Q59" s="9">
        <f t="shared" si="30"/>
        <v>37245031.727022074</v>
      </c>
      <c r="R59" s="9">
        <f t="shared" si="30"/>
        <v>37505746.949111223</v>
      </c>
      <c r="S59" s="9">
        <f t="shared" si="30"/>
        <v>37393229.708263889</v>
      </c>
      <c r="T59" s="9">
        <f t="shared" si="30"/>
        <v>37281050.019139104</v>
      </c>
      <c r="U59" s="9">
        <f t="shared" si="30"/>
        <v>37169206.869081683</v>
      </c>
      <c r="V59" s="9">
        <f t="shared" si="30"/>
        <v>37057699.248474434</v>
      </c>
      <c r="W59" s="9">
        <f t="shared" si="30"/>
        <v>36946526.150729015</v>
      </c>
      <c r="X59" s="9">
        <f t="shared" si="30"/>
        <v>36835686.572276823</v>
      </c>
      <c r="Y59" s="9">
        <f t="shared" si="30"/>
        <v>36725179.512559995</v>
      </c>
      <c r="Z59" s="9">
        <f t="shared" si="30"/>
        <v>36615003.974022314</v>
      </c>
      <c r="AA59" s="9">
        <f t="shared" si="30"/>
        <v>36505158.962100238</v>
      </c>
      <c r="AB59" s="9">
        <f t="shared" si="30"/>
        <v>36395643.48521395</v>
      </c>
      <c r="AC59" s="9">
        <f t="shared" si="30"/>
        <v>36286456.554758303</v>
      </c>
      <c r="AD59" s="9">
        <f t="shared" si="30"/>
        <v>36177597.185094029</v>
      </c>
      <c r="AE59" s="9">
        <f t="shared" si="30"/>
        <v>36069064.393538751</v>
      </c>
      <c r="AF59" s="9">
        <f t="shared" si="30"/>
        <v>35960857.200358137</v>
      </c>
      <c r="AG59" s="9">
        <f t="shared" si="30"/>
        <v>35852974.62875706</v>
      </c>
      <c r="AH59" s="9">
        <f t="shared" si="30"/>
        <v>35745415.704870798</v>
      </c>
      <c r="AI59" s="9">
        <f t="shared" si="30"/>
        <v>35638179.457756184</v>
      </c>
      <c r="AJ59" s="9">
        <f t="shared" si="30"/>
        <v>35531264.919382915</v>
      </c>
      <c r="AK59" s="9">
        <f t="shared" si="30"/>
        <v>35424671.124624766</v>
      </c>
      <c r="AL59" s="9">
        <f t="shared" si="30"/>
        <v>35318397.111250892</v>
      </c>
      <c r="AM59" s="9">
        <f t="shared" si="30"/>
        <v>35212441.919917144</v>
      </c>
      <c r="AN59" s="9">
        <f t="shared" si="30"/>
        <v>35106804.594157383</v>
      </c>
      <c r="AO59" s="9">
        <f t="shared" si="30"/>
        <v>35001484.180374913</v>
      </c>
    </row>
    <row r="62" spans="1:41" x14ac:dyDescent="0.2">
      <c r="A62" s="3"/>
      <c r="B62" s="3"/>
      <c r="C62" s="3" t="s">
        <v>10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">
      <c r="A63" s="4" t="s">
        <v>643</v>
      </c>
      <c r="B63" s="4"/>
      <c r="C63" s="5">
        <v>0</v>
      </c>
      <c r="D63" s="5">
        <v>1</v>
      </c>
      <c r="E63" s="5">
        <v>2</v>
      </c>
      <c r="F63" s="5">
        <v>3</v>
      </c>
      <c r="G63" s="5">
        <v>4</v>
      </c>
      <c r="H63" s="5">
        <v>5</v>
      </c>
      <c r="I63" s="5">
        <v>6</v>
      </c>
      <c r="J63" s="5">
        <v>7</v>
      </c>
      <c r="K63" s="5">
        <v>8</v>
      </c>
      <c r="L63" s="5">
        <v>9</v>
      </c>
      <c r="M63" s="5">
        <v>10</v>
      </c>
      <c r="N63" s="5">
        <v>11</v>
      </c>
      <c r="O63" s="5">
        <v>12</v>
      </c>
      <c r="P63" s="5">
        <v>13</v>
      </c>
      <c r="Q63" s="5">
        <v>14</v>
      </c>
      <c r="R63" s="5">
        <v>15</v>
      </c>
      <c r="S63" s="5">
        <v>16</v>
      </c>
      <c r="T63" s="5">
        <v>17</v>
      </c>
      <c r="U63" s="5">
        <v>18</v>
      </c>
      <c r="V63" s="5">
        <v>19</v>
      </c>
      <c r="W63" s="5">
        <v>20</v>
      </c>
      <c r="X63" s="5">
        <v>21</v>
      </c>
      <c r="Y63" s="5">
        <v>22</v>
      </c>
      <c r="Z63" s="5">
        <v>23</v>
      </c>
      <c r="AA63" s="5">
        <v>24</v>
      </c>
      <c r="AB63" s="5">
        <v>25</v>
      </c>
      <c r="AC63" s="5">
        <v>26</v>
      </c>
      <c r="AD63" s="5">
        <v>27</v>
      </c>
      <c r="AE63" s="5">
        <v>28</v>
      </c>
      <c r="AF63" s="5">
        <v>29</v>
      </c>
      <c r="AG63" s="5">
        <v>30</v>
      </c>
      <c r="AH63" s="5">
        <v>31</v>
      </c>
      <c r="AI63" s="5">
        <v>32</v>
      </c>
      <c r="AJ63" s="5">
        <v>33</v>
      </c>
      <c r="AK63" s="5">
        <v>34</v>
      </c>
      <c r="AL63" s="5">
        <v>35</v>
      </c>
      <c r="AM63" s="5">
        <v>36</v>
      </c>
      <c r="AN63" s="5">
        <v>37</v>
      </c>
      <c r="AO63" s="5">
        <v>38</v>
      </c>
    </row>
    <row r="64" spans="1:41" ht="10.8" thickBot="1" x14ac:dyDescent="0.25">
      <c r="A64" s="6" t="s">
        <v>34</v>
      </c>
      <c r="B64" s="330" t="s">
        <v>9</v>
      </c>
      <c r="C64" s="622">
        <v>2025</v>
      </c>
      <c r="D64" s="7">
        <f t="shared" ref="D64:AO64" si="31">$C$10+D63</f>
        <v>2026</v>
      </c>
      <c r="E64" s="7">
        <f t="shared" si="31"/>
        <v>2027</v>
      </c>
      <c r="F64" s="7">
        <f t="shared" si="31"/>
        <v>2028</v>
      </c>
      <c r="G64" s="7">
        <f t="shared" si="31"/>
        <v>2029</v>
      </c>
      <c r="H64" s="7">
        <f t="shared" si="31"/>
        <v>2030</v>
      </c>
      <c r="I64" s="7">
        <f t="shared" si="31"/>
        <v>2031</v>
      </c>
      <c r="J64" s="7">
        <f t="shared" si="31"/>
        <v>2032</v>
      </c>
      <c r="K64" s="7">
        <f t="shared" si="31"/>
        <v>2033</v>
      </c>
      <c r="L64" s="7">
        <f t="shared" si="31"/>
        <v>2034</v>
      </c>
      <c r="M64" s="7">
        <f t="shared" si="31"/>
        <v>2035</v>
      </c>
      <c r="N64" s="7">
        <f t="shared" si="31"/>
        <v>2036</v>
      </c>
      <c r="O64" s="7">
        <f t="shared" si="31"/>
        <v>2037</v>
      </c>
      <c r="P64" s="7">
        <f t="shared" si="31"/>
        <v>2038</v>
      </c>
      <c r="Q64" s="7">
        <f t="shared" si="31"/>
        <v>2039</v>
      </c>
      <c r="R64" s="7">
        <f t="shared" si="31"/>
        <v>2040</v>
      </c>
      <c r="S64" s="7">
        <f t="shared" si="31"/>
        <v>2041</v>
      </c>
      <c r="T64" s="7">
        <f t="shared" si="31"/>
        <v>2042</v>
      </c>
      <c r="U64" s="7">
        <f t="shared" si="31"/>
        <v>2043</v>
      </c>
      <c r="V64" s="7">
        <f t="shared" si="31"/>
        <v>2044</v>
      </c>
      <c r="W64" s="7">
        <f t="shared" si="31"/>
        <v>2045</v>
      </c>
      <c r="X64" s="7">
        <f t="shared" si="31"/>
        <v>2046</v>
      </c>
      <c r="Y64" s="7">
        <f t="shared" si="31"/>
        <v>2047</v>
      </c>
      <c r="Z64" s="7">
        <f t="shared" si="31"/>
        <v>2048</v>
      </c>
      <c r="AA64" s="7">
        <f t="shared" si="31"/>
        <v>2049</v>
      </c>
      <c r="AB64" s="7">
        <f t="shared" si="31"/>
        <v>2050</v>
      </c>
      <c r="AC64" s="7">
        <f t="shared" si="31"/>
        <v>2051</v>
      </c>
      <c r="AD64" s="7">
        <f t="shared" si="31"/>
        <v>2052</v>
      </c>
      <c r="AE64" s="7">
        <f t="shared" si="31"/>
        <v>2053</v>
      </c>
      <c r="AF64" s="7">
        <f t="shared" si="31"/>
        <v>2054</v>
      </c>
      <c r="AG64" s="7">
        <f t="shared" si="31"/>
        <v>2055</v>
      </c>
      <c r="AH64" s="7">
        <f t="shared" si="31"/>
        <v>2056</v>
      </c>
      <c r="AI64" s="7">
        <f t="shared" si="31"/>
        <v>2057</v>
      </c>
      <c r="AJ64" s="7">
        <f t="shared" si="31"/>
        <v>2058</v>
      </c>
      <c r="AK64" s="7">
        <f t="shared" si="31"/>
        <v>2059</v>
      </c>
      <c r="AL64" s="7">
        <f t="shared" si="31"/>
        <v>2060</v>
      </c>
      <c r="AM64" s="7">
        <f t="shared" si="31"/>
        <v>2061</v>
      </c>
      <c r="AN64" s="7">
        <f t="shared" si="31"/>
        <v>2062</v>
      </c>
      <c r="AO64" s="7">
        <f t="shared" si="31"/>
        <v>2063</v>
      </c>
    </row>
    <row r="65" spans="1:41" x14ac:dyDescent="0.2">
      <c r="A65" s="388" t="s">
        <v>633</v>
      </c>
      <c r="B65" s="279">
        <f>SUM(D65:AO65)</f>
        <v>20826979.111895848</v>
      </c>
      <c r="C65" s="621">
        <f>C29</f>
        <v>516445.96785958891</v>
      </c>
      <c r="D65" s="9">
        <f>D29</f>
        <v>520061.08963460597</v>
      </c>
      <c r="E65" s="9">
        <f>E29</f>
        <v>523701.5172620482</v>
      </c>
      <c r="F65" s="9">
        <f>F41*($L$5-Vstupy!$B$18/60)</f>
        <v>524926.23324123421</v>
      </c>
      <c r="G65" s="9">
        <f>G41*($L$5-Vstupy!$B$18/60)</f>
        <v>528600.71687392285</v>
      </c>
      <c r="H65" s="9">
        <f>H41*($L$5-Vstupy!$B$18/60)</f>
        <v>532300.92189204018</v>
      </c>
      <c r="I65" s="9">
        <f>I41*($L$5-Vstupy!$B$18/60)</f>
        <v>536027.0283452844</v>
      </c>
      <c r="J65" s="9">
        <f>J41*($L$5-Vstupy!$B$18/60)</f>
        <v>539779.21754370129</v>
      </c>
      <c r="K65" s="9">
        <f>K41*($L$5-Vstupy!$B$18/60)</f>
        <v>543557.67206650716</v>
      </c>
      <c r="L65" s="9">
        <f>L41*($L$5-Vstupy!$B$18/60)</f>
        <v>547362.57577097265</v>
      </c>
      <c r="M65" s="9">
        <f>M41*($L$5-Vstupy!$B$18/60)</f>
        <v>551194.11380136944</v>
      </c>
      <c r="N65" s="9">
        <f>N41*($L$5-Vstupy!$B$18/60)</f>
        <v>555052.47259797901</v>
      </c>
      <c r="O65" s="9">
        <f>O41*($L$5-Vstupy!$B$18/60)</f>
        <v>558937.83990616479</v>
      </c>
      <c r="P65" s="9">
        <f>P41*($L$5-Vstupy!$B$18/60)</f>
        <v>562850.40478550782</v>
      </c>
      <c r="Q65" s="9">
        <f>Q41*($L$5-Vstupy!$B$18/60)</f>
        <v>566790.3576190063</v>
      </c>
      <c r="R65" s="9">
        <f>R41*($L$5-Vstupy!$B$18/60)</f>
        <v>570757.89012233936</v>
      </c>
      <c r="S65" s="9">
        <f>S41*($L$5-Vstupy!$B$18/60)</f>
        <v>569045.6164519724</v>
      </c>
      <c r="T65" s="9">
        <f>T41*($L$5-Vstupy!$B$18/60)</f>
        <v>567338.4796026164</v>
      </c>
      <c r="U65" s="9">
        <f>U41*($L$5-Vstupy!$B$18/60)</f>
        <v>565636.4641638085</v>
      </c>
      <c r="V65" s="9">
        <f>V41*($L$5-Vstupy!$B$18/60)</f>
        <v>563939.55477131717</v>
      </c>
      <c r="W65" s="9">
        <f>W41*($L$5-Vstupy!$B$18/60)</f>
        <v>562247.73610700318</v>
      </c>
      <c r="X65" s="9">
        <f>X41*($L$5-Vstupy!$B$18/60)</f>
        <v>560560.99289868213</v>
      </c>
      <c r="Y65" s="9">
        <f>Y41*($L$5-Vstupy!$B$18/60)</f>
        <v>558879.30991998606</v>
      </c>
      <c r="Z65" s="9">
        <f>Z41*($L$5-Vstupy!$B$18/60)</f>
        <v>557202.67199022614</v>
      </c>
      <c r="AA65" s="9">
        <f>AA41*($L$5-Vstupy!$B$18/60)</f>
        <v>555531.06397425546</v>
      </c>
      <c r="AB65" s="9">
        <f>AB41*($L$5-Vstupy!$B$18/60)</f>
        <v>553864.4707823327</v>
      </c>
      <c r="AC65" s="9">
        <f>AC41*($L$5-Vstupy!$B$18/60)</f>
        <v>552202.87736998568</v>
      </c>
      <c r="AD65" s="9">
        <f>AD41*($L$5-Vstupy!$B$18/60)</f>
        <v>550546.26873787574</v>
      </c>
      <c r="AE65" s="9">
        <f>AE41*($L$5-Vstupy!$B$18/60)</f>
        <v>548894.62993166223</v>
      </c>
      <c r="AF65" s="9">
        <f>AF41*($L$5-Vstupy!$B$18/60)</f>
        <v>547247.94604186725</v>
      </c>
      <c r="AG65" s="9">
        <f>AG41*($L$5-Vstupy!$B$18/60)</f>
        <v>545606.20220374165</v>
      </c>
      <c r="AH65" s="9">
        <f>AH41*($L$5-Vstupy!$B$18/60)</f>
        <v>543969.38359713054</v>
      </c>
      <c r="AI65" s="9">
        <f>AI41*($L$5-Vstupy!$B$18/60)</f>
        <v>542337.475446339</v>
      </c>
      <c r="AJ65" s="9">
        <f>AJ41*($L$5-Vstupy!$B$18/60)</f>
        <v>540710.46302000002</v>
      </c>
      <c r="AK65" s="9">
        <f>AK41*($L$5-Vstupy!$B$18/60)</f>
        <v>539088.33163094008</v>
      </c>
      <c r="AL65" s="9">
        <f>AL41*($L$5-Vstupy!$B$18/60)</f>
        <v>537471.06663604721</v>
      </c>
      <c r="AM65" s="9">
        <f>AM41*($L$5-Vstupy!$B$18/60)</f>
        <v>535858.65343613911</v>
      </c>
      <c r="AN65" s="9">
        <f>AN41*($L$5-Vstupy!$B$18/60)</f>
        <v>534251.07747583068</v>
      </c>
      <c r="AO65" s="9">
        <f>AO41*($L$5-Vstupy!$B$18/60)</f>
        <v>532648.32424340316</v>
      </c>
    </row>
    <row r="68" spans="1:41" x14ac:dyDescent="0.2">
      <c r="A68" s="3"/>
      <c r="B68" s="3"/>
      <c r="C68" s="3" t="s">
        <v>10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x14ac:dyDescent="0.2">
      <c r="A69" s="4" t="s">
        <v>543</v>
      </c>
      <c r="B69" s="4"/>
      <c r="C69" s="5">
        <v>0</v>
      </c>
      <c r="D69" s="5">
        <v>1</v>
      </c>
      <c r="E69" s="5">
        <v>2</v>
      </c>
      <c r="F69" s="5">
        <v>3</v>
      </c>
      <c r="G69" s="5">
        <v>4</v>
      </c>
      <c r="H69" s="5">
        <v>5</v>
      </c>
      <c r="I69" s="5">
        <v>6</v>
      </c>
      <c r="J69" s="5">
        <v>7</v>
      </c>
      <c r="K69" s="5">
        <v>8</v>
      </c>
      <c r="L69" s="5">
        <v>9</v>
      </c>
      <c r="M69" s="5">
        <v>10</v>
      </c>
      <c r="N69" s="5">
        <v>11</v>
      </c>
      <c r="O69" s="5">
        <v>12</v>
      </c>
      <c r="P69" s="5">
        <v>13</v>
      </c>
      <c r="Q69" s="5">
        <v>14</v>
      </c>
      <c r="R69" s="5">
        <v>15</v>
      </c>
      <c r="S69" s="5">
        <v>16</v>
      </c>
      <c r="T69" s="5">
        <v>17</v>
      </c>
      <c r="U69" s="5">
        <v>18</v>
      </c>
      <c r="V69" s="5">
        <v>19</v>
      </c>
      <c r="W69" s="5">
        <v>20</v>
      </c>
      <c r="X69" s="5">
        <v>21</v>
      </c>
      <c r="Y69" s="5">
        <v>22</v>
      </c>
      <c r="Z69" s="5">
        <v>23</v>
      </c>
      <c r="AA69" s="5">
        <v>24</v>
      </c>
      <c r="AB69" s="5">
        <v>25</v>
      </c>
      <c r="AC69" s="5">
        <v>26</v>
      </c>
      <c r="AD69" s="5">
        <v>27</v>
      </c>
      <c r="AE69" s="5">
        <v>28</v>
      </c>
      <c r="AF69" s="5">
        <v>29</v>
      </c>
      <c r="AG69" s="5">
        <v>30</v>
      </c>
      <c r="AH69" s="5">
        <v>31</v>
      </c>
      <c r="AI69" s="5">
        <v>32</v>
      </c>
      <c r="AJ69" s="5">
        <v>33</v>
      </c>
      <c r="AK69" s="5">
        <v>34</v>
      </c>
      <c r="AL69" s="5">
        <v>35</v>
      </c>
      <c r="AM69" s="5">
        <v>36</v>
      </c>
      <c r="AN69" s="5">
        <v>37</v>
      </c>
      <c r="AO69" s="5">
        <v>38</v>
      </c>
    </row>
    <row r="70" spans="1:41" ht="10.8" thickBot="1" x14ac:dyDescent="0.25">
      <c r="A70" s="6" t="s">
        <v>34</v>
      </c>
      <c r="B70" s="330" t="s">
        <v>9</v>
      </c>
      <c r="C70" s="622">
        <v>2025</v>
      </c>
      <c r="D70" s="7">
        <f t="shared" ref="D70:AO70" si="32">$C$10+D69</f>
        <v>2026</v>
      </c>
      <c r="E70" s="7">
        <f t="shared" si="32"/>
        <v>2027</v>
      </c>
      <c r="F70" s="7">
        <f t="shared" si="32"/>
        <v>2028</v>
      </c>
      <c r="G70" s="7">
        <f t="shared" si="32"/>
        <v>2029</v>
      </c>
      <c r="H70" s="7">
        <f t="shared" si="32"/>
        <v>2030</v>
      </c>
      <c r="I70" s="7">
        <f t="shared" si="32"/>
        <v>2031</v>
      </c>
      <c r="J70" s="7">
        <f t="shared" si="32"/>
        <v>2032</v>
      </c>
      <c r="K70" s="7">
        <f t="shared" si="32"/>
        <v>2033</v>
      </c>
      <c r="L70" s="7">
        <f t="shared" si="32"/>
        <v>2034</v>
      </c>
      <c r="M70" s="7">
        <f t="shared" si="32"/>
        <v>2035</v>
      </c>
      <c r="N70" s="7">
        <f t="shared" si="32"/>
        <v>2036</v>
      </c>
      <c r="O70" s="7">
        <f t="shared" si="32"/>
        <v>2037</v>
      </c>
      <c r="P70" s="7">
        <f t="shared" si="32"/>
        <v>2038</v>
      </c>
      <c r="Q70" s="7">
        <f t="shared" si="32"/>
        <v>2039</v>
      </c>
      <c r="R70" s="7">
        <f t="shared" si="32"/>
        <v>2040</v>
      </c>
      <c r="S70" s="7">
        <f t="shared" si="32"/>
        <v>2041</v>
      </c>
      <c r="T70" s="7">
        <f t="shared" si="32"/>
        <v>2042</v>
      </c>
      <c r="U70" s="7">
        <f t="shared" si="32"/>
        <v>2043</v>
      </c>
      <c r="V70" s="7">
        <f t="shared" si="32"/>
        <v>2044</v>
      </c>
      <c r="W70" s="7">
        <f t="shared" si="32"/>
        <v>2045</v>
      </c>
      <c r="X70" s="7">
        <f t="shared" si="32"/>
        <v>2046</v>
      </c>
      <c r="Y70" s="7">
        <f t="shared" si="32"/>
        <v>2047</v>
      </c>
      <c r="Z70" s="7">
        <f t="shared" si="32"/>
        <v>2048</v>
      </c>
      <c r="AA70" s="7">
        <f t="shared" si="32"/>
        <v>2049</v>
      </c>
      <c r="AB70" s="7">
        <f t="shared" si="32"/>
        <v>2050</v>
      </c>
      <c r="AC70" s="7">
        <f t="shared" si="32"/>
        <v>2051</v>
      </c>
      <c r="AD70" s="7">
        <f t="shared" si="32"/>
        <v>2052</v>
      </c>
      <c r="AE70" s="7">
        <f t="shared" si="32"/>
        <v>2053</v>
      </c>
      <c r="AF70" s="7">
        <f t="shared" si="32"/>
        <v>2054</v>
      </c>
      <c r="AG70" s="7">
        <f t="shared" si="32"/>
        <v>2055</v>
      </c>
      <c r="AH70" s="7">
        <f t="shared" si="32"/>
        <v>2056</v>
      </c>
      <c r="AI70" s="7">
        <f t="shared" si="32"/>
        <v>2057</v>
      </c>
      <c r="AJ70" s="7">
        <f t="shared" si="32"/>
        <v>2058</v>
      </c>
      <c r="AK70" s="7">
        <f t="shared" si="32"/>
        <v>2059</v>
      </c>
      <c r="AL70" s="7">
        <f t="shared" si="32"/>
        <v>2060</v>
      </c>
      <c r="AM70" s="7">
        <f t="shared" si="32"/>
        <v>2061</v>
      </c>
      <c r="AN70" s="7">
        <f t="shared" si="32"/>
        <v>2062</v>
      </c>
      <c r="AO70" s="7">
        <f t="shared" si="32"/>
        <v>2063</v>
      </c>
    </row>
    <row r="71" spans="1:41" x14ac:dyDescent="0.2">
      <c r="A71" s="388" t="s">
        <v>633</v>
      </c>
      <c r="B71" s="279">
        <f>SUM(D71:AO71)</f>
        <v>1722606.171774474</v>
      </c>
      <c r="C71" s="621">
        <v>0</v>
      </c>
      <c r="D71" s="9">
        <v>0</v>
      </c>
      <c r="E71" s="9">
        <v>0</v>
      </c>
      <c r="F71" s="9">
        <f>F35*($L$5-Vstupy!$B$18)</f>
        <v>45707.489926078328</v>
      </c>
      <c r="G71" s="9">
        <f>G35*($L$5-Vstupy!$B$18)</f>
        <v>46027.442355560874</v>
      </c>
      <c r="H71" s="9">
        <f>H35*($L$5-Vstupy!$B$18)</f>
        <v>46349.634452049795</v>
      </c>
      <c r="I71" s="9">
        <f>I35*($L$5-Vstupy!$B$18)</f>
        <v>46674.081893214141</v>
      </c>
      <c r="J71" s="9">
        <f>J35*($L$5-Vstupy!$B$18)</f>
        <v>47000.80046646663</v>
      </c>
      <c r="K71" s="9">
        <f>K35*($L$5-Vstupy!$B$18)</f>
        <v>47329.806069731894</v>
      </c>
      <c r="L71" s="9">
        <f>L35*($L$5-Vstupy!$B$18)</f>
        <v>47661.114712220005</v>
      </c>
      <c r="M71" s="9">
        <f>M35*($L$5-Vstupy!$B$18)</f>
        <v>47994.742515205551</v>
      </c>
      <c r="N71" s="9">
        <f>N35*($L$5-Vstupy!$B$18)</f>
        <v>48330.705712811985</v>
      </c>
      <c r="O71" s="9">
        <f>O35*($L$5-Vstupy!$B$18)</f>
        <v>48669.020652801657</v>
      </c>
      <c r="P71" s="9">
        <f>P35*($L$5-Vstupy!$B$18)</f>
        <v>49009.703797371265</v>
      </c>
      <c r="Q71" s="9">
        <f>Q35*($L$5-Vstupy!$B$18)</f>
        <v>49352.77172395285</v>
      </c>
      <c r="R71" s="9">
        <f>R35*($L$5-Vstupy!$B$18)</f>
        <v>49698.241126020512</v>
      </c>
      <c r="S71" s="9">
        <f>S35*($L$5-Vstupy!$B$18)</f>
        <v>49549.146402642466</v>
      </c>
      <c r="T71" s="9">
        <f>T35*($L$5-Vstupy!$B$18)</f>
        <v>49400.49896343454</v>
      </c>
      <c r="U71" s="9">
        <f>U35*($L$5-Vstupy!$B$18)</f>
        <v>49252.297466544231</v>
      </c>
      <c r="V71" s="9">
        <f>V35*($L$5-Vstupy!$B$18)</f>
        <v>49104.540574144594</v>
      </c>
      <c r="W71" s="9">
        <f>W35*($L$5-Vstupy!$B$18)</f>
        <v>48957.226952422163</v>
      </c>
      <c r="X71" s="9">
        <f>X35*($L$5-Vstupy!$B$18)</f>
        <v>48810.355271564891</v>
      </c>
      <c r="Y71" s="9">
        <f>Y35*($L$5-Vstupy!$B$18)</f>
        <v>48663.924205750205</v>
      </c>
      <c r="Z71" s="9">
        <f>Z35*($L$5-Vstupy!$B$18)</f>
        <v>48517.932433132948</v>
      </c>
      <c r="AA71" s="9">
        <f>AA35*($L$5-Vstupy!$B$18)</f>
        <v>48372.378635833549</v>
      </c>
      <c r="AB71" s="9">
        <f>AB35*($L$5-Vstupy!$B$18)</f>
        <v>48227.261499926055</v>
      </c>
      <c r="AC71" s="9">
        <f>AC35*($L$5-Vstupy!$B$18)</f>
        <v>48082.579715426269</v>
      </c>
      <c r="AD71" s="9">
        <f>AD35*($L$5-Vstupy!$B$18)</f>
        <v>47938.331976279995</v>
      </c>
      <c r="AE71" s="9">
        <f>AE35*($L$5-Vstupy!$B$18)</f>
        <v>47794.516980351153</v>
      </c>
      <c r="AF71" s="9">
        <f>AF35*($L$5-Vstupy!$B$18)</f>
        <v>47651.133429410111</v>
      </c>
      <c r="AG71" s="9">
        <f>AG35*($L$5-Vstupy!$B$18)</f>
        <v>47508.180029121875</v>
      </c>
      <c r="AH71" s="9">
        <f>AH35*($L$5-Vstupy!$B$18)</f>
        <v>47365.655489034521</v>
      </c>
      <c r="AI71" s="9">
        <f>AI35*($L$5-Vstupy!$B$18)</f>
        <v>47223.558522567415</v>
      </c>
      <c r="AJ71" s="9">
        <f>AJ35*($L$5-Vstupy!$B$18)</f>
        <v>47081.887846999714</v>
      </c>
      <c r="AK71" s="9">
        <f>AK35*($L$5-Vstupy!$B$18)</f>
        <v>46940.642183458716</v>
      </c>
      <c r="AL71" s="9">
        <f>AL35*($L$5-Vstupy!$B$18)</f>
        <v>46799.820256908337</v>
      </c>
      <c r="AM71" s="9">
        <f>AM35*($L$5-Vstupy!$B$18)</f>
        <v>46659.420796137616</v>
      </c>
      <c r="AN71" s="9">
        <f>AN35*($L$5-Vstupy!$B$18)</f>
        <v>46519.442533749199</v>
      </c>
      <c r="AO71" s="9">
        <f>AO35*($L$5-Vstupy!$B$18)</f>
        <v>46379.884206147944</v>
      </c>
    </row>
    <row r="74" spans="1:41" x14ac:dyDescent="0.2">
      <c r="A74" s="3"/>
      <c r="B74" s="3"/>
      <c r="C74" s="3" t="s">
        <v>10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x14ac:dyDescent="0.2">
      <c r="A75" s="4" t="s">
        <v>543</v>
      </c>
      <c r="B75" s="4"/>
      <c r="C75" s="5">
        <v>0</v>
      </c>
      <c r="D75" s="5">
        <v>1</v>
      </c>
      <c r="E75" s="5">
        <v>2</v>
      </c>
      <c r="F75" s="5">
        <v>3</v>
      </c>
      <c r="G75" s="5">
        <v>4</v>
      </c>
      <c r="H75" s="5">
        <v>5</v>
      </c>
      <c r="I75" s="5">
        <v>6</v>
      </c>
      <c r="J75" s="5">
        <v>7</v>
      </c>
      <c r="K75" s="5">
        <v>8</v>
      </c>
      <c r="L75" s="5">
        <v>9</v>
      </c>
      <c r="M75" s="5">
        <v>10</v>
      </c>
      <c r="N75" s="5">
        <v>11</v>
      </c>
      <c r="O75" s="5">
        <v>12</v>
      </c>
      <c r="P75" s="5">
        <v>13</v>
      </c>
      <c r="Q75" s="5">
        <v>14</v>
      </c>
      <c r="R75" s="5">
        <v>15</v>
      </c>
      <c r="S75" s="5">
        <v>16</v>
      </c>
      <c r="T75" s="5">
        <v>17</v>
      </c>
      <c r="U75" s="5">
        <v>18</v>
      </c>
      <c r="V75" s="5">
        <v>19</v>
      </c>
      <c r="W75" s="5">
        <v>20</v>
      </c>
      <c r="X75" s="5">
        <v>21</v>
      </c>
      <c r="Y75" s="5">
        <v>22</v>
      </c>
      <c r="Z75" s="5">
        <v>23</v>
      </c>
      <c r="AA75" s="5">
        <v>24</v>
      </c>
      <c r="AB75" s="5">
        <v>25</v>
      </c>
      <c r="AC75" s="5">
        <v>26</v>
      </c>
      <c r="AD75" s="5">
        <v>27</v>
      </c>
      <c r="AE75" s="5">
        <v>28</v>
      </c>
      <c r="AF75" s="5">
        <v>29</v>
      </c>
      <c r="AG75" s="5">
        <v>30</v>
      </c>
      <c r="AH75" s="5">
        <v>31</v>
      </c>
      <c r="AI75" s="5">
        <v>32</v>
      </c>
      <c r="AJ75" s="5">
        <v>33</v>
      </c>
      <c r="AK75" s="5">
        <v>34</v>
      </c>
      <c r="AL75" s="5">
        <v>35</v>
      </c>
      <c r="AM75" s="5">
        <v>36</v>
      </c>
      <c r="AN75" s="5">
        <v>37</v>
      </c>
      <c r="AO75" s="5">
        <v>38</v>
      </c>
    </row>
    <row r="76" spans="1:41" ht="10.8" thickBot="1" x14ac:dyDescent="0.25">
      <c r="A76" s="6" t="s">
        <v>33</v>
      </c>
      <c r="B76" s="330" t="s">
        <v>9</v>
      </c>
      <c r="C76" s="622">
        <v>2025</v>
      </c>
      <c r="D76" s="7">
        <f t="shared" ref="D76:AO76" si="33">$C$10+D75</f>
        <v>2026</v>
      </c>
      <c r="E76" s="7">
        <f t="shared" si="33"/>
        <v>2027</v>
      </c>
      <c r="F76" s="7">
        <f t="shared" si="33"/>
        <v>2028</v>
      </c>
      <c r="G76" s="7">
        <f t="shared" si="33"/>
        <v>2029</v>
      </c>
      <c r="H76" s="7">
        <f t="shared" si="33"/>
        <v>2030</v>
      </c>
      <c r="I76" s="7">
        <f t="shared" si="33"/>
        <v>2031</v>
      </c>
      <c r="J76" s="7">
        <f t="shared" si="33"/>
        <v>2032</v>
      </c>
      <c r="K76" s="7">
        <f t="shared" si="33"/>
        <v>2033</v>
      </c>
      <c r="L76" s="7">
        <f t="shared" si="33"/>
        <v>2034</v>
      </c>
      <c r="M76" s="7">
        <f t="shared" si="33"/>
        <v>2035</v>
      </c>
      <c r="N76" s="7">
        <f t="shared" si="33"/>
        <v>2036</v>
      </c>
      <c r="O76" s="7">
        <f t="shared" si="33"/>
        <v>2037</v>
      </c>
      <c r="P76" s="7">
        <f t="shared" si="33"/>
        <v>2038</v>
      </c>
      <c r="Q76" s="7">
        <f t="shared" si="33"/>
        <v>2039</v>
      </c>
      <c r="R76" s="7">
        <f t="shared" si="33"/>
        <v>2040</v>
      </c>
      <c r="S76" s="7">
        <f t="shared" si="33"/>
        <v>2041</v>
      </c>
      <c r="T76" s="7">
        <f t="shared" si="33"/>
        <v>2042</v>
      </c>
      <c r="U76" s="7">
        <f t="shared" si="33"/>
        <v>2043</v>
      </c>
      <c r="V76" s="7">
        <f t="shared" si="33"/>
        <v>2044</v>
      </c>
      <c r="W76" s="7">
        <f t="shared" si="33"/>
        <v>2045</v>
      </c>
      <c r="X76" s="7">
        <f t="shared" si="33"/>
        <v>2046</v>
      </c>
      <c r="Y76" s="7">
        <f t="shared" si="33"/>
        <v>2047</v>
      </c>
      <c r="Z76" s="7">
        <f t="shared" si="33"/>
        <v>2048</v>
      </c>
      <c r="AA76" s="7">
        <f t="shared" si="33"/>
        <v>2049</v>
      </c>
      <c r="AB76" s="7">
        <f t="shared" si="33"/>
        <v>2050</v>
      </c>
      <c r="AC76" s="7">
        <f t="shared" si="33"/>
        <v>2051</v>
      </c>
      <c r="AD76" s="7">
        <f t="shared" si="33"/>
        <v>2052</v>
      </c>
      <c r="AE76" s="7">
        <f t="shared" si="33"/>
        <v>2053</v>
      </c>
      <c r="AF76" s="7">
        <f t="shared" si="33"/>
        <v>2054</v>
      </c>
      <c r="AG76" s="7">
        <f t="shared" si="33"/>
        <v>2055</v>
      </c>
      <c r="AH76" s="7">
        <f t="shared" si="33"/>
        <v>2056</v>
      </c>
      <c r="AI76" s="7">
        <f t="shared" si="33"/>
        <v>2057</v>
      </c>
      <c r="AJ76" s="7">
        <f t="shared" si="33"/>
        <v>2058</v>
      </c>
      <c r="AK76" s="7">
        <f t="shared" si="33"/>
        <v>2059</v>
      </c>
      <c r="AL76" s="7">
        <f t="shared" si="33"/>
        <v>2060</v>
      </c>
      <c r="AM76" s="7">
        <f t="shared" si="33"/>
        <v>2061</v>
      </c>
      <c r="AN76" s="7">
        <f t="shared" si="33"/>
        <v>2062</v>
      </c>
      <c r="AO76" s="7">
        <f t="shared" si="33"/>
        <v>2063</v>
      </c>
    </row>
    <row r="77" spans="1:41" x14ac:dyDescent="0.2">
      <c r="A77" s="388" t="s">
        <v>633</v>
      </c>
      <c r="B77" s="279">
        <f>SUM(D77:AO77)</f>
        <v>1504047.5553572862</v>
      </c>
      <c r="C77" s="621">
        <f>C35*Vstupy!$F$25/Vstupy!$E$25</f>
        <v>0</v>
      </c>
      <c r="D77" s="9">
        <f>D35*Vstupy!$F$25/Vstupy!$E$25</f>
        <v>0</v>
      </c>
      <c r="E77" s="9">
        <f>E35*Vstupy!$F$25/Vstupy!$E$25</f>
        <v>0</v>
      </c>
      <c r="F77" s="9">
        <f>F35*Vstupy!$F$25/Vstupy!$E$25</f>
        <v>39908.27364447424</v>
      </c>
      <c r="G77" s="9">
        <f>G35*Vstupy!$F$25/Vstupy!$E$25</f>
        <v>40187.631559985552</v>
      </c>
      <c r="H77" s="9">
        <f>H35*Vstupy!$F$25/Vstupy!$E$25</f>
        <v>40468.944980905449</v>
      </c>
      <c r="I77" s="9">
        <f>I35*Vstupy!$F$25/Vstupy!$E$25</f>
        <v>40752.227595771779</v>
      </c>
      <c r="J77" s="9">
        <f>J35*Vstupy!$F$25/Vstupy!$E$25</f>
        <v>41037.493188942179</v>
      </c>
      <c r="K77" s="9">
        <f>K35*Vstupy!$F$25/Vstupy!$E$25</f>
        <v>41324.755641264768</v>
      </c>
      <c r="L77" s="9">
        <f>L35*Vstupy!$F$25/Vstupy!$E$25</f>
        <v>41614.028930753615</v>
      </c>
      <c r="M77" s="9">
        <f>M35*Vstupy!$F$25/Vstupy!$E$25</f>
        <v>41905.327133268896</v>
      </c>
      <c r="N77" s="9">
        <f>N35*Vstupy!$F$25/Vstupy!$E$25</f>
        <v>42198.664423201772</v>
      </c>
      <c r="O77" s="9">
        <f>O35*Vstupy!$F$25/Vstupy!$E$25</f>
        <v>42494.055074164178</v>
      </c>
      <c r="P77" s="9">
        <f>P35*Vstupy!$F$25/Vstupy!$E$25</f>
        <v>42791.513459683323</v>
      </c>
      <c r="Q77" s="9">
        <f>Q35*Vstupy!$F$25/Vstupy!$E$25</f>
        <v>43091.054053901098</v>
      </c>
      <c r="R77" s="9">
        <f>R35*Vstupy!$F$25/Vstupy!$E$25</f>
        <v>43392.6914322784</v>
      </c>
      <c r="S77" s="9">
        <f>S35*Vstupy!$F$25/Vstupy!$E$25</f>
        <v>43262.513357981574</v>
      </c>
      <c r="T77" s="9">
        <f>T35*Vstupy!$F$25/Vstupy!$E$25</f>
        <v>43132.725817907623</v>
      </c>
      <c r="U77" s="9">
        <f>U35*Vstupy!$F$25/Vstupy!$E$25</f>
        <v>43003.327640453899</v>
      </c>
      <c r="V77" s="9">
        <f>V35*Vstupy!$F$25/Vstupy!$E$25</f>
        <v>42874.317657532534</v>
      </c>
      <c r="W77" s="9">
        <f>W35*Vstupy!$F$25/Vstupy!$E$25</f>
        <v>42745.694704559937</v>
      </c>
      <c r="X77" s="9">
        <f>X35*Vstupy!$F$25/Vstupy!$E$25</f>
        <v>42617.457620446257</v>
      </c>
      <c r="Y77" s="9">
        <f>Y35*Vstupy!$F$25/Vstupy!$E$25</f>
        <v>42489.605247584921</v>
      </c>
      <c r="Z77" s="9">
        <f>Z35*Vstupy!$F$25/Vstupy!$E$25</f>
        <v>42362.136431842162</v>
      </c>
      <c r="AA77" s="9">
        <f>AA35*Vstupy!$F$25/Vstupy!$E$25</f>
        <v>42235.050022546639</v>
      </c>
      <c r="AB77" s="9">
        <f>AB35*Vstupy!$F$25/Vstupy!$E$25</f>
        <v>42108.344872479</v>
      </c>
      <c r="AC77" s="9">
        <f>AC35*Vstupy!$F$25/Vstupy!$E$25</f>
        <v>41982.019837861561</v>
      </c>
      <c r="AD77" s="9">
        <f>AD35*Vstupy!$F$25/Vstupy!$E$25</f>
        <v>41856.073778347978</v>
      </c>
      <c r="AE77" s="9">
        <f>AE35*Vstupy!$F$25/Vstupy!$E$25</f>
        <v>41730.505557012933</v>
      </c>
      <c r="AF77" s="9">
        <f>AF35*Vstupy!$F$25/Vstupy!$E$25</f>
        <v>41605.314040341902</v>
      </c>
      <c r="AG77" s="9">
        <f>AG35*Vstupy!$F$25/Vstupy!$E$25</f>
        <v>41480.49809822088</v>
      </c>
      <c r="AH77" s="9">
        <f>AH35*Vstupy!$F$25/Vstupy!$E$25</f>
        <v>41356.056603926219</v>
      </c>
      <c r="AI77" s="9">
        <f>AI35*Vstupy!$F$25/Vstupy!$E$25</f>
        <v>41231.988434114435</v>
      </c>
      <c r="AJ77" s="9">
        <f>AJ35*Vstupy!$F$25/Vstupy!$E$25</f>
        <v>41108.292468812098</v>
      </c>
      <c r="AK77" s="9">
        <f>AK35*Vstupy!$F$25/Vstupy!$E$25</f>
        <v>40984.967591405657</v>
      </c>
      <c r="AL77" s="9">
        <f>AL35*Vstupy!$F$25/Vstupy!$E$25</f>
        <v>40862.012688631439</v>
      </c>
      <c r="AM77" s="9">
        <f>AM35*Vstupy!$F$25/Vstupy!$E$25</f>
        <v>40739.426650565547</v>
      </c>
      <c r="AN77" s="9">
        <f>AN35*Vstupy!$F$25/Vstupy!$E$25</f>
        <v>40617.208370613851</v>
      </c>
      <c r="AO77" s="9">
        <f>AO35*Vstupy!$F$25/Vstupy!$E$25</f>
        <v>40495.356745502002</v>
      </c>
    </row>
    <row r="80" spans="1:41" x14ac:dyDescent="0.2">
      <c r="A80" s="3"/>
      <c r="B80" s="3"/>
      <c r="C80" s="3" t="s">
        <v>10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x14ac:dyDescent="0.2">
      <c r="A81" s="4" t="s">
        <v>649</v>
      </c>
      <c r="B81" s="4"/>
      <c r="C81" s="5">
        <v>0</v>
      </c>
      <c r="D81" s="5">
        <v>1</v>
      </c>
      <c r="E81" s="5">
        <v>2</v>
      </c>
      <c r="F81" s="5">
        <v>3</v>
      </c>
      <c r="G81" s="5">
        <v>4</v>
      </c>
      <c r="H81" s="5">
        <v>5</v>
      </c>
      <c r="I81" s="5">
        <v>6</v>
      </c>
      <c r="J81" s="5">
        <v>7</v>
      </c>
      <c r="K81" s="5">
        <v>8</v>
      </c>
      <c r="L81" s="5">
        <v>9</v>
      </c>
      <c r="M81" s="5">
        <v>10</v>
      </c>
      <c r="N81" s="5">
        <v>11</v>
      </c>
      <c r="O81" s="5">
        <v>12</v>
      </c>
      <c r="P81" s="5">
        <v>13</v>
      </c>
      <c r="Q81" s="5">
        <v>14</v>
      </c>
      <c r="R81" s="5">
        <v>15</v>
      </c>
      <c r="S81" s="5">
        <v>16</v>
      </c>
      <c r="T81" s="5">
        <v>17</v>
      </c>
      <c r="U81" s="5">
        <v>18</v>
      </c>
      <c r="V81" s="5">
        <v>19</v>
      </c>
      <c r="W81" s="5">
        <v>20</v>
      </c>
      <c r="X81" s="5">
        <v>21</v>
      </c>
      <c r="Y81" s="5">
        <v>22</v>
      </c>
      <c r="Z81" s="5">
        <v>23</v>
      </c>
      <c r="AA81" s="5">
        <v>24</v>
      </c>
      <c r="AB81" s="5">
        <v>25</v>
      </c>
      <c r="AC81" s="5">
        <v>26</v>
      </c>
      <c r="AD81" s="5">
        <v>27</v>
      </c>
      <c r="AE81" s="5">
        <v>28</v>
      </c>
      <c r="AF81" s="5">
        <v>29</v>
      </c>
      <c r="AG81" s="5">
        <v>30</v>
      </c>
      <c r="AH81" s="5">
        <v>31</v>
      </c>
      <c r="AI81" s="5">
        <v>32</v>
      </c>
      <c r="AJ81" s="5">
        <v>33</v>
      </c>
      <c r="AK81" s="5">
        <v>34</v>
      </c>
      <c r="AL81" s="5">
        <v>35</v>
      </c>
      <c r="AM81" s="5">
        <v>36</v>
      </c>
      <c r="AN81" s="5">
        <v>37</v>
      </c>
      <c r="AO81" s="5">
        <v>38</v>
      </c>
    </row>
    <row r="82" spans="1:41" ht="10.8" thickBot="1" x14ac:dyDescent="0.25">
      <c r="A82" s="6" t="s">
        <v>33</v>
      </c>
      <c r="B82" s="330" t="s">
        <v>9</v>
      </c>
      <c r="C82" s="622">
        <v>2025</v>
      </c>
      <c r="D82" s="7">
        <f t="shared" ref="D82:AO82" si="34">$C$10+D81</f>
        <v>2026</v>
      </c>
      <c r="E82" s="7">
        <f t="shared" si="34"/>
        <v>2027</v>
      </c>
      <c r="F82" s="7">
        <f t="shared" si="34"/>
        <v>2028</v>
      </c>
      <c r="G82" s="7">
        <f t="shared" si="34"/>
        <v>2029</v>
      </c>
      <c r="H82" s="7">
        <f t="shared" si="34"/>
        <v>2030</v>
      </c>
      <c r="I82" s="7">
        <f t="shared" si="34"/>
        <v>2031</v>
      </c>
      <c r="J82" s="7">
        <f t="shared" si="34"/>
        <v>2032</v>
      </c>
      <c r="K82" s="7">
        <f t="shared" si="34"/>
        <v>2033</v>
      </c>
      <c r="L82" s="7">
        <f t="shared" si="34"/>
        <v>2034</v>
      </c>
      <c r="M82" s="7">
        <f t="shared" si="34"/>
        <v>2035</v>
      </c>
      <c r="N82" s="7">
        <f t="shared" si="34"/>
        <v>2036</v>
      </c>
      <c r="O82" s="7">
        <f t="shared" si="34"/>
        <v>2037</v>
      </c>
      <c r="P82" s="7">
        <f t="shared" si="34"/>
        <v>2038</v>
      </c>
      <c r="Q82" s="7">
        <f t="shared" si="34"/>
        <v>2039</v>
      </c>
      <c r="R82" s="7">
        <f t="shared" si="34"/>
        <v>2040</v>
      </c>
      <c r="S82" s="7">
        <f t="shared" si="34"/>
        <v>2041</v>
      </c>
      <c r="T82" s="7">
        <f t="shared" si="34"/>
        <v>2042</v>
      </c>
      <c r="U82" s="7">
        <f t="shared" si="34"/>
        <v>2043</v>
      </c>
      <c r="V82" s="7">
        <f t="shared" si="34"/>
        <v>2044</v>
      </c>
      <c r="W82" s="7">
        <f t="shared" si="34"/>
        <v>2045</v>
      </c>
      <c r="X82" s="7">
        <f t="shared" si="34"/>
        <v>2046</v>
      </c>
      <c r="Y82" s="7">
        <f t="shared" si="34"/>
        <v>2047</v>
      </c>
      <c r="Z82" s="7">
        <f t="shared" si="34"/>
        <v>2048</v>
      </c>
      <c r="AA82" s="7">
        <f t="shared" si="34"/>
        <v>2049</v>
      </c>
      <c r="AB82" s="7">
        <f t="shared" si="34"/>
        <v>2050</v>
      </c>
      <c r="AC82" s="7">
        <f t="shared" si="34"/>
        <v>2051</v>
      </c>
      <c r="AD82" s="7">
        <f t="shared" si="34"/>
        <v>2052</v>
      </c>
      <c r="AE82" s="7">
        <f t="shared" si="34"/>
        <v>2053</v>
      </c>
      <c r="AF82" s="7">
        <f t="shared" si="34"/>
        <v>2054</v>
      </c>
      <c r="AG82" s="7">
        <f t="shared" si="34"/>
        <v>2055</v>
      </c>
      <c r="AH82" s="7">
        <f t="shared" si="34"/>
        <v>2056</v>
      </c>
      <c r="AI82" s="7">
        <f t="shared" si="34"/>
        <v>2057</v>
      </c>
      <c r="AJ82" s="7">
        <f t="shared" si="34"/>
        <v>2058</v>
      </c>
      <c r="AK82" s="7">
        <f t="shared" si="34"/>
        <v>2059</v>
      </c>
      <c r="AL82" s="7">
        <f t="shared" si="34"/>
        <v>2060</v>
      </c>
      <c r="AM82" s="7">
        <f t="shared" si="34"/>
        <v>2061</v>
      </c>
      <c r="AN82" s="7">
        <f t="shared" si="34"/>
        <v>2062</v>
      </c>
      <c r="AO82" s="7">
        <f t="shared" si="34"/>
        <v>2063</v>
      </c>
    </row>
    <row r="83" spans="1:41" x14ac:dyDescent="0.2">
      <c r="A83" s="388" t="s">
        <v>633</v>
      </c>
      <c r="B83" s="279">
        <f>SUM(D83:AO83)</f>
        <v>142583708.24787071</v>
      </c>
      <c r="C83" s="621">
        <f>C35*Vstupy!$F$25</f>
        <v>0</v>
      </c>
      <c r="D83" s="9">
        <f>D35*Vstupy!$F$25</f>
        <v>0</v>
      </c>
      <c r="E83" s="9">
        <f>E35*Vstupy!$F$25</f>
        <v>0</v>
      </c>
      <c r="F83" s="9">
        <f>F35*Vstupy!$F$25</f>
        <v>3783304.3414961579</v>
      </c>
      <c r="G83" s="9">
        <f>G35*Vstupy!$F$25</f>
        <v>3809787.4718866302</v>
      </c>
      <c r="H83" s="9">
        <f>H35*Vstupy!$F$25</f>
        <v>3836455.9841898363</v>
      </c>
      <c r="I83" s="9">
        <f>I35*Vstupy!$F$25</f>
        <v>3863311.1760791647</v>
      </c>
      <c r="J83" s="9">
        <f>J35*Vstupy!$F$25</f>
        <v>3890354.3543117181</v>
      </c>
      <c r="K83" s="9">
        <f>K35*Vstupy!$F$25</f>
        <v>3917586.8347919001</v>
      </c>
      <c r="L83" s="9">
        <f>L35*Vstupy!$F$25</f>
        <v>3945009.9426354426</v>
      </c>
      <c r="M83" s="9">
        <f>M35*Vstupy!$F$25</f>
        <v>3972625.0122338911</v>
      </c>
      <c r="N83" s="9">
        <f>N35*Vstupy!$F$25</f>
        <v>4000433.3873195276</v>
      </c>
      <c r="O83" s="9">
        <f>O35*Vstupy!$F$25</f>
        <v>4028436.421030764</v>
      </c>
      <c r="P83" s="9">
        <f>P35*Vstupy!$F$25</f>
        <v>4056635.4759779787</v>
      </c>
      <c r="Q83" s="9">
        <f>Q35*Vstupy!$F$25</f>
        <v>4085031.9243098237</v>
      </c>
      <c r="R83" s="9">
        <f>R35*Vstupy!$F$25</f>
        <v>4113627.1477799919</v>
      </c>
      <c r="S83" s="9">
        <f>S35*Vstupy!$F$25</f>
        <v>4101286.2663366529</v>
      </c>
      <c r="T83" s="9">
        <f>T35*Vstupy!$F$25</f>
        <v>4088982.4075376429</v>
      </c>
      <c r="U83" s="9">
        <f>U35*Vstupy!$F$25</f>
        <v>4076715.4603150296</v>
      </c>
      <c r="V83" s="9">
        <f>V35*Vstupy!$F$25</f>
        <v>4064485.313934084</v>
      </c>
      <c r="W83" s="9">
        <f>W35*Vstupy!$F$25</f>
        <v>4052291.8579922821</v>
      </c>
      <c r="X83" s="9">
        <f>X35*Vstupy!$F$25</f>
        <v>4040134.9824183048</v>
      </c>
      <c r="Y83" s="9">
        <f>Y35*Vstupy!$F$25</f>
        <v>4028014.5774710504</v>
      </c>
      <c r="Z83" s="9">
        <f>Z35*Vstupy!$F$25</f>
        <v>4015930.5337386369</v>
      </c>
      <c r="AA83" s="9">
        <f>AA35*Vstupy!$F$25</f>
        <v>4003882.7421374209</v>
      </c>
      <c r="AB83" s="9">
        <f>AB35*Vstupy!$F$25</f>
        <v>3991871.0939110089</v>
      </c>
      <c r="AC83" s="9">
        <f>AC35*Vstupy!$F$25</f>
        <v>3979895.4806292756</v>
      </c>
      <c r="AD83" s="9">
        <f>AD35*Vstupy!$F$25</f>
        <v>3967955.7941873884</v>
      </c>
      <c r="AE83" s="9">
        <f>AE35*Vstupy!$F$25</f>
        <v>3956051.9268048261</v>
      </c>
      <c r="AF83" s="9">
        <f>AF35*Vstupy!$F$25</f>
        <v>3944183.771024412</v>
      </c>
      <c r="AG83" s="9">
        <f>AG35*Vstupy!$F$25</f>
        <v>3932351.2197113391</v>
      </c>
      <c r="AH83" s="9">
        <f>AH35*Vstupy!$F$25</f>
        <v>3920554.1660522055</v>
      </c>
      <c r="AI83" s="9">
        <f>AI35*Vstupy!$F$25</f>
        <v>3908792.5035540485</v>
      </c>
      <c r="AJ83" s="9">
        <f>AJ35*Vstupy!$F$25</f>
        <v>3897066.1260433868</v>
      </c>
      <c r="AK83" s="9">
        <f>AK35*Vstupy!$F$25</f>
        <v>3885374.9276652564</v>
      </c>
      <c r="AL83" s="9">
        <f>AL35*Vstupy!$F$25</f>
        <v>3873718.8028822606</v>
      </c>
      <c r="AM83" s="9">
        <f>AM35*Vstupy!$F$25</f>
        <v>3862097.646473614</v>
      </c>
      <c r="AN83" s="9">
        <f>AN35*Vstupy!$F$25</f>
        <v>3850511.3535341932</v>
      </c>
      <c r="AO83" s="9">
        <f>AO35*Vstupy!$F$25</f>
        <v>3838959.8194735898</v>
      </c>
    </row>
  </sheetData>
  <mergeCells count="12">
    <mergeCell ref="A3:A4"/>
    <mergeCell ref="B3:B4"/>
    <mergeCell ref="C3:C4"/>
    <mergeCell ref="L2:L4"/>
    <mergeCell ref="K2:K4"/>
    <mergeCell ref="J2:J4"/>
    <mergeCell ref="G2:G4"/>
    <mergeCell ref="D2:D4"/>
    <mergeCell ref="E2:E4"/>
    <mergeCell ref="F2:F4"/>
    <mergeCell ref="I2:I4"/>
    <mergeCell ref="H2:H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31</vt:i4>
      </vt:variant>
    </vt:vector>
  </HeadingPairs>
  <TitlesOfParts>
    <vt:vector size="31" baseType="lpstr">
      <vt:lpstr>Parametre</vt:lpstr>
      <vt:lpstr>Vstupy</vt:lpstr>
      <vt:lpstr>01 Investičné výdavky</vt:lpstr>
      <vt:lpstr>02 Zostatková hodnota</vt:lpstr>
      <vt:lpstr>03 Prevádzkové výdavky</vt:lpstr>
      <vt:lpstr>Pomocný výpočet PV bez projektu</vt:lpstr>
      <vt:lpstr>Pom.výpočet PV second hand</vt:lpstr>
      <vt:lpstr>04 Prevádzkové príjmy</vt:lpstr>
      <vt:lpstr>04A Prevádzkové príjmy</vt:lpstr>
      <vt:lpstr>05 Financovanie</vt:lpstr>
      <vt:lpstr>06 Finančná analýza</vt:lpstr>
      <vt:lpstr>07 Čas cestujúcich</vt:lpstr>
      <vt:lpstr>08 Spotreba PHM_E (cesty) </vt:lpstr>
      <vt:lpstr>08_A Spotreba PHM_E (cesty)</vt:lpstr>
      <vt:lpstr>09 Ostatné náklady (cesty)</vt:lpstr>
      <vt:lpstr>09_A Ostatné náklady (cesty)</vt:lpstr>
      <vt:lpstr>10 Bezpečnosť (cesty)</vt:lpstr>
      <vt:lpstr>10_A Bezpečnosť (cesty)</vt:lpstr>
      <vt:lpstr>11a Znečisťujúce látky (voz.)</vt:lpstr>
      <vt:lpstr>11a_A Znečisť. látky (voz.)</vt:lpstr>
      <vt:lpstr>11b Znečisťujúce látky (cesty)</vt:lpstr>
      <vt:lpstr>11b_A Znečisť. látky (cesty)</vt:lpstr>
      <vt:lpstr>12a Skleníkové plyny (voz.)</vt:lpstr>
      <vt:lpstr>12a_A Skleníkové plyny (voz.) </vt:lpstr>
      <vt:lpstr>12b Skleníkové plyny (cesty)</vt:lpstr>
      <vt:lpstr>12b_A Skleníkové plyny (cesty) </vt:lpstr>
      <vt:lpstr>13a Hluk (voz.)</vt:lpstr>
      <vt:lpstr>13a_A Hluk (voz.)</vt:lpstr>
      <vt:lpstr>13b Hluk (cesty)</vt:lpstr>
      <vt:lpstr>13b_A Hluk (cesty)</vt:lpstr>
      <vt:lpstr>14 Ekonomická analýza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Bajs Rastislav</cp:lastModifiedBy>
  <cp:lastPrinted>2011-06-09T11:45:53Z</cp:lastPrinted>
  <dcterms:created xsi:type="dcterms:W3CDTF">2011-05-19T08:19:19Z</dcterms:created>
  <dcterms:modified xsi:type="dcterms:W3CDTF">2025-08-25T10:47:36Z</dcterms:modified>
</cp:coreProperties>
</file>