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js.Rastislav\Documents\ZSSK\2025\ŠU\Ležadlá\"/>
    </mc:Choice>
  </mc:AlternateContent>
  <xr:revisionPtr revIDLastSave="0" documentId="13_ncr:1_{6AE74E07-BA9A-482F-80B0-B3598CF98117}" xr6:coauthVersionLast="47" xr6:coauthVersionMax="47" xr10:uidLastSave="{00000000-0000-0000-0000-000000000000}"/>
  <bookViews>
    <workbookView xWindow="-108" yWindow="-108" windowWidth="23256" windowHeight="12456" tabRatio="931" xr2:uid="{00000000-000D-0000-FFFF-FFFF00000000}"/>
  </bookViews>
  <sheets>
    <sheet name="Parametre" sheetId="1" r:id="rId1"/>
    <sheet name="Vstupy" sheetId="30" r:id="rId2"/>
    <sheet name="01 Investičné výdavky" sheetId="2" r:id="rId3"/>
    <sheet name="02 Zostatková hodnota" sheetId="9" r:id="rId4"/>
    <sheet name="03 Prevádzkové výdavky" sheetId="3" r:id="rId5"/>
    <sheet name="Pomocný výpočet PV bez projektu" sheetId="52" r:id="rId6"/>
    <sheet name="Pomocný výpočet PV moder." sheetId="53" r:id="rId7"/>
    <sheet name="04 Prevádzkové príjmy" sheetId="4" r:id="rId8"/>
    <sheet name="04A Prevádzkové príjmy" sheetId="40" r:id="rId9"/>
    <sheet name="05 Financovanie" sheetId="7" r:id="rId10"/>
    <sheet name="06 Finančná analýza" sheetId="6" r:id="rId11"/>
    <sheet name="07 Čas cestujúcich" sheetId="10" r:id="rId12"/>
    <sheet name="08 Spotreba PHM_E (cesty) " sheetId="42" r:id="rId13"/>
    <sheet name="08_A Spotreba PHM_E (cesty)" sheetId="44" r:id="rId14"/>
    <sheet name="09 Ostatné náklady (cesty)" sheetId="43" r:id="rId15"/>
    <sheet name="09_A Ostatné náklady (cesty)" sheetId="45" r:id="rId16"/>
    <sheet name="10 Bezpečnosť (cesty)" sheetId="33" r:id="rId17"/>
    <sheet name="10_A Bezpečnosť (cesty)" sheetId="41" r:id="rId18"/>
    <sheet name="11a Znečisťujúce látky (voz.)" sheetId="18" r:id="rId19"/>
    <sheet name="11a_A Znečisť. látky (voz.)" sheetId="48" r:id="rId20"/>
    <sheet name="11b Znečisťujúce látky (cesty)" sheetId="34" r:id="rId21"/>
    <sheet name="11b_A Znečisť. látky (cesty)" sheetId="49" r:id="rId22"/>
    <sheet name="12a Skleníkové plyny (voz.)" sheetId="23" r:id="rId23"/>
    <sheet name="12a_A Skleníkové plyny (voz.) " sheetId="51" r:id="rId24"/>
    <sheet name="12b Skleníkové plyny (cesty)" sheetId="35" r:id="rId25"/>
    <sheet name="12b_A Skleníkové plyny (cesty) " sheetId="50" r:id="rId26"/>
    <sheet name="13a Hluk (voz.)" sheetId="24" r:id="rId27"/>
    <sheet name="13a_A Hluk (voz.)" sheetId="46" r:id="rId28"/>
    <sheet name="13b Hluk (cesty)" sheetId="36" r:id="rId29"/>
    <sheet name="13b_A Hluk (cesty)" sheetId="47" r:id="rId30"/>
    <sheet name="14 Ekonomická analýza" sheetId="19" r:id="rId3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articipants">#REF!:INDEX(#REF!,COUNTIF(#REF!,"?*"))</definedName>
    <definedName name="RWorkPackages">#REF!:INDEX(#REF!,COUNTIF(#REF!,"?*"))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F53" i="1"/>
  <c r="F54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C4" i="7"/>
  <c r="D37" i="41"/>
  <c r="E37" i="41"/>
  <c r="C37" i="41"/>
  <c r="H95" i="40" l="1"/>
  <c r="I95" i="40"/>
  <c r="J95" i="40"/>
  <c r="K95" i="40"/>
  <c r="L95" i="40"/>
  <c r="M95" i="40"/>
  <c r="N95" i="40"/>
  <c r="O95" i="40"/>
  <c r="P95" i="40"/>
  <c r="Q95" i="40"/>
  <c r="R95" i="40"/>
  <c r="S95" i="40"/>
  <c r="T95" i="40"/>
  <c r="U95" i="40"/>
  <c r="V95" i="40"/>
  <c r="W95" i="40"/>
  <c r="X95" i="40"/>
  <c r="Y95" i="40"/>
  <c r="Z95" i="40"/>
  <c r="AA95" i="40"/>
  <c r="AB95" i="40"/>
  <c r="AC95" i="40"/>
  <c r="AD95" i="40"/>
  <c r="AE95" i="40"/>
  <c r="AF95" i="40"/>
  <c r="AG95" i="40"/>
  <c r="AH95" i="40"/>
  <c r="AI95" i="40"/>
  <c r="AJ95" i="40"/>
  <c r="AK95" i="40"/>
  <c r="AL95" i="40"/>
  <c r="AM95" i="40"/>
  <c r="AN95" i="40"/>
  <c r="AO95" i="40"/>
  <c r="AP95" i="40"/>
  <c r="H96" i="40"/>
  <c r="I96" i="40"/>
  <c r="J96" i="40"/>
  <c r="K96" i="40"/>
  <c r="L96" i="40"/>
  <c r="M96" i="40"/>
  <c r="N96" i="40"/>
  <c r="O96" i="40"/>
  <c r="P96" i="40"/>
  <c r="Q96" i="40"/>
  <c r="R96" i="40"/>
  <c r="S96" i="40"/>
  <c r="T96" i="40"/>
  <c r="U96" i="40"/>
  <c r="V96" i="40"/>
  <c r="W96" i="40"/>
  <c r="X96" i="40"/>
  <c r="Y96" i="40"/>
  <c r="Z96" i="40"/>
  <c r="AA96" i="40"/>
  <c r="AB96" i="40"/>
  <c r="AC96" i="40"/>
  <c r="AD96" i="40"/>
  <c r="AE96" i="40"/>
  <c r="AF96" i="40"/>
  <c r="AG96" i="40"/>
  <c r="AH96" i="40"/>
  <c r="AI96" i="40"/>
  <c r="AJ96" i="40"/>
  <c r="AK96" i="40"/>
  <c r="AL96" i="40"/>
  <c r="AM96" i="40"/>
  <c r="AN96" i="40"/>
  <c r="AO96" i="40"/>
  <c r="AP96" i="40"/>
  <c r="G96" i="40"/>
  <c r="G95" i="40"/>
  <c r="H51" i="40"/>
  <c r="I51" i="40"/>
  <c r="J51" i="40"/>
  <c r="K51" i="40"/>
  <c r="L51" i="40"/>
  <c r="L69" i="40" s="1"/>
  <c r="M51" i="40"/>
  <c r="M69" i="40" s="1"/>
  <c r="N51" i="40"/>
  <c r="O51" i="40"/>
  <c r="P51" i="40"/>
  <c r="Q51" i="40"/>
  <c r="R51" i="40"/>
  <c r="S51" i="40"/>
  <c r="T51" i="40"/>
  <c r="T69" i="40" s="1"/>
  <c r="U51" i="40"/>
  <c r="U69" i="40" s="1"/>
  <c r="V51" i="40"/>
  <c r="W51" i="40"/>
  <c r="X51" i="40"/>
  <c r="Y51" i="40"/>
  <c r="Z51" i="40"/>
  <c r="Z69" i="40" s="1"/>
  <c r="AA51" i="40"/>
  <c r="AA69" i="40" s="1"/>
  <c r="AB51" i="40"/>
  <c r="AC51" i="40"/>
  <c r="AD51" i="40"/>
  <c r="AE51" i="40"/>
  <c r="AE69" i="40" s="1"/>
  <c r="AF51" i="40"/>
  <c r="AF69" i="40" s="1"/>
  <c r="AG51" i="40"/>
  <c r="AG69" i="40" s="1"/>
  <c r="AH51" i="40"/>
  <c r="AH69" i="40" s="1"/>
  <c r="AI51" i="40"/>
  <c r="AI69" i="40" s="1"/>
  <c r="AJ51" i="40"/>
  <c r="AK51" i="40"/>
  <c r="AL51" i="40"/>
  <c r="AM51" i="40"/>
  <c r="AN51" i="40"/>
  <c r="AO51" i="40"/>
  <c r="AO69" i="40" s="1"/>
  <c r="AP51" i="40"/>
  <c r="G51" i="40"/>
  <c r="N69" i="40"/>
  <c r="Y69" i="40"/>
  <c r="AC69" i="40"/>
  <c r="AD69" i="40"/>
  <c r="AP69" i="40"/>
  <c r="J69" i="40"/>
  <c r="O69" i="40"/>
  <c r="P69" i="40"/>
  <c r="Q69" i="40"/>
  <c r="R69" i="40"/>
  <c r="S69" i="40"/>
  <c r="H69" i="40"/>
  <c r="I69" i="40"/>
  <c r="K69" i="40"/>
  <c r="V69" i="40"/>
  <c r="W69" i="40"/>
  <c r="X69" i="40"/>
  <c r="AB69" i="40"/>
  <c r="AJ69" i="40"/>
  <c r="AK69" i="40"/>
  <c r="AL69" i="40"/>
  <c r="AM69" i="40"/>
  <c r="AN69" i="40"/>
  <c r="H50" i="40" l="1"/>
  <c r="I50" i="40"/>
  <c r="J50" i="40"/>
  <c r="K50" i="40"/>
  <c r="L50" i="40"/>
  <c r="M50" i="40"/>
  <c r="N50" i="40"/>
  <c r="O50" i="40"/>
  <c r="P50" i="40"/>
  <c r="Q50" i="40"/>
  <c r="R50" i="40"/>
  <c r="S50" i="40"/>
  <c r="T50" i="40"/>
  <c r="U50" i="40"/>
  <c r="V50" i="40"/>
  <c r="W50" i="40"/>
  <c r="X50" i="40"/>
  <c r="Y50" i="40"/>
  <c r="Z50" i="40"/>
  <c r="AA50" i="40"/>
  <c r="AB50" i="40"/>
  <c r="AC50" i="40"/>
  <c r="AD50" i="40"/>
  <c r="AE50" i="40"/>
  <c r="AF50" i="40"/>
  <c r="AG50" i="40"/>
  <c r="AH50" i="40"/>
  <c r="AI50" i="40"/>
  <c r="AJ50" i="40"/>
  <c r="AK50" i="40"/>
  <c r="AL50" i="40"/>
  <c r="AM50" i="40"/>
  <c r="AN50" i="40"/>
  <c r="AO50" i="40"/>
  <c r="AP50" i="40"/>
  <c r="G50" i="40"/>
  <c r="G59" i="40"/>
  <c r="H59" i="40"/>
  <c r="I59" i="40"/>
  <c r="J59" i="40"/>
  <c r="K59" i="40"/>
  <c r="L59" i="40"/>
  <c r="M59" i="40"/>
  <c r="N59" i="40"/>
  <c r="O59" i="40"/>
  <c r="P59" i="40"/>
  <c r="Q59" i="40"/>
  <c r="R59" i="40"/>
  <c r="S59" i="40"/>
  <c r="T59" i="40"/>
  <c r="U59" i="40"/>
  <c r="V59" i="40"/>
  <c r="W59" i="40"/>
  <c r="X59" i="40"/>
  <c r="Y59" i="40"/>
  <c r="Z59" i="40"/>
  <c r="AA59" i="40"/>
  <c r="AB59" i="40"/>
  <c r="AC59" i="40"/>
  <c r="AD59" i="40"/>
  <c r="AE59" i="40"/>
  <c r="AF59" i="40"/>
  <c r="AG59" i="40"/>
  <c r="AH59" i="40"/>
  <c r="AI59" i="40"/>
  <c r="AJ59" i="40"/>
  <c r="AK59" i="40"/>
  <c r="AL59" i="40"/>
  <c r="AM59" i="40"/>
  <c r="AN59" i="40"/>
  <c r="AO59" i="40"/>
  <c r="AP59" i="40"/>
  <c r="E26" i="7"/>
  <c r="F26" i="7"/>
  <c r="G26" i="7"/>
  <c r="H26" i="7"/>
  <c r="I26" i="7"/>
  <c r="J26" i="7"/>
  <c r="K26" i="7"/>
  <c r="L26" i="7"/>
  <c r="M26" i="7"/>
  <c r="D26" i="7"/>
  <c r="D25" i="7"/>
  <c r="E25" i="7"/>
  <c r="F25" i="7"/>
  <c r="G25" i="7"/>
  <c r="H25" i="7"/>
  <c r="I25" i="7"/>
  <c r="J25" i="7"/>
  <c r="K25" i="7"/>
  <c r="L25" i="7"/>
  <c r="M25" i="7"/>
  <c r="E18" i="2"/>
  <c r="F18" i="2"/>
  <c r="G18" i="2"/>
  <c r="H18" i="2"/>
  <c r="I18" i="2"/>
  <c r="J18" i="2"/>
  <c r="K18" i="2"/>
  <c r="L18" i="2"/>
  <c r="M18" i="2"/>
  <c r="N18" i="2"/>
  <c r="D18" i="2"/>
  <c r="C17" i="2"/>
  <c r="F21" i="2"/>
  <c r="C44" i="36"/>
  <c r="C45" i="36"/>
  <c r="C46" i="36"/>
  <c r="C32" i="36"/>
  <c r="C33" i="36"/>
  <c r="C34" i="36"/>
  <c r="C20" i="36"/>
  <c r="C21" i="36"/>
  <c r="C22" i="36"/>
  <c r="C8" i="36"/>
  <c r="C9" i="36"/>
  <c r="C10" i="36"/>
  <c r="C34" i="46"/>
  <c r="C35" i="46"/>
  <c r="C36" i="46"/>
  <c r="C33" i="46"/>
  <c r="C25" i="46"/>
  <c r="C26" i="46"/>
  <c r="C27" i="46"/>
  <c r="C24" i="46"/>
  <c r="C16" i="46"/>
  <c r="C17" i="46"/>
  <c r="C18" i="46"/>
  <c r="C15" i="46"/>
  <c r="C7" i="46"/>
  <c r="C8" i="46"/>
  <c r="C9" i="46"/>
  <c r="C6" i="46"/>
  <c r="C33" i="24"/>
  <c r="C34" i="24"/>
  <c r="C35" i="24"/>
  <c r="C32" i="24"/>
  <c r="C24" i="24"/>
  <c r="C25" i="24"/>
  <c r="C26" i="24"/>
  <c r="C23" i="24"/>
  <c r="C15" i="24"/>
  <c r="C16" i="24"/>
  <c r="C17" i="24"/>
  <c r="C14" i="24"/>
  <c r="C6" i="24"/>
  <c r="C7" i="24"/>
  <c r="C8" i="24"/>
  <c r="C5" i="24"/>
  <c r="C16" i="35"/>
  <c r="C17" i="35"/>
  <c r="C18" i="35"/>
  <c r="C19" i="35"/>
  <c r="C15" i="35"/>
  <c r="AO4" i="35"/>
  <c r="AO24" i="35" s="1"/>
  <c r="AP4" i="35"/>
  <c r="AO14" i="35"/>
  <c r="AP14" i="35"/>
  <c r="AO19" i="35"/>
  <c r="AP19" i="35"/>
  <c r="AP24" i="35"/>
  <c r="AP34" i="35"/>
  <c r="AO6" i="50"/>
  <c r="AP6" i="50"/>
  <c r="C54" i="51"/>
  <c r="C55" i="51"/>
  <c r="C56" i="51"/>
  <c r="C53" i="51"/>
  <c r="C49" i="51"/>
  <c r="C50" i="51"/>
  <c r="C51" i="51"/>
  <c r="C48" i="51"/>
  <c r="C44" i="51"/>
  <c r="C45" i="51"/>
  <c r="C46" i="51"/>
  <c r="C43" i="51"/>
  <c r="C35" i="51"/>
  <c r="C36" i="51"/>
  <c r="C37" i="51"/>
  <c r="C34" i="51"/>
  <c r="C30" i="51"/>
  <c r="C31" i="51"/>
  <c r="C32" i="51"/>
  <c r="C29" i="51"/>
  <c r="C25" i="51"/>
  <c r="C26" i="51"/>
  <c r="C27" i="51"/>
  <c r="C24" i="51"/>
  <c r="C16" i="51"/>
  <c r="C17" i="51"/>
  <c r="C18" i="51"/>
  <c r="C15" i="51"/>
  <c r="C8" i="51"/>
  <c r="C6" i="51"/>
  <c r="C56" i="23"/>
  <c r="C57" i="23"/>
  <c r="C58" i="23"/>
  <c r="C55" i="23"/>
  <c r="C45" i="23"/>
  <c r="C46" i="23"/>
  <c r="C47" i="23"/>
  <c r="C48" i="23"/>
  <c r="C49" i="23"/>
  <c r="C44" i="23"/>
  <c r="C34" i="23"/>
  <c r="C35" i="23"/>
  <c r="C36" i="23"/>
  <c r="C33" i="23"/>
  <c r="C24" i="23"/>
  <c r="C25" i="23"/>
  <c r="C26" i="23"/>
  <c r="C27" i="23"/>
  <c r="C23" i="23"/>
  <c r="C15" i="23"/>
  <c r="C16" i="23"/>
  <c r="C17" i="23"/>
  <c r="C14" i="23"/>
  <c r="C6" i="23"/>
  <c r="C7" i="23"/>
  <c r="C8" i="23"/>
  <c r="C5" i="23"/>
  <c r="C46" i="34"/>
  <c r="C44" i="34"/>
  <c r="C33" i="34"/>
  <c r="C31" i="34"/>
  <c r="C19" i="34"/>
  <c r="C20" i="34"/>
  <c r="C21" i="34"/>
  <c r="C22" i="34"/>
  <c r="C23" i="34"/>
  <c r="C24" i="34"/>
  <c r="C25" i="34"/>
  <c r="C18" i="34"/>
  <c r="C7" i="34"/>
  <c r="C5" i="34"/>
  <c r="C74" i="48"/>
  <c r="C75" i="48"/>
  <c r="C76" i="48"/>
  <c r="C73" i="48"/>
  <c r="C69" i="48"/>
  <c r="C70" i="48"/>
  <c r="C71" i="48"/>
  <c r="C68" i="48"/>
  <c r="C64" i="48"/>
  <c r="C65" i="48"/>
  <c r="C66" i="48"/>
  <c r="C63" i="48"/>
  <c r="C59" i="48"/>
  <c r="C60" i="48"/>
  <c r="C61" i="48"/>
  <c r="C58" i="48"/>
  <c r="C54" i="48"/>
  <c r="C55" i="48"/>
  <c r="C56" i="48"/>
  <c r="C53" i="48"/>
  <c r="C45" i="48"/>
  <c r="C46" i="48"/>
  <c r="C47" i="48"/>
  <c r="C44" i="48"/>
  <c r="C40" i="48"/>
  <c r="C41" i="48"/>
  <c r="C42" i="48"/>
  <c r="C39" i="48"/>
  <c r="C35" i="48"/>
  <c r="C36" i="48"/>
  <c r="C37" i="48"/>
  <c r="C34" i="48"/>
  <c r="C30" i="48"/>
  <c r="C31" i="48"/>
  <c r="C32" i="48"/>
  <c r="C29" i="48"/>
  <c r="C25" i="48"/>
  <c r="C26" i="48"/>
  <c r="C27" i="48"/>
  <c r="C24" i="48"/>
  <c r="C16" i="48"/>
  <c r="C17" i="48"/>
  <c r="C18" i="48"/>
  <c r="C15" i="48"/>
  <c r="C7" i="48"/>
  <c r="C8" i="48"/>
  <c r="C9" i="48"/>
  <c r="C6" i="48"/>
  <c r="C69" i="18"/>
  <c r="C70" i="18"/>
  <c r="C71" i="18"/>
  <c r="C72" i="18"/>
  <c r="C73" i="18"/>
  <c r="C74" i="18"/>
  <c r="C75" i="18"/>
  <c r="C68" i="18"/>
  <c r="C56" i="18"/>
  <c r="C57" i="18"/>
  <c r="C58" i="18"/>
  <c r="C59" i="18"/>
  <c r="C60" i="18"/>
  <c r="C61" i="18"/>
  <c r="C62" i="18"/>
  <c r="C55" i="18"/>
  <c r="C43" i="18"/>
  <c r="C44" i="18"/>
  <c r="C45" i="18"/>
  <c r="C46" i="18"/>
  <c r="C47" i="18"/>
  <c r="C48" i="18"/>
  <c r="C49" i="18"/>
  <c r="C42" i="18"/>
  <c r="C30" i="18"/>
  <c r="C31" i="18"/>
  <c r="C32" i="18"/>
  <c r="C33" i="18"/>
  <c r="C34" i="18"/>
  <c r="C35" i="18"/>
  <c r="C36" i="18"/>
  <c r="C29" i="18"/>
  <c r="C22" i="18"/>
  <c r="C23" i="18"/>
  <c r="C21" i="18"/>
  <c r="C14" i="18"/>
  <c r="C15" i="18"/>
  <c r="C13" i="18"/>
  <c r="C6" i="18"/>
  <c r="C7" i="18"/>
  <c r="C5" i="18"/>
  <c r="C94" i="41"/>
  <c r="C68" i="43"/>
  <c r="C61" i="43"/>
  <c r="C50" i="43"/>
  <c r="C51" i="43"/>
  <c r="C52" i="43"/>
  <c r="C49" i="43"/>
  <c r="C43" i="43"/>
  <c r="C33" i="43"/>
  <c r="C26" i="43"/>
  <c r="C15" i="43"/>
  <c r="C16" i="43"/>
  <c r="C17" i="43"/>
  <c r="C14" i="43"/>
  <c r="C63" i="42"/>
  <c r="C52" i="42"/>
  <c r="C53" i="42"/>
  <c r="C54" i="42"/>
  <c r="C51" i="42"/>
  <c r="C45" i="42"/>
  <c r="C26" i="42"/>
  <c r="C15" i="42"/>
  <c r="C16" i="42"/>
  <c r="C17" i="42"/>
  <c r="C14" i="42"/>
  <c r="C8" i="42"/>
  <c r="C50" i="10"/>
  <c r="C40" i="10"/>
  <c r="C41" i="10"/>
  <c r="C42" i="10"/>
  <c r="C43" i="10"/>
  <c r="C44" i="10"/>
  <c r="C45" i="10"/>
  <c r="C46" i="10"/>
  <c r="C47" i="10"/>
  <c r="C48" i="10"/>
  <c r="C49" i="10"/>
  <c r="C39" i="10"/>
  <c r="C28" i="10"/>
  <c r="C29" i="10"/>
  <c r="C11" i="10"/>
  <c r="C12" i="10"/>
  <c r="C5" i="10"/>
  <c r="AO4" i="19"/>
  <c r="AP4" i="19"/>
  <c r="AO5" i="19"/>
  <c r="AP5" i="19"/>
  <c r="AO6" i="19"/>
  <c r="AP6" i="19"/>
  <c r="AO10" i="19"/>
  <c r="AP10" i="19"/>
  <c r="AO16" i="19"/>
  <c r="AP16" i="19"/>
  <c r="AO22" i="19"/>
  <c r="AP22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AG5" i="19"/>
  <c r="AH5" i="19"/>
  <c r="AI5" i="19"/>
  <c r="AJ5" i="19"/>
  <c r="AK5" i="19"/>
  <c r="AL5" i="19"/>
  <c r="AM5" i="19"/>
  <c r="AN5" i="19"/>
  <c r="C22" i="4"/>
  <c r="C14" i="4"/>
  <c r="C6" i="4"/>
  <c r="C7" i="4"/>
  <c r="C5" i="4"/>
  <c r="C41" i="3"/>
  <c r="C42" i="3"/>
  <c r="C38" i="3"/>
  <c r="C30" i="3"/>
  <c r="C31" i="3"/>
  <c r="C27" i="3"/>
  <c r="C19" i="3"/>
  <c r="C20" i="3"/>
  <c r="C16" i="3"/>
  <c r="C6" i="3"/>
  <c r="C7" i="3"/>
  <c r="C8" i="3"/>
  <c r="C9" i="3"/>
  <c r="C10" i="3"/>
  <c r="C5" i="3"/>
  <c r="AO4" i="4"/>
  <c r="AP4" i="4"/>
  <c r="AO5" i="4"/>
  <c r="AP5" i="4"/>
  <c r="AO7" i="4"/>
  <c r="AP7" i="4"/>
  <c r="AO12" i="4"/>
  <c r="AP12" i="4"/>
  <c r="AO20" i="4"/>
  <c r="AP20" i="4"/>
  <c r="AO22" i="4"/>
  <c r="AP22" i="4"/>
  <c r="AO5" i="6"/>
  <c r="AP5" i="6"/>
  <c r="AO6" i="6"/>
  <c r="AP6" i="6"/>
  <c r="AO19" i="6"/>
  <c r="AP19" i="6"/>
  <c r="AO22" i="6"/>
  <c r="AO36" i="6"/>
  <c r="AP36" i="6"/>
  <c r="AO37" i="6"/>
  <c r="AP37" i="6"/>
  <c r="AO52" i="6"/>
  <c r="AO54" i="6" s="1"/>
  <c r="AP52" i="6"/>
  <c r="AO53" i="6"/>
  <c r="AP53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O5" i="6"/>
  <c r="C9" i="2"/>
  <c r="C11" i="2"/>
  <c r="C13" i="2"/>
  <c r="C14" i="2"/>
  <c r="F5" i="2"/>
  <c r="H6" i="2"/>
  <c r="C6" i="2" s="1"/>
  <c r="I6" i="2"/>
  <c r="I5" i="2" s="1"/>
  <c r="J6" i="2"/>
  <c r="J5" i="2" s="1"/>
  <c r="K6" i="2"/>
  <c r="L6" i="2"/>
  <c r="M6" i="2"/>
  <c r="H7" i="2"/>
  <c r="I7" i="2"/>
  <c r="J7" i="2"/>
  <c r="K7" i="2"/>
  <c r="L7" i="2"/>
  <c r="M7" i="2"/>
  <c r="C7" i="2" s="1"/>
  <c r="H8" i="2"/>
  <c r="C8" i="2" s="1"/>
  <c r="I8" i="2"/>
  <c r="J8" i="2"/>
  <c r="K8" i="2"/>
  <c r="K5" i="2" s="1"/>
  <c r="L8" i="2"/>
  <c r="L5" i="2" s="1"/>
  <c r="M8" i="2"/>
  <c r="H9" i="2"/>
  <c r="I9" i="2"/>
  <c r="J9" i="2"/>
  <c r="K9" i="2"/>
  <c r="L9" i="2"/>
  <c r="M9" i="2"/>
  <c r="H10" i="2"/>
  <c r="I10" i="2"/>
  <c r="J10" i="2"/>
  <c r="K10" i="2"/>
  <c r="L10" i="2"/>
  <c r="M10" i="2"/>
  <c r="M5" i="2" s="1"/>
  <c r="G10" i="2"/>
  <c r="G5" i="2" s="1"/>
  <c r="G9" i="2"/>
  <c r="G8" i="2"/>
  <c r="G7" i="2"/>
  <c r="G6" i="2"/>
  <c r="H18" i="9"/>
  <c r="H17" i="9"/>
  <c r="H16" i="9"/>
  <c r="H15" i="9"/>
  <c r="H14" i="9"/>
  <c r="J24" i="7"/>
  <c r="K24" i="7"/>
  <c r="L24" i="7"/>
  <c r="M24" i="7"/>
  <c r="C10" i="2" l="1"/>
  <c r="H5" i="2"/>
  <c r="AO34" i="35"/>
  <c r="AP38" i="6"/>
  <c r="AO38" i="6"/>
  <c r="AP54" i="6"/>
  <c r="L12" i="2" l="1"/>
  <c r="M12" i="2"/>
  <c r="K12" i="2"/>
  <c r="N26" i="2"/>
  <c r="K28" i="2"/>
  <c r="K27" i="2" s="1"/>
  <c r="K34" i="2" s="1"/>
  <c r="K5" i="19" s="1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N33" i="2"/>
  <c r="K15" i="2" l="1"/>
  <c r="K20" i="2" s="1"/>
  <c r="K5" i="6"/>
  <c r="M15" i="2"/>
  <c r="M5" i="6"/>
  <c r="L15" i="2"/>
  <c r="L5" i="6"/>
  <c r="M27" i="2"/>
  <c r="M34" i="2" s="1"/>
  <c r="M5" i="19" s="1"/>
  <c r="L27" i="2"/>
  <c r="L34" i="2" s="1"/>
  <c r="L5" i="19" s="1"/>
  <c r="K16" i="2" l="1"/>
  <c r="K21" i="2" s="1"/>
  <c r="L20" i="2"/>
  <c r="L16" i="2"/>
  <c r="M16" i="2"/>
  <c r="M20" i="2"/>
  <c r="AO16" i="52"/>
  <c r="AP16" i="52"/>
  <c r="AQ16" i="52"/>
  <c r="AR16" i="52"/>
  <c r="AS16" i="52"/>
  <c r="AT16" i="52"/>
  <c r="AF16" i="52"/>
  <c r="AG16" i="52"/>
  <c r="AH16" i="52"/>
  <c r="AI16" i="52"/>
  <c r="AJ16" i="52"/>
  <c r="AK16" i="52"/>
  <c r="AL16" i="52"/>
  <c r="AM16" i="52"/>
  <c r="AN16" i="52"/>
  <c r="AE16" i="52"/>
  <c r="V16" i="52"/>
  <c r="W16" i="52"/>
  <c r="X16" i="52"/>
  <c r="Y16" i="52"/>
  <c r="Z16" i="52"/>
  <c r="AA16" i="52"/>
  <c r="AB16" i="52"/>
  <c r="AC16" i="52"/>
  <c r="AD16" i="52"/>
  <c r="U16" i="52"/>
  <c r="L16" i="52"/>
  <c r="M16" i="52"/>
  <c r="N16" i="52"/>
  <c r="O16" i="52"/>
  <c r="P16" i="52"/>
  <c r="Q16" i="52"/>
  <c r="R16" i="52"/>
  <c r="S16" i="52"/>
  <c r="T16" i="52"/>
  <c r="K16" i="52"/>
  <c r="M21" i="2" l="1"/>
  <c r="L21" i="2"/>
  <c r="AO4" i="36"/>
  <c r="AP4" i="36" s="1"/>
  <c r="AO16" i="36"/>
  <c r="AO28" i="36"/>
  <c r="AO32" i="36"/>
  <c r="AP32" i="36"/>
  <c r="AO33" i="36"/>
  <c r="AP33" i="36"/>
  <c r="AO34" i="36"/>
  <c r="AP34" i="36"/>
  <c r="AO40" i="36"/>
  <c r="AO44" i="36"/>
  <c r="AP44" i="36"/>
  <c r="AO45" i="36"/>
  <c r="AP45" i="36"/>
  <c r="AO46" i="36"/>
  <c r="AP46" i="36"/>
  <c r="AO6" i="47"/>
  <c r="AP6" i="47"/>
  <c r="AO15" i="47"/>
  <c r="AP15" i="47"/>
  <c r="AO24" i="47"/>
  <c r="AP24" i="47"/>
  <c r="AO33" i="47"/>
  <c r="AP33" i="47"/>
  <c r="AO4" i="33"/>
  <c r="AP4" i="33"/>
  <c r="AO13" i="33"/>
  <c r="AP13" i="33"/>
  <c r="AO22" i="33"/>
  <c r="AP22" i="33"/>
  <c r="AO44" i="41"/>
  <c r="AP44" i="41"/>
  <c r="AO75" i="41"/>
  <c r="AP75" i="41"/>
  <c r="AO86" i="41"/>
  <c r="AP86" i="41"/>
  <c r="AO94" i="41"/>
  <c r="AP94" i="4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Y7" i="51"/>
  <c r="Z7" i="51"/>
  <c r="AA7" i="51"/>
  <c r="AB7" i="51"/>
  <c r="AC7" i="51"/>
  <c r="AD7" i="51"/>
  <c r="AE7" i="51"/>
  <c r="AF7" i="51"/>
  <c r="AG7" i="51"/>
  <c r="AH7" i="51"/>
  <c r="AI7" i="51"/>
  <c r="AJ7" i="51"/>
  <c r="AK7" i="51"/>
  <c r="AL7" i="51"/>
  <c r="AM7" i="51"/>
  <c r="AN7" i="51"/>
  <c r="AO7" i="51"/>
  <c r="AP7" i="51"/>
  <c r="E94" i="41"/>
  <c r="F94" i="41"/>
  <c r="G94" i="41"/>
  <c r="H94" i="41"/>
  <c r="I94" i="41"/>
  <c r="J94" i="41"/>
  <c r="K94" i="41"/>
  <c r="L94" i="41"/>
  <c r="M94" i="41"/>
  <c r="N94" i="41"/>
  <c r="O94" i="41"/>
  <c r="P94" i="41"/>
  <c r="Q94" i="41"/>
  <c r="R94" i="41"/>
  <c r="S94" i="41"/>
  <c r="T94" i="41"/>
  <c r="U94" i="41"/>
  <c r="V94" i="41"/>
  <c r="W94" i="41"/>
  <c r="X94" i="41"/>
  <c r="Y94" i="41"/>
  <c r="Z94" i="41"/>
  <c r="AA94" i="41"/>
  <c r="AB94" i="41"/>
  <c r="AC94" i="41"/>
  <c r="AD94" i="41"/>
  <c r="AE94" i="41"/>
  <c r="AF94" i="41"/>
  <c r="AG94" i="41"/>
  <c r="AH94" i="41"/>
  <c r="AI94" i="41"/>
  <c r="AJ94" i="41"/>
  <c r="AK94" i="41"/>
  <c r="AL94" i="41"/>
  <c r="AM94" i="41"/>
  <c r="AN94" i="41"/>
  <c r="D94" i="41"/>
  <c r="E86" i="41"/>
  <c r="F86" i="41"/>
  <c r="G86" i="41"/>
  <c r="H86" i="41"/>
  <c r="I86" i="41"/>
  <c r="J86" i="41"/>
  <c r="K86" i="41"/>
  <c r="L86" i="41"/>
  <c r="M86" i="41"/>
  <c r="N86" i="41"/>
  <c r="O86" i="41"/>
  <c r="P86" i="41"/>
  <c r="Q86" i="41"/>
  <c r="R86" i="41"/>
  <c r="S86" i="41"/>
  <c r="T86" i="41"/>
  <c r="U86" i="41"/>
  <c r="V86" i="41"/>
  <c r="W86" i="41"/>
  <c r="X86" i="41"/>
  <c r="Y86" i="41"/>
  <c r="Z86" i="41"/>
  <c r="AA86" i="41"/>
  <c r="AB86" i="41"/>
  <c r="AC86" i="41"/>
  <c r="AD86" i="41"/>
  <c r="AE86" i="41"/>
  <c r="AF86" i="41"/>
  <c r="AG86" i="41"/>
  <c r="AH86" i="41"/>
  <c r="AI86" i="41"/>
  <c r="AJ86" i="41"/>
  <c r="AK86" i="41"/>
  <c r="AL86" i="41"/>
  <c r="AM86" i="41"/>
  <c r="AN86" i="41"/>
  <c r="D86" i="41"/>
  <c r="AO36" i="46"/>
  <c r="AO16" i="24" s="1"/>
  <c r="AP36" i="46"/>
  <c r="AP16" i="24" s="1"/>
  <c r="E26" i="46"/>
  <c r="F26" i="46"/>
  <c r="D26" i="46"/>
  <c r="AP27" i="46"/>
  <c r="AP15" i="24" s="1"/>
  <c r="AO9" i="46"/>
  <c r="AO6" i="24" s="1"/>
  <c r="AO4" i="24"/>
  <c r="AP4" i="24" s="1"/>
  <c r="AO13" i="24"/>
  <c r="AO23" i="24"/>
  <c r="AP23" i="24"/>
  <c r="AO22" i="24"/>
  <c r="AO31" i="24"/>
  <c r="AO5" i="46"/>
  <c r="AP5" i="46"/>
  <c r="AO14" i="46"/>
  <c r="AP14" i="46"/>
  <c r="AO18" i="46"/>
  <c r="AO7" i="24" s="1"/>
  <c r="AP18" i="46"/>
  <c r="AP7" i="24" s="1"/>
  <c r="AO23" i="46"/>
  <c r="AP23" i="46"/>
  <c r="AO27" i="46"/>
  <c r="AO15" i="24" s="1"/>
  <c r="AO32" i="46"/>
  <c r="AP32" i="46"/>
  <c r="D7" i="40"/>
  <c r="C86" i="41" l="1"/>
  <c r="AP28" i="36"/>
  <c r="AP16" i="36"/>
  <c r="AP40" i="36"/>
  <c r="AO8" i="24"/>
  <c r="AO25" i="24"/>
  <c r="AO34" i="24" s="1"/>
  <c r="AP25" i="24"/>
  <c r="AP34" i="24" s="1"/>
  <c r="AP9" i="46"/>
  <c r="AP6" i="24" s="1"/>
  <c r="AO24" i="24"/>
  <c r="AO33" i="24" s="1"/>
  <c r="AP32" i="24"/>
  <c r="AO32" i="24"/>
  <c r="AP31" i="24"/>
  <c r="AP22" i="24"/>
  <c r="AP13" i="24"/>
  <c r="AP17" i="24"/>
  <c r="AO17" i="24"/>
  <c r="AO35" i="24" l="1"/>
  <c r="AO26" i="24"/>
  <c r="AP24" i="24"/>
  <c r="AP8" i="24"/>
  <c r="I4" i="53"/>
  <c r="I3" i="53"/>
  <c r="I5" i="52"/>
  <c r="H5" i="52"/>
  <c r="H3" i="53"/>
  <c r="I4" i="52"/>
  <c r="AO4" i="23"/>
  <c r="AP4" i="23"/>
  <c r="AO5" i="23"/>
  <c r="AP5" i="23"/>
  <c r="AO6" i="23"/>
  <c r="AP6" i="23"/>
  <c r="AP24" i="23" s="1"/>
  <c r="AO7" i="23"/>
  <c r="AO8" i="23" s="1"/>
  <c r="AP7" i="23"/>
  <c r="AP8" i="23"/>
  <c r="AO13" i="23"/>
  <c r="AP13" i="23"/>
  <c r="AO14" i="23"/>
  <c r="AO17" i="23" s="1"/>
  <c r="AP14" i="23"/>
  <c r="AP17" i="23" s="1"/>
  <c r="AO15" i="23"/>
  <c r="AP15" i="23"/>
  <c r="AO16" i="23"/>
  <c r="AP16" i="23"/>
  <c r="AO22" i="23"/>
  <c r="AP22" i="23"/>
  <c r="AO24" i="23"/>
  <c r="AO25" i="23"/>
  <c r="AP25" i="23"/>
  <c r="AO32" i="23"/>
  <c r="AP32" i="23"/>
  <c r="AO43" i="23"/>
  <c r="AP43" i="23"/>
  <c r="AO54" i="23"/>
  <c r="AP54" i="23"/>
  <c r="AO55" i="23"/>
  <c r="AP55" i="23"/>
  <c r="AO56" i="23"/>
  <c r="AP56" i="23"/>
  <c r="AO57" i="23"/>
  <c r="AP57" i="23"/>
  <c r="AO58" i="23"/>
  <c r="AP58" i="23"/>
  <c r="AO71" i="23"/>
  <c r="AP71" i="23"/>
  <c r="AO5" i="51"/>
  <c r="AP5" i="51"/>
  <c r="AO14" i="51"/>
  <c r="AP14" i="51"/>
  <c r="AO23" i="51"/>
  <c r="AP23" i="51"/>
  <c r="AO24" i="51"/>
  <c r="AP24" i="51"/>
  <c r="AO25" i="51"/>
  <c r="AP25" i="51"/>
  <c r="AO26" i="51"/>
  <c r="AP26" i="51"/>
  <c r="AO27" i="51"/>
  <c r="AP27" i="51"/>
  <c r="AO29" i="51"/>
  <c r="AO32" i="51" s="1"/>
  <c r="AP29" i="51"/>
  <c r="AP32" i="51" s="1"/>
  <c r="AO30" i="51"/>
  <c r="AP30" i="51"/>
  <c r="AO31" i="51"/>
  <c r="AP31" i="51"/>
  <c r="AO34" i="51"/>
  <c r="AP34" i="51"/>
  <c r="AO35" i="51"/>
  <c r="AP35" i="51"/>
  <c r="AP37" i="51" s="1"/>
  <c r="AO36" i="51"/>
  <c r="AO37" i="51" s="1"/>
  <c r="AP36" i="51"/>
  <c r="AO42" i="51"/>
  <c r="AP42" i="51"/>
  <c r="AO43" i="51"/>
  <c r="AO46" i="51" s="1"/>
  <c r="AP43" i="51"/>
  <c r="AO44" i="51"/>
  <c r="AP44" i="51"/>
  <c r="AO45" i="51"/>
  <c r="AP45" i="51"/>
  <c r="AP46" i="51"/>
  <c r="AO48" i="51"/>
  <c r="AP48" i="51"/>
  <c r="AP51" i="51" s="1"/>
  <c r="AO49" i="51"/>
  <c r="AP49" i="51"/>
  <c r="AO50" i="51"/>
  <c r="AP50" i="51"/>
  <c r="AO51" i="51"/>
  <c r="AO53" i="51"/>
  <c r="AP53" i="51"/>
  <c r="AO54" i="51"/>
  <c r="AP54" i="51"/>
  <c r="AO55" i="51"/>
  <c r="AP55" i="51"/>
  <c r="AO56" i="51"/>
  <c r="AP56" i="51"/>
  <c r="AP33" i="24" l="1"/>
  <c r="AP35" i="24" s="1"/>
  <c r="AP26" i="24"/>
  <c r="F17" i="51"/>
  <c r="D17" i="51"/>
  <c r="E17" i="51"/>
  <c r="I7" i="52"/>
  <c r="I7" i="53"/>
  <c r="AO23" i="23"/>
  <c r="AP23" i="23"/>
  <c r="AP26" i="23" l="1"/>
  <c r="AP27" i="23"/>
  <c r="AO26" i="23"/>
  <c r="AO27" i="23"/>
  <c r="AO6" i="49" l="1"/>
  <c r="AP6" i="49"/>
  <c r="AO4" i="34"/>
  <c r="AP4" i="34"/>
  <c r="AO17" i="34"/>
  <c r="AP17" i="34"/>
  <c r="AO25" i="34"/>
  <c r="AP25" i="34"/>
  <c r="AO30" i="34"/>
  <c r="AP30" i="34"/>
  <c r="AO31" i="34"/>
  <c r="AO44" i="34" s="1"/>
  <c r="AP31" i="34"/>
  <c r="AP44" i="34" s="1"/>
  <c r="AO33" i="34"/>
  <c r="AO46" i="34" s="1"/>
  <c r="AP33" i="34"/>
  <c r="AP46" i="34" s="1"/>
  <c r="AO43" i="34"/>
  <c r="AP43" i="34"/>
  <c r="AO4" i="43"/>
  <c r="AP4" i="43"/>
  <c r="AP39" i="43" s="1"/>
  <c r="AO13" i="43"/>
  <c r="AP13" i="43"/>
  <c r="AO22" i="43"/>
  <c r="AP22" i="43"/>
  <c r="AO26" i="43"/>
  <c r="AP26" i="43"/>
  <c r="AO33" i="43"/>
  <c r="AP33" i="43"/>
  <c r="AO39" i="43"/>
  <c r="AO48" i="43"/>
  <c r="AP48" i="43"/>
  <c r="AO57" i="43"/>
  <c r="AP57" i="43"/>
  <c r="AO61" i="43"/>
  <c r="AP61" i="43"/>
  <c r="AP68" i="43" s="1"/>
  <c r="AO68" i="43"/>
  <c r="AO6" i="45"/>
  <c r="AP6" i="45"/>
  <c r="AO15" i="45"/>
  <c r="AP15" i="45"/>
  <c r="AO24" i="45"/>
  <c r="AP24" i="45"/>
  <c r="AO33" i="45"/>
  <c r="AP33" i="45"/>
  <c r="AO42" i="45"/>
  <c r="AP42" i="45"/>
  <c r="AO51" i="45"/>
  <c r="AP51" i="45"/>
  <c r="AO4" i="18"/>
  <c r="AP4" i="18"/>
  <c r="AO6" i="18"/>
  <c r="AP6" i="18"/>
  <c r="AP7" i="18" s="1"/>
  <c r="AO7" i="18"/>
  <c r="AO12" i="18"/>
  <c r="AP12" i="18"/>
  <c r="AO14" i="18"/>
  <c r="AO22" i="18" s="1"/>
  <c r="AO23" i="18" s="1"/>
  <c r="AP14" i="18"/>
  <c r="AP22" i="18" s="1"/>
  <c r="AO15" i="18"/>
  <c r="AP15" i="18"/>
  <c r="AO20" i="18"/>
  <c r="AP20" i="18"/>
  <c r="AO21" i="18"/>
  <c r="AP21" i="18"/>
  <c r="AO28" i="18"/>
  <c r="AP28" i="18"/>
  <c r="AO30" i="18"/>
  <c r="AO36" i="18" s="1"/>
  <c r="AP30" i="18"/>
  <c r="AP36" i="18" s="1"/>
  <c r="AO32" i="18"/>
  <c r="AO58" i="18" s="1"/>
  <c r="AO71" i="18" s="1"/>
  <c r="AP32" i="18"/>
  <c r="AP58" i="18" s="1"/>
  <c r="AP71" i="18" s="1"/>
  <c r="AO33" i="18"/>
  <c r="AO59" i="18" s="1"/>
  <c r="AO72" i="18" s="1"/>
  <c r="AP33" i="18"/>
  <c r="AP59" i="18" s="1"/>
  <c r="AP72" i="18" s="1"/>
  <c r="AO34" i="18"/>
  <c r="AP34" i="18"/>
  <c r="AP60" i="18" s="1"/>
  <c r="AP73" i="18" s="1"/>
  <c r="AO35" i="18"/>
  <c r="AP35" i="18"/>
  <c r="AO41" i="18"/>
  <c r="AP41" i="18"/>
  <c r="AO43" i="18"/>
  <c r="AO49" i="18" s="1"/>
  <c r="AP43" i="18"/>
  <c r="AP49" i="18" s="1"/>
  <c r="AO45" i="18"/>
  <c r="AP45" i="18"/>
  <c r="AO46" i="18"/>
  <c r="AP46" i="18"/>
  <c r="AO47" i="18"/>
  <c r="AP47" i="18"/>
  <c r="AO48" i="18"/>
  <c r="AP48" i="18"/>
  <c r="AO54" i="18"/>
  <c r="AP54" i="18"/>
  <c r="AO55" i="18"/>
  <c r="AP55" i="18"/>
  <c r="AO56" i="18"/>
  <c r="AO69" i="18" s="1"/>
  <c r="AP56" i="18"/>
  <c r="AP69" i="18" s="1"/>
  <c r="AO57" i="18"/>
  <c r="AO70" i="18" s="1"/>
  <c r="AP57" i="18"/>
  <c r="AP70" i="18" s="1"/>
  <c r="AO60" i="18"/>
  <c r="AO61" i="18"/>
  <c r="AP61" i="18"/>
  <c r="AO67" i="18"/>
  <c r="AP67" i="18"/>
  <c r="AO68" i="18"/>
  <c r="AP68" i="18"/>
  <c r="AP75" i="18" s="1"/>
  <c r="AO73" i="18"/>
  <c r="AO74" i="18"/>
  <c r="AP74" i="18"/>
  <c r="AO5" i="48"/>
  <c r="AP5" i="48"/>
  <c r="AO9" i="48"/>
  <c r="AP9" i="48"/>
  <c r="AO14" i="48"/>
  <c r="AP14" i="48"/>
  <c r="AO15" i="48"/>
  <c r="AO53" i="48" s="1"/>
  <c r="AP15" i="48"/>
  <c r="AP63" i="48" s="1"/>
  <c r="AO16" i="48"/>
  <c r="AO54" i="48" s="1"/>
  <c r="AP16" i="48"/>
  <c r="AP69" i="48" s="1"/>
  <c r="AO17" i="48"/>
  <c r="AO70" i="48" s="1"/>
  <c r="AP17" i="48"/>
  <c r="AP60" i="48" s="1"/>
  <c r="AO18" i="48"/>
  <c r="AP18" i="48"/>
  <c r="AO23" i="48"/>
  <c r="AP23" i="48"/>
  <c r="AO24" i="48"/>
  <c r="AP24" i="48"/>
  <c r="AO25" i="48"/>
  <c r="AP25" i="48"/>
  <c r="AO26" i="48"/>
  <c r="AP26" i="48"/>
  <c r="AO27" i="48"/>
  <c r="AP27" i="48"/>
  <c r="AO29" i="48"/>
  <c r="AO32" i="48" s="1"/>
  <c r="AP29" i="48"/>
  <c r="AP32" i="48" s="1"/>
  <c r="AO30" i="48"/>
  <c r="AP30" i="48"/>
  <c r="AO31" i="48"/>
  <c r="AP31" i="48"/>
  <c r="AO34" i="48"/>
  <c r="AP34" i="48"/>
  <c r="AO35" i="48"/>
  <c r="AP35" i="48"/>
  <c r="AO36" i="48"/>
  <c r="AO37" i="48" s="1"/>
  <c r="AP36" i="48"/>
  <c r="AP37" i="48" s="1"/>
  <c r="AO39" i="48"/>
  <c r="AO42" i="48" s="1"/>
  <c r="AP39" i="48"/>
  <c r="AP42" i="48" s="1"/>
  <c r="AO40" i="48"/>
  <c r="AP40" i="48"/>
  <c r="AO41" i="48"/>
  <c r="AP41" i="48"/>
  <c r="AO44" i="48"/>
  <c r="AP44" i="48"/>
  <c r="AO45" i="48"/>
  <c r="AP45" i="48"/>
  <c r="AO46" i="48"/>
  <c r="AP46" i="48"/>
  <c r="AO47" i="48"/>
  <c r="AP47" i="48"/>
  <c r="AO52" i="48"/>
  <c r="AP52" i="48"/>
  <c r="AP53" i="48"/>
  <c r="AO58" i="48"/>
  <c r="AO61" i="48" s="1"/>
  <c r="AP58" i="48"/>
  <c r="AP61" i="48" s="1"/>
  <c r="AO59" i="48"/>
  <c r="AP59" i="48"/>
  <c r="AO60" i="48"/>
  <c r="AO65" i="48"/>
  <c r="AP65" i="48"/>
  <c r="AO68" i="48"/>
  <c r="AP68" i="48"/>
  <c r="AO69" i="48"/>
  <c r="AO73" i="48"/>
  <c r="AP73" i="48"/>
  <c r="AO74" i="48"/>
  <c r="AP74" i="48"/>
  <c r="AO75" i="48"/>
  <c r="AP75" i="48"/>
  <c r="AO76" i="48"/>
  <c r="AP76" i="48"/>
  <c r="AO75" i="18" l="1"/>
  <c r="AP23" i="18"/>
  <c r="AP62" i="18"/>
  <c r="AO62" i="18"/>
  <c r="AP71" i="48"/>
  <c r="AO71" i="48"/>
  <c r="AP64" i="48"/>
  <c r="AP66" i="48" s="1"/>
  <c r="AP55" i="48"/>
  <c r="AO64" i="48"/>
  <c r="AO55" i="48"/>
  <c r="AO56" i="48" s="1"/>
  <c r="AP54" i="48"/>
  <c r="AP56" i="48" s="1"/>
  <c r="AO63" i="48"/>
  <c r="AO66" i="48" s="1"/>
  <c r="AP70" i="48"/>
  <c r="AO4" i="42" l="1"/>
  <c r="AP4" i="42"/>
  <c r="AO13" i="42"/>
  <c r="AP13" i="42"/>
  <c r="AO22" i="42"/>
  <c r="AP22" i="42"/>
  <c r="AO26" i="42"/>
  <c r="AP26" i="42"/>
  <c r="AO41" i="42"/>
  <c r="AP41" i="42"/>
  <c r="AO50" i="42"/>
  <c r="AP50" i="42"/>
  <c r="AO59" i="42"/>
  <c r="AP59" i="42"/>
  <c r="AO63" i="42"/>
  <c r="AP63" i="42"/>
  <c r="AO4" i="10"/>
  <c r="AP4" i="10"/>
  <c r="AO21" i="10"/>
  <c r="AP21" i="10"/>
  <c r="AO38" i="10"/>
  <c r="AP38" i="10"/>
  <c r="AO41" i="10"/>
  <c r="AO43" i="10" s="1"/>
  <c r="AO48" i="10" s="1"/>
  <c r="AP41" i="10"/>
  <c r="AP43" i="10" s="1"/>
  <c r="AP48" i="10" s="1"/>
  <c r="AO42" i="10"/>
  <c r="AO47" i="10" s="1"/>
  <c r="AP42" i="10"/>
  <c r="AP47" i="10" s="1"/>
  <c r="AO6" i="44"/>
  <c r="AP6" i="44"/>
  <c r="AO15" i="44"/>
  <c r="AP15" i="44"/>
  <c r="AO24" i="44"/>
  <c r="AP24" i="44"/>
  <c r="AO33" i="44"/>
  <c r="AP33" i="44"/>
  <c r="AO42" i="44"/>
  <c r="AP42" i="44"/>
  <c r="AO51" i="44"/>
  <c r="AP51" i="44"/>
  <c r="C122" i="40"/>
  <c r="C125" i="40" s="1"/>
  <c r="C123" i="40"/>
  <c r="C124" i="40"/>
  <c r="E122" i="40"/>
  <c r="E34" i="44" s="1"/>
  <c r="F122" i="40"/>
  <c r="F34" i="44" s="1"/>
  <c r="E123" i="40"/>
  <c r="E44" i="44" s="1"/>
  <c r="F123" i="40"/>
  <c r="F44" i="44" s="1"/>
  <c r="G123" i="40"/>
  <c r="G26" i="44" s="1"/>
  <c r="H123" i="40"/>
  <c r="H53" i="44" s="1"/>
  <c r="I123" i="40"/>
  <c r="I35" i="44" s="1"/>
  <c r="J123" i="40"/>
  <c r="J35" i="44" s="1"/>
  <c r="K123" i="40"/>
  <c r="K35" i="44" s="1"/>
  <c r="L123" i="40"/>
  <c r="L53" i="44" s="1"/>
  <c r="M123" i="40"/>
  <c r="M53" i="44" s="1"/>
  <c r="N123" i="40"/>
  <c r="N53" i="44" s="1"/>
  <c r="O123" i="40"/>
  <c r="O26" i="44" s="1"/>
  <c r="P123" i="40"/>
  <c r="P26" i="44" s="1"/>
  <c r="Q123" i="40"/>
  <c r="Q26" i="44" s="1"/>
  <c r="R123" i="40"/>
  <c r="R53" i="44" s="1"/>
  <c r="S123" i="40"/>
  <c r="S44" i="44" s="1"/>
  <c r="T123" i="40"/>
  <c r="T53" i="44" s="1"/>
  <c r="U123" i="40"/>
  <c r="U53" i="44" s="1"/>
  <c r="V123" i="40"/>
  <c r="V53" i="44" s="1"/>
  <c r="W123" i="40"/>
  <c r="X123" i="40"/>
  <c r="Y123" i="40"/>
  <c r="Y8" i="44" s="1"/>
  <c r="Z123" i="40"/>
  <c r="Z53" i="44" s="1"/>
  <c r="AA123" i="40"/>
  <c r="AA53" i="44" s="1"/>
  <c r="AB123" i="40"/>
  <c r="AB53" i="44" s="1"/>
  <c r="AC123" i="40"/>
  <c r="AC26" i="44" s="1"/>
  <c r="AD123" i="40"/>
  <c r="AD17" i="44" s="1"/>
  <c r="AE123" i="40"/>
  <c r="AE44" i="44" s="1"/>
  <c r="AF123" i="40"/>
  <c r="AF35" i="44" s="1"/>
  <c r="AG123" i="40"/>
  <c r="AG53" i="44" s="1"/>
  <c r="AH123" i="40"/>
  <c r="AH44" i="44" s="1"/>
  <c r="AI123" i="40"/>
  <c r="AI35" i="44" s="1"/>
  <c r="AJ123" i="40"/>
  <c r="AJ8" i="44" s="1"/>
  <c r="AK123" i="40"/>
  <c r="AK35" i="44" s="1"/>
  <c r="AL123" i="40"/>
  <c r="AL35" i="44" s="1"/>
  <c r="AM123" i="40"/>
  <c r="AM8" i="44" s="1"/>
  <c r="AN123" i="40"/>
  <c r="AN53" i="44" s="1"/>
  <c r="AO123" i="40"/>
  <c r="AO17" i="44" s="1"/>
  <c r="AP123" i="40"/>
  <c r="E124" i="40"/>
  <c r="E18" i="44" s="1"/>
  <c r="F124" i="40"/>
  <c r="F18" i="44" s="1"/>
  <c r="G124" i="40"/>
  <c r="G45" i="44" s="1"/>
  <c r="H124" i="40"/>
  <c r="H54" i="44" s="1"/>
  <c r="I124" i="40"/>
  <c r="I54" i="44" s="1"/>
  <c r="J124" i="40"/>
  <c r="J54" i="44" s="1"/>
  <c r="K124" i="40"/>
  <c r="K54" i="44" s="1"/>
  <c r="L124" i="40"/>
  <c r="L54" i="44" s="1"/>
  <c r="M124" i="40"/>
  <c r="M9" i="44" s="1"/>
  <c r="N124" i="40"/>
  <c r="N9" i="44" s="1"/>
  <c r="O124" i="40"/>
  <c r="P124" i="40"/>
  <c r="P54" i="44" s="1"/>
  <c r="Q124" i="40"/>
  <c r="Q54" i="44" s="1"/>
  <c r="R124" i="40"/>
  <c r="R54" i="44" s="1"/>
  <c r="S124" i="40"/>
  <c r="S27" i="44" s="1"/>
  <c r="T124" i="40"/>
  <c r="T45" i="44" s="1"/>
  <c r="U124" i="40"/>
  <c r="U45" i="44" s="1"/>
  <c r="V124" i="40"/>
  <c r="V45" i="44" s="1"/>
  <c r="W124" i="40"/>
  <c r="W27" i="44" s="1"/>
  <c r="X124" i="40"/>
  <c r="X54" i="44" s="1"/>
  <c r="Y124" i="40"/>
  <c r="Y9" i="44" s="1"/>
  <c r="Z124" i="40"/>
  <c r="Z9" i="44" s="1"/>
  <c r="AA124" i="40"/>
  <c r="AA36" i="44" s="1"/>
  <c r="AB124" i="40"/>
  <c r="AB36" i="44" s="1"/>
  <c r="AC124" i="40"/>
  <c r="AC9" i="44" s="1"/>
  <c r="AD124" i="40"/>
  <c r="AD54" i="44" s="1"/>
  <c r="AE124" i="40"/>
  <c r="AE54" i="44" s="1"/>
  <c r="AF124" i="40"/>
  <c r="AF54" i="44" s="1"/>
  <c r="AG124" i="40"/>
  <c r="AG54" i="44" s="1"/>
  <c r="AH124" i="40"/>
  <c r="AH54" i="44" s="1"/>
  <c r="AI124" i="40"/>
  <c r="AI54" i="44" s="1"/>
  <c r="AJ124" i="40"/>
  <c r="AJ54" i="44" s="1"/>
  <c r="AK124" i="40"/>
  <c r="AK27" i="44" s="1"/>
  <c r="AL124" i="40"/>
  <c r="AL45" i="44" s="1"/>
  <c r="AM124" i="40"/>
  <c r="AM9" i="44" s="1"/>
  <c r="AN124" i="40"/>
  <c r="AN9" i="44" s="1"/>
  <c r="AO124" i="40"/>
  <c r="AP124" i="40"/>
  <c r="AP36" i="44" s="1"/>
  <c r="D123" i="40"/>
  <c r="D17" i="44" s="1"/>
  <c r="D124" i="40"/>
  <c r="D27" i="44" s="1"/>
  <c r="D122" i="40"/>
  <c r="D25" i="44" s="1"/>
  <c r="C113" i="40"/>
  <c r="C114" i="40"/>
  <c r="C115" i="40"/>
  <c r="E113" i="40"/>
  <c r="F113" i="40"/>
  <c r="E114" i="40"/>
  <c r="F114" i="40"/>
  <c r="G114" i="40"/>
  <c r="H114" i="40"/>
  <c r="I114" i="40"/>
  <c r="J114" i="40"/>
  <c r="K114" i="40"/>
  <c r="L114" i="40"/>
  <c r="M114" i="40"/>
  <c r="N114" i="40"/>
  <c r="O114" i="40"/>
  <c r="P114" i="40"/>
  <c r="Q114" i="40"/>
  <c r="R114" i="40"/>
  <c r="S114" i="40"/>
  <c r="T114" i="40"/>
  <c r="U114" i="40"/>
  <c r="V114" i="40"/>
  <c r="W114" i="40"/>
  <c r="X114" i="40"/>
  <c r="Y114" i="40"/>
  <c r="Z114" i="40"/>
  <c r="AA114" i="40"/>
  <c r="AB114" i="40"/>
  <c r="AC114" i="40"/>
  <c r="AD114" i="40"/>
  <c r="AE114" i="40"/>
  <c r="AF114" i="40"/>
  <c r="AG114" i="40"/>
  <c r="AH114" i="40"/>
  <c r="AI114" i="40"/>
  <c r="AJ114" i="40"/>
  <c r="AK114" i="40"/>
  <c r="AL114" i="40"/>
  <c r="AM114" i="40"/>
  <c r="AN114" i="40"/>
  <c r="AO114" i="40"/>
  <c r="AP114" i="40"/>
  <c r="E115" i="40"/>
  <c r="F115" i="40"/>
  <c r="G115" i="40"/>
  <c r="H115" i="40"/>
  <c r="I115" i="40"/>
  <c r="J115" i="40"/>
  <c r="K115" i="40"/>
  <c r="L115" i="40"/>
  <c r="M115" i="40"/>
  <c r="N115" i="40"/>
  <c r="O115" i="40"/>
  <c r="P115" i="40"/>
  <c r="Q115" i="40"/>
  <c r="R115" i="40"/>
  <c r="S115" i="40"/>
  <c r="T115" i="40"/>
  <c r="U115" i="40"/>
  <c r="V115" i="40"/>
  <c r="W115" i="40"/>
  <c r="X115" i="40"/>
  <c r="Y115" i="40"/>
  <c r="Z115" i="40"/>
  <c r="AA115" i="40"/>
  <c r="AB115" i="40"/>
  <c r="AC115" i="40"/>
  <c r="AD115" i="40"/>
  <c r="AE115" i="40"/>
  <c r="AF115" i="40"/>
  <c r="AG115" i="40"/>
  <c r="AH115" i="40"/>
  <c r="AI115" i="40"/>
  <c r="AJ115" i="40"/>
  <c r="AK115" i="40"/>
  <c r="AL115" i="40"/>
  <c r="AM115" i="40"/>
  <c r="AN115" i="40"/>
  <c r="AO115" i="40"/>
  <c r="AP115" i="40"/>
  <c r="D114" i="40"/>
  <c r="D115" i="40"/>
  <c r="D113" i="40"/>
  <c r="F112" i="40"/>
  <c r="G112" i="40"/>
  <c r="H112" i="40"/>
  <c r="I112" i="40"/>
  <c r="J112" i="40"/>
  <c r="K112" i="40"/>
  <c r="L112" i="40"/>
  <c r="M112" i="40"/>
  <c r="N112" i="40"/>
  <c r="O112" i="40"/>
  <c r="P112" i="40"/>
  <c r="Q112" i="40"/>
  <c r="R112" i="40"/>
  <c r="S112" i="40"/>
  <c r="T112" i="40"/>
  <c r="U112" i="40"/>
  <c r="V112" i="40"/>
  <c r="W112" i="40"/>
  <c r="X112" i="40"/>
  <c r="Y112" i="40"/>
  <c r="Z112" i="40"/>
  <c r="AA112" i="40"/>
  <c r="AB112" i="40"/>
  <c r="AC112" i="40"/>
  <c r="AD112" i="40"/>
  <c r="AE112" i="40"/>
  <c r="AF112" i="40"/>
  <c r="AG112" i="40"/>
  <c r="AH112" i="40"/>
  <c r="AI112" i="40"/>
  <c r="AJ112" i="40"/>
  <c r="AK112" i="40"/>
  <c r="AL112" i="40"/>
  <c r="AM112" i="40"/>
  <c r="AN112" i="40"/>
  <c r="AO112" i="40"/>
  <c r="AP112" i="40"/>
  <c r="F121" i="40"/>
  <c r="G121" i="40"/>
  <c r="H121" i="40"/>
  <c r="I121" i="40"/>
  <c r="J121" i="40"/>
  <c r="K121" i="40"/>
  <c r="L121" i="40"/>
  <c r="M121" i="40"/>
  <c r="N121" i="40"/>
  <c r="O121" i="40"/>
  <c r="P121" i="40"/>
  <c r="Q121" i="40"/>
  <c r="R121" i="40"/>
  <c r="S121" i="40"/>
  <c r="T121" i="40"/>
  <c r="U121" i="40"/>
  <c r="V121" i="40"/>
  <c r="W121" i="40"/>
  <c r="X121" i="40"/>
  <c r="Y121" i="40"/>
  <c r="Z121" i="40"/>
  <c r="AA121" i="40"/>
  <c r="AB121" i="40"/>
  <c r="AC121" i="40"/>
  <c r="AD121" i="40"/>
  <c r="AE121" i="40"/>
  <c r="AF121" i="40"/>
  <c r="AG121" i="40"/>
  <c r="AH121" i="40"/>
  <c r="AI121" i="40"/>
  <c r="AJ121" i="40"/>
  <c r="AK121" i="40"/>
  <c r="AL121" i="40"/>
  <c r="AM121" i="40"/>
  <c r="AN121" i="40"/>
  <c r="AO121" i="40"/>
  <c r="AP121" i="40"/>
  <c r="E121" i="40"/>
  <c r="D121" i="40"/>
  <c r="E112" i="40"/>
  <c r="D112" i="40"/>
  <c r="AG18" i="44" l="1"/>
  <c r="AI27" i="44"/>
  <c r="AE26" i="44"/>
  <c r="P36" i="44"/>
  <c r="AG45" i="44"/>
  <c r="AD26" i="44"/>
  <c r="U26" i="44"/>
  <c r="R26" i="44"/>
  <c r="AJ45" i="44"/>
  <c r="AI45" i="44"/>
  <c r="AH18" i="44"/>
  <c r="U54" i="44"/>
  <c r="T18" i="44"/>
  <c r="W54" i="44"/>
  <c r="S18" i="44"/>
  <c r="S26" i="44"/>
  <c r="AH45" i="44"/>
  <c r="V54" i="44"/>
  <c r="AC17" i="44"/>
  <c r="F26" i="44"/>
  <c r="S45" i="44"/>
  <c r="T54" i="44"/>
  <c r="K17" i="44"/>
  <c r="E26" i="44"/>
  <c r="E45" i="44"/>
  <c r="S54" i="44"/>
  <c r="AD44" i="44"/>
  <c r="AE53" i="44"/>
  <c r="V27" i="44"/>
  <c r="R44" i="44"/>
  <c r="AC53" i="44"/>
  <c r="AC44" i="44"/>
  <c r="U27" i="44"/>
  <c r="Q44" i="44"/>
  <c r="Q53" i="44"/>
  <c r="AD53" i="44"/>
  <c r="T27" i="44"/>
  <c r="P44" i="44"/>
  <c r="P53" i="44"/>
  <c r="O53" i="44"/>
  <c r="AL9" i="44"/>
  <c r="AF26" i="44"/>
  <c r="H35" i="44"/>
  <c r="AL27" i="44"/>
  <c r="G35" i="44"/>
  <c r="AM54" i="44"/>
  <c r="AK54" i="44"/>
  <c r="I8" i="44"/>
  <c r="D18" i="44"/>
  <c r="AJ27" i="44"/>
  <c r="D43" i="44"/>
  <c r="M36" i="44"/>
  <c r="K27" i="44"/>
  <c r="L36" i="44"/>
  <c r="J45" i="44"/>
  <c r="K36" i="44"/>
  <c r="I45" i="44"/>
  <c r="AL8" i="44"/>
  <c r="H27" i="44"/>
  <c r="AM35" i="44"/>
  <c r="H45" i="44"/>
  <c r="G54" i="44"/>
  <c r="J9" i="44"/>
  <c r="K8" i="44"/>
  <c r="G27" i="44"/>
  <c r="F54" i="44"/>
  <c r="I27" i="44"/>
  <c r="J8" i="44"/>
  <c r="AG26" i="44"/>
  <c r="F45" i="44"/>
  <c r="E54" i="44"/>
  <c r="D45" i="44"/>
  <c r="AB44" i="44"/>
  <c r="L9" i="44"/>
  <c r="H8" i="44"/>
  <c r="AF18" i="44"/>
  <c r="AM17" i="44"/>
  <c r="AA44" i="44"/>
  <c r="AP18" i="45"/>
  <c r="AP9" i="45"/>
  <c r="AP27" i="45"/>
  <c r="AP45" i="45"/>
  <c r="AP36" i="45"/>
  <c r="AP54" i="45"/>
  <c r="K9" i="44"/>
  <c r="G8" i="44"/>
  <c r="AE18" i="44"/>
  <c r="AM27" i="44"/>
  <c r="R27" i="44"/>
  <c r="AN35" i="44"/>
  <c r="T44" i="44"/>
  <c r="AN54" i="44"/>
  <c r="D52" i="44"/>
  <c r="AP17" i="45"/>
  <c r="AP26" i="45"/>
  <c r="AP8" i="45"/>
  <c r="AP35" i="44"/>
  <c r="AP35" i="45"/>
  <c r="AP44" i="45"/>
  <c r="AP53" i="45"/>
  <c r="AP17" i="44"/>
  <c r="AO35" i="44"/>
  <c r="AO44" i="45"/>
  <c r="AO35" i="45"/>
  <c r="AO53" i="45"/>
  <c r="R45" i="44"/>
  <c r="Q45" i="44"/>
  <c r="AO27" i="45"/>
  <c r="AO18" i="45"/>
  <c r="AO9" i="45"/>
  <c r="AO45" i="45"/>
  <c r="AO36" i="45"/>
  <c r="AO54" i="45"/>
  <c r="AE45" i="44"/>
  <c r="D9" i="44"/>
  <c r="AI8" i="44"/>
  <c r="R18" i="44"/>
  <c r="P17" i="44"/>
  <c r="AH27" i="44"/>
  <c r="F27" i="44"/>
  <c r="AN36" i="44"/>
  <c r="Z35" i="44"/>
  <c r="X45" i="44"/>
  <c r="AP44" i="44"/>
  <c r="O44" i="44"/>
  <c r="AJ53" i="44"/>
  <c r="F53" i="44"/>
  <c r="AO17" i="45"/>
  <c r="AO26" i="45"/>
  <c r="AO8" i="45"/>
  <c r="AB26" i="44"/>
  <c r="AK8" i="44"/>
  <c r="AJ35" i="44"/>
  <c r="D125" i="40"/>
  <c r="AP9" i="44"/>
  <c r="AH8" i="44"/>
  <c r="Q18" i="44"/>
  <c r="O17" i="44"/>
  <c r="AG27" i="44"/>
  <c r="E27" i="44"/>
  <c r="AM36" i="44"/>
  <c r="U35" i="44"/>
  <c r="W45" i="44"/>
  <c r="AO44" i="44"/>
  <c r="N44" i="44"/>
  <c r="AI53" i="44"/>
  <c r="E53" i="44"/>
  <c r="AO36" i="44"/>
  <c r="AO9" i="44"/>
  <c r="V8" i="44"/>
  <c r="P18" i="44"/>
  <c r="N17" i="44"/>
  <c r="AF27" i="44"/>
  <c r="AP26" i="44"/>
  <c r="AP23" i="50" s="1"/>
  <c r="AD36" i="44"/>
  <c r="L35" i="44"/>
  <c r="AG44" i="44"/>
  <c r="M44" i="44"/>
  <c r="Z54" i="44"/>
  <c r="AH53" i="44"/>
  <c r="AD18" i="44"/>
  <c r="AB17" i="44"/>
  <c r="D34" i="44"/>
  <c r="AF45" i="44"/>
  <c r="Z17" i="44"/>
  <c r="U8" i="44"/>
  <c r="M17" i="44"/>
  <c r="X27" i="44"/>
  <c r="AI26" i="44"/>
  <c r="N26" i="44"/>
  <c r="AC36" i="44"/>
  <c r="AF44" i="44"/>
  <c r="Y54" i="44"/>
  <c r="AN17" i="44"/>
  <c r="AC18" i="44"/>
  <c r="AA17" i="44"/>
  <c r="G53" i="44"/>
  <c r="T8" i="44"/>
  <c r="D16" i="44"/>
  <c r="L17" i="44"/>
  <c r="AH26" i="44"/>
  <c r="AF53" i="44"/>
  <c r="V18" i="45"/>
  <c r="V27" i="45"/>
  <c r="V9" i="45"/>
  <c r="AF17" i="45"/>
  <c r="AF26" i="45"/>
  <c r="AF8" i="45"/>
  <c r="AD17" i="45"/>
  <c r="AD8" i="45"/>
  <c r="AD26" i="45"/>
  <c r="O36" i="45"/>
  <c r="O54" i="45"/>
  <c r="O45" i="45"/>
  <c r="O54" i="44"/>
  <c r="O27" i="44"/>
  <c r="O45" i="44"/>
  <c r="AP54" i="44"/>
  <c r="AP27" i="44"/>
  <c r="AP24" i="50" s="1"/>
  <c r="AP45" i="44"/>
  <c r="AP18" i="44"/>
  <c r="AB36" i="45"/>
  <c r="AB54" i="45"/>
  <c r="AB45" i="45"/>
  <c r="AB18" i="44"/>
  <c r="AB54" i="44"/>
  <c r="AB27" i="44"/>
  <c r="AB45" i="44"/>
  <c r="N36" i="45"/>
  <c r="N54" i="45"/>
  <c r="N45" i="45"/>
  <c r="N54" i="44"/>
  <c r="N18" i="44"/>
  <c r="N27" i="44"/>
  <c r="N45" i="44"/>
  <c r="AL35" i="45"/>
  <c r="AL44" i="45"/>
  <c r="AL53" i="45"/>
  <c r="AL53" i="44"/>
  <c r="AL26" i="44"/>
  <c r="AL44" i="44"/>
  <c r="AL17" i="44"/>
  <c r="X35" i="45"/>
  <c r="X44" i="45"/>
  <c r="X53" i="45"/>
  <c r="X17" i="44"/>
  <c r="X53" i="44"/>
  <c r="X26" i="44"/>
  <c r="X44" i="44"/>
  <c r="J35" i="45"/>
  <c r="J44" i="45"/>
  <c r="J53" i="45"/>
  <c r="J53" i="44"/>
  <c r="J26" i="44"/>
  <c r="J44" i="44"/>
  <c r="J17" i="44"/>
  <c r="F43" i="45"/>
  <c r="F52" i="45"/>
  <c r="F34" i="45"/>
  <c r="F52" i="44"/>
  <c r="F25" i="44"/>
  <c r="F43" i="44"/>
  <c r="F125" i="40"/>
  <c r="F16" i="44"/>
  <c r="AB9" i="44"/>
  <c r="F8" i="44"/>
  <c r="F7" i="44"/>
  <c r="Y17" i="44"/>
  <c r="J27" i="44"/>
  <c r="AL54" i="44"/>
  <c r="G18" i="45"/>
  <c r="G27" i="45"/>
  <c r="G9" i="45"/>
  <c r="Z36" i="44"/>
  <c r="Q26" i="45"/>
  <c r="Q8" i="45"/>
  <c r="Q17" i="45"/>
  <c r="AM53" i="45"/>
  <c r="AM35" i="45"/>
  <c r="AM44" i="45"/>
  <c r="AM53" i="44"/>
  <c r="AM26" i="44"/>
  <c r="AM44" i="44"/>
  <c r="AO54" i="44"/>
  <c r="AO18" i="44"/>
  <c r="AO27" i="44"/>
  <c r="AO24" i="50" s="1"/>
  <c r="AO45" i="44"/>
  <c r="M45" i="45"/>
  <c r="M36" i="45"/>
  <c r="M54" i="45"/>
  <c r="M54" i="44"/>
  <c r="M27" i="44"/>
  <c r="M18" i="44"/>
  <c r="M45" i="44"/>
  <c r="AK35" i="45"/>
  <c r="AK53" i="45"/>
  <c r="AK44" i="45"/>
  <c r="AK53" i="44"/>
  <c r="AK26" i="44"/>
  <c r="AK44" i="44"/>
  <c r="AK17" i="44"/>
  <c r="W35" i="45"/>
  <c r="W53" i="45"/>
  <c r="W44" i="45"/>
  <c r="W53" i="44"/>
  <c r="W17" i="44"/>
  <c r="W26" i="44"/>
  <c r="W44" i="44"/>
  <c r="I35" i="45"/>
  <c r="I53" i="45"/>
  <c r="I44" i="45"/>
  <c r="I53" i="44"/>
  <c r="I26" i="44"/>
  <c r="I44" i="44"/>
  <c r="I17" i="44"/>
  <c r="O18" i="44"/>
  <c r="T26" i="44"/>
  <c r="Y36" i="44"/>
  <c r="Y35" i="44"/>
  <c r="AH27" i="45"/>
  <c r="AH9" i="45"/>
  <c r="AH18" i="45"/>
  <c r="K53" i="45"/>
  <c r="K35" i="45"/>
  <c r="K44" i="45"/>
  <c r="K53" i="44"/>
  <c r="K26" i="44"/>
  <c r="K44" i="44"/>
  <c r="AJ8" i="45"/>
  <c r="AJ17" i="45"/>
  <c r="AJ26" i="45"/>
  <c r="X35" i="44"/>
  <c r="F27" i="45"/>
  <c r="F9" i="45"/>
  <c r="F18" i="45"/>
  <c r="D35" i="45"/>
  <c r="D44" i="45"/>
  <c r="D53" i="45"/>
  <c r="D8" i="44"/>
  <c r="D26" i="44"/>
  <c r="D53" i="44"/>
  <c r="D44" i="44"/>
  <c r="AA45" i="45"/>
  <c r="AA36" i="45"/>
  <c r="AA54" i="45"/>
  <c r="AA54" i="44"/>
  <c r="AA27" i="44"/>
  <c r="AA45" i="44"/>
  <c r="AA18" i="44"/>
  <c r="AA9" i="44"/>
  <c r="AN27" i="45"/>
  <c r="AN9" i="45"/>
  <c r="AN18" i="45"/>
  <c r="AI17" i="45"/>
  <c r="AI26" i="45"/>
  <c r="AI8" i="45"/>
  <c r="AH26" i="45"/>
  <c r="AH8" i="45"/>
  <c r="AH17" i="45"/>
  <c r="X8" i="44"/>
  <c r="O36" i="44"/>
  <c r="W35" i="44"/>
  <c r="AJ18" i="45"/>
  <c r="AJ27" i="45"/>
  <c r="AJ9" i="45"/>
  <c r="H18" i="45"/>
  <c r="H27" i="45"/>
  <c r="H9" i="45"/>
  <c r="R17" i="45"/>
  <c r="R26" i="45"/>
  <c r="R8" i="45"/>
  <c r="AI18" i="45"/>
  <c r="AI27" i="45"/>
  <c r="AI9" i="45"/>
  <c r="U18" i="45"/>
  <c r="U9" i="45"/>
  <c r="U27" i="45"/>
  <c r="AE26" i="45"/>
  <c r="AE8" i="45"/>
  <c r="AE17" i="45"/>
  <c r="T27" i="45"/>
  <c r="T18" i="45"/>
  <c r="T9" i="45"/>
  <c r="P17" i="45"/>
  <c r="P8" i="45"/>
  <c r="P26" i="45"/>
  <c r="AC36" i="45"/>
  <c r="AC54" i="45"/>
  <c r="AC45" i="45"/>
  <c r="AC54" i="44"/>
  <c r="AC27" i="44"/>
  <c r="AC45" i="44"/>
  <c r="Y53" i="45"/>
  <c r="Y35" i="45"/>
  <c r="Y44" i="45"/>
  <c r="Y53" i="44"/>
  <c r="Y26" i="44"/>
  <c r="Y44" i="44"/>
  <c r="E52" i="45"/>
  <c r="E34" i="45"/>
  <c r="E43" i="45"/>
  <c r="E52" i="44"/>
  <c r="E125" i="40"/>
  <c r="E25" i="44"/>
  <c r="E16" i="44"/>
  <c r="E43" i="44"/>
  <c r="E7" i="44"/>
  <c r="Z27" i="45"/>
  <c r="Z9" i="45"/>
  <c r="Z18" i="45"/>
  <c r="L27" i="45"/>
  <c r="L9" i="45"/>
  <c r="L18" i="45"/>
  <c r="V8" i="45"/>
  <c r="V17" i="45"/>
  <c r="V26" i="45"/>
  <c r="H8" i="45"/>
  <c r="H17" i="45"/>
  <c r="H26" i="45"/>
  <c r="AN45" i="45"/>
  <c r="AN54" i="45"/>
  <c r="AN36" i="45"/>
  <c r="AN27" i="44"/>
  <c r="AN45" i="44"/>
  <c r="AN18" i="44"/>
  <c r="Z45" i="45"/>
  <c r="Z54" i="45"/>
  <c r="Z36" i="45"/>
  <c r="Z27" i="44"/>
  <c r="Z45" i="44"/>
  <c r="Z18" i="44"/>
  <c r="L45" i="45"/>
  <c r="L54" i="45"/>
  <c r="L36" i="45"/>
  <c r="L27" i="44"/>
  <c r="L45" i="44"/>
  <c r="L18" i="44"/>
  <c r="AJ35" i="45"/>
  <c r="AJ53" i="45"/>
  <c r="AJ44" i="45"/>
  <c r="AJ26" i="44"/>
  <c r="AJ44" i="44"/>
  <c r="AJ17" i="44"/>
  <c r="V35" i="45"/>
  <c r="V53" i="45"/>
  <c r="V44" i="45"/>
  <c r="V26" i="44"/>
  <c r="V44" i="44"/>
  <c r="V17" i="44"/>
  <c r="H35" i="45"/>
  <c r="H53" i="45"/>
  <c r="H44" i="45"/>
  <c r="H26" i="44"/>
  <c r="H44" i="44"/>
  <c r="H17" i="44"/>
  <c r="AM27" i="45"/>
  <c r="AM9" i="45"/>
  <c r="AM18" i="45"/>
  <c r="Y27" i="45"/>
  <c r="Y9" i="45"/>
  <c r="Y18" i="45"/>
  <c r="K27" i="45"/>
  <c r="K9" i="45"/>
  <c r="K18" i="45"/>
  <c r="U17" i="45"/>
  <c r="U8" i="45"/>
  <c r="U26" i="45"/>
  <c r="G17" i="45"/>
  <c r="G8" i="45"/>
  <c r="G26" i="45"/>
  <c r="AM36" i="45"/>
  <c r="AM45" i="45"/>
  <c r="AM54" i="45"/>
  <c r="AM45" i="44"/>
  <c r="AM18" i="44"/>
  <c r="Y36" i="45"/>
  <c r="Y45" i="45"/>
  <c r="Y54" i="45"/>
  <c r="Y45" i="44"/>
  <c r="Y18" i="44"/>
  <c r="K36" i="45"/>
  <c r="K45" i="45"/>
  <c r="K54" i="45"/>
  <c r="K45" i="44"/>
  <c r="K18" i="44"/>
  <c r="AI44" i="45"/>
  <c r="AI53" i="45"/>
  <c r="AI35" i="45"/>
  <c r="AI44" i="44"/>
  <c r="AI17" i="44"/>
  <c r="U44" i="45"/>
  <c r="U35" i="45"/>
  <c r="U53" i="45"/>
  <c r="U44" i="44"/>
  <c r="U17" i="44"/>
  <c r="G44" i="45"/>
  <c r="G53" i="45"/>
  <c r="G35" i="45"/>
  <c r="G44" i="44"/>
  <c r="G17" i="44"/>
  <c r="AL18" i="45"/>
  <c r="AL27" i="45"/>
  <c r="AL9" i="45"/>
  <c r="X18" i="45"/>
  <c r="X27" i="45"/>
  <c r="X9" i="45"/>
  <c r="J18" i="45"/>
  <c r="J27" i="45"/>
  <c r="J9" i="45"/>
  <c r="T26" i="45"/>
  <c r="T8" i="45"/>
  <c r="T17" i="45"/>
  <c r="F26" i="45"/>
  <c r="F8" i="45"/>
  <c r="F17" i="45"/>
  <c r="C116" i="40"/>
  <c r="AL45" i="45"/>
  <c r="AL54" i="45"/>
  <c r="AL36" i="45"/>
  <c r="AL36" i="44"/>
  <c r="AL18" i="44"/>
  <c r="X45" i="45"/>
  <c r="X36" i="45"/>
  <c r="X54" i="45"/>
  <c r="X18" i="44"/>
  <c r="X36" i="44"/>
  <c r="J45" i="45"/>
  <c r="J36" i="45"/>
  <c r="J54" i="45"/>
  <c r="J36" i="44"/>
  <c r="J18" i="44"/>
  <c r="AH44" i="45"/>
  <c r="AH53" i="45"/>
  <c r="AH35" i="45"/>
  <c r="AH17" i="44"/>
  <c r="AH35" i="44"/>
  <c r="T44" i="45"/>
  <c r="T53" i="45"/>
  <c r="T35" i="45"/>
  <c r="T17" i="44"/>
  <c r="T35" i="44"/>
  <c r="F44" i="45"/>
  <c r="F53" i="45"/>
  <c r="F35" i="45"/>
  <c r="F35" i="44"/>
  <c r="F17" i="44"/>
  <c r="X9" i="44"/>
  <c r="AK27" i="45"/>
  <c r="AK9" i="45"/>
  <c r="AK18" i="45"/>
  <c r="W27" i="45"/>
  <c r="W9" i="45"/>
  <c r="W18" i="45"/>
  <c r="I27" i="45"/>
  <c r="I9" i="45"/>
  <c r="I18" i="45"/>
  <c r="AG26" i="45"/>
  <c r="AG8" i="45"/>
  <c r="AG17" i="45"/>
  <c r="S26" i="45"/>
  <c r="S8" i="45"/>
  <c r="S17" i="45"/>
  <c r="E26" i="45"/>
  <c r="E8" i="45"/>
  <c r="E17" i="45"/>
  <c r="AK54" i="45"/>
  <c r="AK36" i="45"/>
  <c r="AK45" i="45"/>
  <c r="AK18" i="44"/>
  <c r="AK36" i="44"/>
  <c r="AK9" i="44"/>
  <c r="W54" i="45"/>
  <c r="W36" i="45"/>
  <c r="W45" i="45"/>
  <c r="W18" i="44"/>
  <c r="W36" i="44"/>
  <c r="W9" i="44"/>
  <c r="I54" i="45"/>
  <c r="I36" i="45"/>
  <c r="I45" i="45"/>
  <c r="I9" i="44"/>
  <c r="I18" i="44"/>
  <c r="I36" i="44"/>
  <c r="AG35" i="45"/>
  <c r="AG44" i="45"/>
  <c r="AG53" i="45"/>
  <c r="AG35" i="44"/>
  <c r="AG8" i="44"/>
  <c r="AG17" i="44"/>
  <c r="S35" i="45"/>
  <c r="S44" i="45"/>
  <c r="S53" i="45"/>
  <c r="S35" i="44"/>
  <c r="S17" i="44"/>
  <c r="S8" i="44"/>
  <c r="E35" i="45"/>
  <c r="E44" i="45"/>
  <c r="E53" i="45"/>
  <c r="E8" i="44"/>
  <c r="E17" i="44"/>
  <c r="E35" i="44"/>
  <c r="O9" i="44"/>
  <c r="W8" i="44"/>
  <c r="Y27" i="44"/>
  <c r="D35" i="44"/>
  <c r="N36" i="44"/>
  <c r="V35" i="44"/>
  <c r="AK45" i="44"/>
  <c r="S53" i="44"/>
  <c r="AG9" i="45"/>
  <c r="AG18" i="45"/>
  <c r="AG27" i="45"/>
  <c r="S9" i="45"/>
  <c r="S18" i="45"/>
  <c r="S27" i="45"/>
  <c r="AC17" i="45"/>
  <c r="AC8" i="45"/>
  <c r="AC26" i="45"/>
  <c r="O17" i="45"/>
  <c r="O8" i="45"/>
  <c r="O26" i="45"/>
  <c r="AJ54" i="45"/>
  <c r="AJ36" i="45"/>
  <c r="AJ45" i="45"/>
  <c r="V54" i="45"/>
  <c r="V36" i="45"/>
  <c r="V45" i="45"/>
  <c r="H54" i="45"/>
  <c r="H36" i="45"/>
  <c r="H45" i="45"/>
  <c r="R44" i="45"/>
  <c r="R35" i="45"/>
  <c r="R53" i="45"/>
  <c r="AJ9" i="44"/>
  <c r="AF9" i="45"/>
  <c r="AF27" i="45"/>
  <c r="AF18" i="45"/>
  <c r="R9" i="45"/>
  <c r="R27" i="45"/>
  <c r="R18" i="45"/>
  <c r="AB26" i="45"/>
  <c r="AB17" i="45"/>
  <c r="AB8" i="45"/>
  <c r="N26" i="45"/>
  <c r="N8" i="45"/>
  <c r="N17" i="45"/>
  <c r="AI45" i="45"/>
  <c r="AI54" i="45"/>
  <c r="AI36" i="45"/>
  <c r="U45" i="45"/>
  <c r="U54" i="45"/>
  <c r="U36" i="45"/>
  <c r="G45" i="45"/>
  <c r="G54" i="45"/>
  <c r="G36" i="45"/>
  <c r="AE53" i="45"/>
  <c r="AE35" i="45"/>
  <c r="AE44" i="45"/>
  <c r="Q53" i="45"/>
  <c r="Q35" i="45"/>
  <c r="Q44" i="45"/>
  <c r="AI9" i="44"/>
  <c r="U9" i="44"/>
  <c r="G9" i="44"/>
  <c r="AE8" i="44"/>
  <c r="Q8" i="44"/>
  <c r="AE27" i="44"/>
  <c r="Q27" i="44"/>
  <c r="AO26" i="44"/>
  <c r="AO23" i="50" s="1"/>
  <c r="AA26" i="44"/>
  <c r="M26" i="44"/>
  <c r="AJ36" i="44"/>
  <c r="V36" i="44"/>
  <c r="H36" i="44"/>
  <c r="R35" i="44"/>
  <c r="AD45" i="44"/>
  <c r="P45" i="44"/>
  <c r="AN44" i="44"/>
  <c r="Z44" i="44"/>
  <c r="L44" i="44"/>
  <c r="AP53" i="44"/>
  <c r="E9" i="45"/>
  <c r="E18" i="45"/>
  <c r="E27" i="45"/>
  <c r="AF44" i="45"/>
  <c r="AF35" i="45"/>
  <c r="AF53" i="45"/>
  <c r="D25" i="45"/>
  <c r="D16" i="45"/>
  <c r="D7" i="45"/>
  <c r="AE9" i="45"/>
  <c r="AE27" i="45"/>
  <c r="AE18" i="45"/>
  <c r="Q9" i="45"/>
  <c r="Q27" i="45"/>
  <c r="Q18" i="45"/>
  <c r="AA8" i="45"/>
  <c r="AA17" i="45"/>
  <c r="AA26" i="45"/>
  <c r="M8" i="45"/>
  <c r="M17" i="45"/>
  <c r="M26" i="45"/>
  <c r="AH54" i="45"/>
  <c r="AH36" i="45"/>
  <c r="AH45" i="45"/>
  <c r="T54" i="45"/>
  <c r="T36" i="45"/>
  <c r="T45" i="45"/>
  <c r="F54" i="45"/>
  <c r="F36" i="45"/>
  <c r="F45" i="45"/>
  <c r="AD53" i="45"/>
  <c r="AD35" i="45"/>
  <c r="AD44" i="45"/>
  <c r="P53" i="45"/>
  <c r="P35" i="45"/>
  <c r="P44" i="45"/>
  <c r="AH9" i="44"/>
  <c r="T9" i="44"/>
  <c r="F9" i="44"/>
  <c r="AD8" i="44"/>
  <c r="P8" i="44"/>
  <c r="AD27" i="44"/>
  <c r="P27" i="44"/>
  <c r="AN26" i="44"/>
  <c r="Z26" i="44"/>
  <c r="L26" i="44"/>
  <c r="AI36" i="44"/>
  <c r="U36" i="44"/>
  <c r="G36" i="44"/>
  <c r="AE35" i="44"/>
  <c r="Q35" i="44"/>
  <c r="D54" i="44"/>
  <c r="AO53" i="44"/>
  <c r="R8" i="44"/>
  <c r="D27" i="45"/>
  <c r="D18" i="45"/>
  <c r="D9" i="45"/>
  <c r="AD18" i="45"/>
  <c r="AD27" i="45"/>
  <c r="AD9" i="45"/>
  <c r="P18" i="45"/>
  <c r="P27" i="45"/>
  <c r="P9" i="45"/>
  <c r="AN8" i="45"/>
  <c r="AN26" i="45"/>
  <c r="AN17" i="45"/>
  <c r="Z8" i="45"/>
  <c r="Z26" i="45"/>
  <c r="Z17" i="45"/>
  <c r="L8" i="45"/>
  <c r="L26" i="45"/>
  <c r="L17" i="45"/>
  <c r="AG45" i="45"/>
  <c r="AG54" i="45"/>
  <c r="AG36" i="45"/>
  <c r="S45" i="45"/>
  <c r="S36" i="45"/>
  <c r="S54" i="45"/>
  <c r="E45" i="45"/>
  <c r="E54" i="45"/>
  <c r="E36" i="45"/>
  <c r="AC44" i="45"/>
  <c r="AC53" i="45"/>
  <c r="AC35" i="45"/>
  <c r="O44" i="45"/>
  <c r="O53" i="45"/>
  <c r="O35" i="45"/>
  <c r="AG9" i="44"/>
  <c r="S9" i="44"/>
  <c r="E9" i="44"/>
  <c r="AC8" i="44"/>
  <c r="O8" i="44"/>
  <c r="AH36" i="44"/>
  <c r="T36" i="44"/>
  <c r="F36" i="44"/>
  <c r="AD35" i="44"/>
  <c r="P35" i="44"/>
  <c r="H9" i="44"/>
  <c r="D116" i="40"/>
  <c r="D22" i="10" s="1"/>
  <c r="D8" i="45"/>
  <c r="D26" i="45"/>
  <c r="D17" i="45"/>
  <c r="AC18" i="45"/>
  <c r="AC27" i="45"/>
  <c r="AC9" i="45"/>
  <c r="O18" i="45"/>
  <c r="O27" i="45"/>
  <c r="O9" i="45"/>
  <c r="AM8" i="45"/>
  <c r="AM26" i="45"/>
  <c r="AM17" i="45"/>
  <c r="Y8" i="45"/>
  <c r="Y26" i="45"/>
  <c r="Y17" i="45"/>
  <c r="K8" i="45"/>
  <c r="K26" i="45"/>
  <c r="K17" i="45"/>
  <c r="AF45" i="45"/>
  <c r="AF54" i="45"/>
  <c r="AF36" i="45"/>
  <c r="R45" i="45"/>
  <c r="R36" i="45"/>
  <c r="R54" i="45"/>
  <c r="AB53" i="45"/>
  <c r="AB35" i="45"/>
  <c r="AB44" i="45"/>
  <c r="N53" i="45"/>
  <c r="N35" i="45"/>
  <c r="N44" i="45"/>
  <c r="AF9" i="44"/>
  <c r="R9" i="44"/>
  <c r="AP8" i="44"/>
  <c r="AB8" i="44"/>
  <c r="N8" i="44"/>
  <c r="AG36" i="44"/>
  <c r="S36" i="44"/>
  <c r="E36" i="44"/>
  <c r="AC35" i="44"/>
  <c r="O35" i="44"/>
  <c r="AF8" i="44"/>
  <c r="AB9" i="45"/>
  <c r="AB18" i="45"/>
  <c r="AB27" i="45"/>
  <c r="N9" i="45"/>
  <c r="N18" i="45"/>
  <c r="N27" i="45"/>
  <c r="AL17" i="45"/>
  <c r="AL26" i="45"/>
  <c r="AL8" i="45"/>
  <c r="X17" i="45"/>
  <c r="X8" i="45"/>
  <c r="X26" i="45"/>
  <c r="J17" i="45"/>
  <c r="J8" i="45"/>
  <c r="J26" i="45"/>
  <c r="F7" i="45"/>
  <c r="F25" i="45"/>
  <c r="F16" i="45"/>
  <c r="D43" i="45"/>
  <c r="D52" i="45"/>
  <c r="D34" i="45"/>
  <c r="AE54" i="45"/>
  <c r="AE36" i="45"/>
  <c r="AE45" i="45"/>
  <c r="Q54" i="45"/>
  <c r="Q36" i="45"/>
  <c r="Q45" i="45"/>
  <c r="AA44" i="45"/>
  <c r="AA35" i="45"/>
  <c r="AA53" i="45"/>
  <c r="M44" i="45"/>
  <c r="M35" i="45"/>
  <c r="M53" i="45"/>
  <c r="D7" i="44"/>
  <c r="AE9" i="44"/>
  <c r="Q9" i="44"/>
  <c r="AO8" i="44"/>
  <c r="AA8" i="44"/>
  <c r="M8" i="44"/>
  <c r="AJ18" i="44"/>
  <c r="V18" i="44"/>
  <c r="H18" i="44"/>
  <c r="AF17" i="44"/>
  <c r="R17" i="44"/>
  <c r="AF36" i="44"/>
  <c r="R36" i="44"/>
  <c r="AB35" i="44"/>
  <c r="N35" i="44"/>
  <c r="V9" i="44"/>
  <c r="AA18" i="45"/>
  <c r="AA27" i="45"/>
  <c r="AA9" i="45"/>
  <c r="M18" i="45"/>
  <c r="M27" i="45"/>
  <c r="M9" i="45"/>
  <c r="AK17" i="45"/>
  <c r="AK26" i="45"/>
  <c r="AK8" i="45"/>
  <c r="W17" i="45"/>
  <c r="W26" i="45"/>
  <c r="W8" i="45"/>
  <c r="I17" i="45"/>
  <c r="I26" i="45"/>
  <c r="I8" i="45"/>
  <c r="E7" i="45"/>
  <c r="E25" i="45"/>
  <c r="E16" i="45"/>
  <c r="D54" i="45"/>
  <c r="D45" i="45"/>
  <c r="D36" i="45"/>
  <c r="AD36" i="45"/>
  <c r="AD45" i="45"/>
  <c r="AD54" i="45"/>
  <c r="P36" i="45"/>
  <c r="P45" i="45"/>
  <c r="P54" i="45"/>
  <c r="AN44" i="45"/>
  <c r="AN53" i="45"/>
  <c r="AN35" i="45"/>
  <c r="Z44" i="45"/>
  <c r="Z35" i="45"/>
  <c r="Z53" i="45"/>
  <c r="L44" i="45"/>
  <c r="L53" i="45"/>
  <c r="L35" i="45"/>
  <c r="AD9" i="44"/>
  <c r="P9" i="44"/>
  <c r="AN8" i="44"/>
  <c r="Z8" i="44"/>
  <c r="L8" i="44"/>
  <c r="AI18" i="44"/>
  <c r="U18" i="44"/>
  <c r="G18" i="44"/>
  <c r="AE17" i="44"/>
  <c r="Q17" i="44"/>
  <c r="D36" i="44"/>
  <c r="AE36" i="44"/>
  <c r="Q36" i="44"/>
  <c r="AA35" i="44"/>
  <c r="M35" i="44"/>
  <c r="AP44" i="10"/>
  <c r="AP49" i="10" s="1"/>
  <c r="AP50" i="10" s="1"/>
  <c r="AO44" i="10"/>
  <c r="AO49" i="10" s="1"/>
  <c r="AO50" i="10" s="1"/>
  <c r="E116" i="40"/>
  <c r="E22" i="10" s="1"/>
  <c r="F116" i="40"/>
  <c r="F22" i="10" s="1"/>
  <c r="B115" i="40"/>
  <c r="C17" i="44" l="1"/>
  <c r="C27" i="44"/>
  <c r="C45" i="45"/>
  <c r="C54" i="45"/>
  <c r="C44" i="44"/>
  <c r="C26" i="44"/>
  <c r="AP8" i="50"/>
  <c r="AP18" i="50"/>
  <c r="AP13" i="50"/>
  <c r="C54" i="44"/>
  <c r="C8" i="44"/>
  <c r="C18" i="44"/>
  <c r="C44" i="45"/>
  <c r="AP14" i="50"/>
  <c r="AP19" i="50"/>
  <c r="AP9" i="50"/>
  <c r="C53" i="44"/>
  <c r="C35" i="45"/>
  <c r="C45" i="44"/>
  <c r="C17" i="45"/>
  <c r="C9" i="45"/>
  <c r="C35" i="44"/>
  <c r="C26" i="45"/>
  <c r="C18" i="45"/>
  <c r="C8" i="45"/>
  <c r="C27" i="45"/>
  <c r="C9" i="44"/>
  <c r="AO8" i="50"/>
  <c r="AO18" i="50"/>
  <c r="AO13" i="50"/>
  <c r="C53" i="45"/>
  <c r="C36" i="45"/>
  <c r="C36" i="44"/>
  <c r="AO14" i="50"/>
  <c r="AO19" i="50"/>
  <c r="AO9" i="50"/>
  <c r="AO8" i="49"/>
  <c r="AO18" i="49"/>
  <c r="AO28" i="49"/>
  <c r="AO23" i="49"/>
  <c r="AO13" i="49"/>
  <c r="AO14" i="49"/>
  <c r="AO24" i="49"/>
  <c r="AO29" i="49"/>
  <c r="AO9" i="49"/>
  <c r="AO19" i="49"/>
  <c r="AP14" i="49"/>
  <c r="AP24" i="49"/>
  <c r="AP29" i="49"/>
  <c r="AP19" i="49"/>
  <c r="AP9" i="49"/>
  <c r="AP13" i="49"/>
  <c r="AP23" i="49"/>
  <c r="AP28" i="49"/>
  <c r="AP8" i="49"/>
  <c r="AP18" i="49"/>
  <c r="G70" i="40" l="1"/>
  <c r="H70" i="40"/>
  <c r="I70" i="40"/>
  <c r="J70" i="40"/>
  <c r="K70" i="40"/>
  <c r="L70" i="40"/>
  <c r="M70" i="40"/>
  <c r="N70" i="40"/>
  <c r="O70" i="40"/>
  <c r="P70" i="40"/>
  <c r="Q70" i="40"/>
  <c r="R70" i="40"/>
  <c r="S70" i="40"/>
  <c r="T70" i="40"/>
  <c r="U70" i="40"/>
  <c r="V70" i="40"/>
  <c r="W70" i="40"/>
  <c r="X70" i="40"/>
  <c r="Y70" i="40"/>
  <c r="Z70" i="40"/>
  <c r="AA70" i="40"/>
  <c r="AB70" i="40"/>
  <c r="AC70" i="40"/>
  <c r="AD70" i="40"/>
  <c r="AE70" i="40"/>
  <c r="AF70" i="40"/>
  <c r="AG70" i="40"/>
  <c r="AH70" i="40"/>
  <c r="AI70" i="40"/>
  <c r="AJ70" i="40"/>
  <c r="AK70" i="40"/>
  <c r="AL70" i="40"/>
  <c r="AM70" i="40"/>
  <c r="AN70" i="40"/>
  <c r="AO70" i="40"/>
  <c r="AP70" i="40"/>
  <c r="F69" i="40"/>
  <c r="E69" i="40"/>
  <c r="C69" i="40"/>
  <c r="G62" i="40"/>
  <c r="H60" i="40"/>
  <c r="I60" i="40" s="1"/>
  <c r="AP58" i="40"/>
  <c r="AO58" i="40"/>
  <c r="AN58" i="40"/>
  <c r="AM58" i="40"/>
  <c r="AL58" i="40"/>
  <c r="AK58" i="40"/>
  <c r="AJ58" i="40"/>
  <c r="AI58" i="40"/>
  <c r="AH58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G68" i="40" l="1"/>
  <c r="G113" i="40"/>
  <c r="G122" i="40"/>
  <c r="G69" i="40"/>
  <c r="I62" i="40"/>
  <c r="J60" i="40"/>
  <c r="H62" i="40"/>
  <c r="H6" i="40"/>
  <c r="H122" i="40" l="1"/>
  <c r="H113" i="40"/>
  <c r="I113" i="40"/>
  <c r="I122" i="40"/>
  <c r="G7" i="44"/>
  <c r="G43" i="45"/>
  <c r="G125" i="40"/>
  <c r="G52" i="45"/>
  <c r="G34" i="45"/>
  <c r="G52" i="44"/>
  <c r="G16" i="44"/>
  <c r="G25" i="44"/>
  <c r="G43" i="44"/>
  <c r="G34" i="44"/>
  <c r="G25" i="45"/>
  <c r="G7" i="45"/>
  <c r="G116" i="40"/>
  <c r="G16" i="45"/>
  <c r="K60" i="40"/>
  <c r="H68" i="40"/>
  <c r="I68" i="40"/>
  <c r="J62" i="40"/>
  <c r="D15" i="40"/>
  <c r="C33" i="40"/>
  <c r="L6" i="40"/>
  <c r="I6" i="40"/>
  <c r="AP6" i="3"/>
  <c r="K3" i="53"/>
  <c r="H5" i="53"/>
  <c r="D7" i="53"/>
  <c r="E8" i="53" s="1"/>
  <c r="D7" i="52"/>
  <c r="E8" i="52" s="1"/>
  <c r="H4" i="53"/>
  <c r="H4" i="52"/>
  <c r="C38" i="53"/>
  <c r="C28" i="52"/>
  <c r="C30" i="52"/>
  <c r="H3" i="52"/>
  <c r="D7" i="51" s="1"/>
  <c r="C7" i="51" s="1"/>
  <c r="C16" i="40"/>
  <c r="C61" i="40" s="1"/>
  <c r="C70" i="40" s="1"/>
  <c r="AO13" i="40"/>
  <c r="AP13" i="40"/>
  <c r="AO22" i="40"/>
  <c r="AP22" i="40"/>
  <c r="AO31" i="40"/>
  <c r="AP31" i="40"/>
  <c r="AO40" i="40"/>
  <c r="AP40" i="40"/>
  <c r="AO49" i="40"/>
  <c r="AP49" i="40"/>
  <c r="AO67" i="40"/>
  <c r="AP67" i="40"/>
  <c r="AO76" i="40"/>
  <c r="AP76" i="40"/>
  <c r="AO85" i="40"/>
  <c r="AP85" i="40"/>
  <c r="AO94" i="40"/>
  <c r="AP94" i="40"/>
  <c r="AO103" i="40"/>
  <c r="AP103" i="40"/>
  <c r="C14" i="40"/>
  <c r="C59" i="40" s="1"/>
  <c r="G22" i="10" l="1"/>
  <c r="I52" i="44"/>
  <c r="I125" i="40"/>
  <c r="I7" i="44"/>
  <c r="I16" i="44"/>
  <c r="I43" i="44"/>
  <c r="I43" i="45"/>
  <c r="I25" i="44"/>
  <c r="I52" i="45"/>
  <c r="I34" i="45"/>
  <c r="I34" i="44"/>
  <c r="I7" i="45"/>
  <c r="I16" i="45"/>
  <c r="I116" i="40"/>
  <c r="I22" i="10" s="1"/>
  <c r="I25" i="45"/>
  <c r="H25" i="45"/>
  <c r="H7" i="45"/>
  <c r="H16" i="45"/>
  <c r="H116" i="40"/>
  <c r="H22" i="10" s="1"/>
  <c r="J113" i="40"/>
  <c r="J122" i="40"/>
  <c r="H52" i="44"/>
  <c r="H16" i="44"/>
  <c r="H43" i="45"/>
  <c r="H125" i="40"/>
  <c r="H25" i="44"/>
  <c r="H52" i="45"/>
  <c r="H34" i="44"/>
  <c r="H34" i="45"/>
  <c r="H43" i="44"/>
  <c r="H7" i="44"/>
  <c r="H7" i="53"/>
  <c r="L3" i="53" s="1"/>
  <c r="AP18" i="51"/>
  <c r="AP48" i="23" s="1"/>
  <c r="AP49" i="23" s="1"/>
  <c r="AO9" i="51"/>
  <c r="AO37" i="23" s="1"/>
  <c r="AP9" i="51"/>
  <c r="AP37" i="23" s="1"/>
  <c r="C62" i="40"/>
  <c r="C68" i="40"/>
  <c r="L60" i="40"/>
  <c r="K105" i="40"/>
  <c r="J68" i="40"/>
  <c r="I105" i="40"/>
  <c r="G105" i="40"/>
  <c r="H105" i="40"/>
  <c r="E15" i="40"/>
  <c r="E42" i="40" s="1"/>
  <c r="E96" i="40" s="1"/>
  <c r="D60" i="40"/>
  <c r="D69" i="40" s="1"/>
  <c r="J105" i="40"/>
  <c r="K62" i="40"/>
  <c r="C42" i="40"/>
  <c r="D16" i="40"/>
  <c r="D61" i="40" s="1"/>
  <c r="D14" i="40"/>
  <c r="D59" i="40" s="1"/>
  <c r="D33" i="40"/>
  <c r="D42" i="40"/>
  <c r="D96" i="40" s="1"/>
  <c r="J6" i="40"/>
  <c r="I7" i="40"/>
  <c r="I5" i="40"/>
  <c r="H7" i="40"/>
  <c r="C34" i="40" s="1"/>
  <c r="H5" i="40"/>
  <c r="C32" i="40" s="1"/>
  <c r="K68" i="40" l="1"/>
  <c r="K113" i="40"/>
  <c r="K122" i="40"/>
  <c r="J52" i="44"/>
  <c r="J43" i="44"/>
  <c r="J7" i="44"/>
  <c r="J25" i="44"/>
  <c r="J16" i="44"/>
  <c r="J34" i="44"/>
  <c r="J125" i="40"/>
  <c r="J52" i="45"/>
  <c r="J34" i="45"/>
  <c r="J43" i="45"/>
  <c r="J25" i="45"/>
  <c r="J116" i="40"/>
  <c r="J22" i="10" s="1"/>
  <c r="J16" i="45"/>
  <c r="J7" i="45"/>
  <c r="H8" i="53"/>
  <c r="F18" i="53" s="1"/>
  <c r="H18" i="53" s="1"/>
  <c r="AO18" i="51"/>
  <c r="AO48" i="23" s="1"/>
  <c r="AO49" i="23" s="1"/>
  <c r="AP38" i="23"/>
  <c r="AP59" i="23"/>
  <c r="AP60" i="23" s="1"/>
  <c r="AP61" i="23" s="1"/>
  <c r="AP66" i="23" s="1"/>
  <c r="AP72" i="23" s="1"/>
  <c r="AP19" i="19" s="1"/>
  <c r="AO38" i="23"/>
  <c r="F15" i="40"/>
  <c r="G15" i="40" s="1"/>
  <c r="C88" i="40"/>
  <c r="E33" i="40"/>
  <c r="D70" i="40"/>
  <c r="M60" i="40"/>
  <c r="L105" i="40"/>
  <c r="D68" i="40"/>
  <c r="D62" i="40"/>
  <c r="C86" i="40"/>
  <c r="E16" i="40"/>
  <c r="E61" i="40" s="1"/>
  <c r="E70" i="40" s="1"/>
  <c r="E14" i="40"/>
  <c r="E59" i="40" s="1"/>
  <c r="L62" i="40"/>
  <c r="E24" i="40"/>
  <c r="D78" i="40"/>
  <c r="E78" i="40"/>
  <c r="F78" i="40"/>
  <c r="C24" i="40"/>
  <c r="C78" i="40" s="1"/>
  <c r="D24" i="40"/>
  <c r="AO88" i="40"/>
  <c r="AP88" i="40"/>
  <c r="D13" i="40"/>
  <c r="D22" i="40"/>
  <c r="D31" i="40"/>
  <c r="C35" i="40"/>
  <c r="D40" i="40"/>
  <c r="D49" i="40"/>
  <c r="C53" i="40"/>
  <c r="D53" i="40"/>
  <c r="D67" i="40"/>
  <c r="C71" i="40"/>
  <c r="D76" i="40"/>
  <c r="D85" i="40"/>
  <c r="D94" i="40"/>
  <c r="D103" i="40"/>
  <c r="C107" i="40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AA17" i="3"/>
  <c r="AB17" i="3"/>
  <c r="AC17" i="3"/>
  <c r="AD17" i="3"/>
  <c r="AE17" i="3"/>
  <c r="AF17" i="3"/>
  <c r="AG17" i="3"/>
  <c r="AH17" i="3"/>
  <c r="AI17" i="3"/>
  <c r="AK17" i="3"/>
  <c r="AL17" i="3"/>
  <c r="AM17" i="3"/>
  <c r="AN17" i="3"/>
  <c r="AO17" i="3"/>
  <c r="AP1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D19" i="3"/>
  <c r="D17" i="3"/>
  <c r="D8" i="3"/>
  <c r="D6" i="3"/>
  <c r="K116" i="40" l="1"/>
  <c r="K22" i="10" s="1"/>
  <c r="K25" i="45"/>
  <c r="K16" i="45"/>
  <c r="K7" i="45"/>
  <c r="K52" i="44"/>
  <c r="K52" i="45"/>
  <c r="K125" i="40"/>
  <c r="K34" i="45"/>
  <c r="K34" i="44"/>
  <c r="K43" i="45"/>
  <c r="K25" i="44"/>
  <c r="K16" i="44"/>
  <c r="K43" i="44"/>
  <c r="K7" i="44"/>
  <c r="L122" i="40"/>
  <c r="L113" i="40"/>
  <c r="AO59" i="23"/>
  <c r="AO60" i="23" s="1"/>
  <c r="AO61" i="23" s="1"/>
  <c r="AO66" i="23" s="1"/>
  <c r="AO72" i="23" s="1"/>
  <c r="AO19" i="19" s="1"/>
  <c r="C89" i="40"/>
  <c r="F24" i="40"/>
  <c r="F33" i="40"/>
  <c r="F42" i="40"/>
  <c r="F96" i="40" s="1"/>
  <c r="F16" i="40"/>
  <c r="F61" i="40" s="1"/>
  <c r="F70" i="40" s="1"/>
  <c r="F14" i="40"/>
  <c r="F59" i="40" s="1"/>
  <c r="F68" i="40" s="1"/>
  <c r="N60" i="40"/>
  <c r="M105" i="40"/>
  <c r="E62" i="40"/>
  <c r="E68" i="40"/>
  <c r="L68" i="40"/>
  <c r="M62" i="40"/>
  <c r="H15" i="40"/>
  <c r="G42" i="40"/>
  <c r="G33" i="40"/>
  <c r="G24" i="40"/>
  <c r="G14" i="40"/>
  <c r="C17" i="40"/>
  <c r="AP34" i="53"/>
  <c r="AP39" i="53"/>
  <c r="AP26" i="52"/>
  <c r="AP31" i="52"/>
  <c r="AO4" i="3"/>
  <c r="AP4" i="3"/>
  <c r="AO9" i="3"/>
  <c r="AP9" i="3"/>
  <c r="AO15" i="3"/>
  <c r="AP15" i="3"/>
  <c r="AO20" i="3"/>
  <c r="AP20" i="3"/>
  <c r="AO26" i="3"/>
  <c r="AP26" i="3"/>
  <c r="AO28" i="3"/>
  <c r="AO39" i="3" s="1"/>
  <c r="AP28" i="3"/>
  <c r="AP39" i="3" s="1"/>
  <c r="AO30" i="3"/>
  <c r="AO41" i="3" s="1"/>
  <c r="AO42" i="3" s="1"/>
  <c r="AP30" i="3"/>
  <c r="AP31" i="3" s="1"/>
  <c r="AO37" i="3"/>
  <c r="AP37" i="3"/>
  <c r="E34" i="53"/>
  <c r="F34" i="53"/>
  <c r="G34" i="53"/>
  <c r="H34" i="53"/>
  <c r="I34" i="53"/>
  <c r="J34" i="53"/>
  <c r="K34" i="53"/>
  <c r="L34" i="53"/>
  <c r="M34" i="53"/>
  <c r="N34" i="53"/>
  <c r="O34" i="53"/>
  <c r="P34" i="53"/>
  <c r="Q34" i="53"/>
  <c r="R34" i="53"/>
  <c r="S34" i="53"/>
  <c r="T34" i="53"/>
  <c r="U34" i="53"/>
  <c r="V34" i="53"/>
  <c r="W34" i="53"/>
  <c r="X34" i="53"/>
  <c r="Y34" i="53"/>
  <c r="Z34" i="53"/>
  <c r="AA34" i="53"/>
  <c r="AB34" i="53"/>
  <c r="AC34" i="53"/>
  <c r="AD34" i="53"/>
  <c r="AE34" i="53"/>
  <c r="AF34" i="53"/>
  <c r="AG34" i="53"/>
  <c r="AH34" i="53"/>
  <c r="AI34" i="53"/>
  <c r="AJ34" i="53"/>
  <c r="AK34" i="53"/>
  <c r="AL34" i="53"/>
  <c r="AM34" i="53"/>
  <c r="AN34" i="53"/>
  <c r="AO34" i="53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J17" i="53"/>
  <c r="K17" i="53" s="1"/>
  <c r="L17" i="53" s="1"/>
  <c r="M17" i="53" s="1"/>
  <c r="K12" i="53"/>
  <c r="L12" i="53" s="1"/>
  <c r="M12" i="53" s="1"/>
  <c r="N12" i="53" s="1"/>
  <c r="O12" i="53" s="1"/>
  <c r="P12" i="53" s="1"/>
  <c r="Q12" i="53" s="1"/>
  <c r="R12" i="53" s="1"/>
  <c r="S12" i="53" s="1"/>
  <c r="T12" i="53" s="1"/>
  <c r="U12" i="53" s="1"/>
  <c r="V12" i="53" s="1"/>
  <c r="W12" i="53" s="1"/>
  <c r="X12" i="53" s="1"/>
  <c r="Y12" i="53" s="1"/>
  <c r="Z12" i="53" s="1"/>
  <c r="AA12" i="53" s="1"/>
  <c r="AB12" i="53" s="1"/>
  <c r="AC12" i="53" s="1"/>
  <c r="AD12" i="53" s="1"/>
  <c r="AE12" i="53" s="1"/>
  <c r="AF12" i="53" s="1"/>
  <c r="AG12" i="53" s="1"/>
  <c r="AH12" i="53" s="1"/>
  <c r="AI12" i="53" s="1"/>
  <c r="AJ12" i="53" s="1"/>
  <c r="AK12" i="53" s="1"/>
  <c r="AL12" i="53" s="1"/>
  <c r="AM12" i="53" s="1"/>
  <c r="AN12" i="53" s="1"/>
  <c r="AO12" i="53" s="1"/>
  <c r="AP12" i="53" s="1"/>
  <c r="AQ12" i="53" s="1"/>
  <c r="AR12" i="53" s="1"/>
  <c r="AS12" i="53" s="1"/>
  <c r="AT12" i="53" s="1"/>
  <c r="AU12" i="53" s="1"/>
  <c r="AV12" i="53" s="1"/>
  <c r="AO31" i="52"/>
  <c r="AN31" i="52"/>
  <c r="AM31" i="52"/>
  <c r="AL31" i="52"/>
  <c r="AK31" i="52"/>
  <c r="AJ31" i="52"/>
  <c r="AI31" i="52"/>
  <c r="AH31" i="52"/>
  <c r="AG31" i="52"/>
  <c r="AF31" i="52"/>
  <c r="AE31" i="52"/>
  <c r="AD31" i="52"/>
  <c r="AC31" i="52"/>
  <c r="AB31" i="52"/>
  <c r="AA31" i="52"/>
  <c r="Z31" i="52"/>
  <c r="Y31" i="52"/>
  <c r="X31" i="52"/>
  <c r="W31" i="52"/>
  <c r="V31" i="52"/>
  <c r="U31" i="52"/>
  <c r="T31" i="52"/>
  <c r="S31" i="52"/>
  <c r="R31" i="52"/>
  <c r="Q31" i="52"/>
  <c r="P31" i="52"/>
  <c r="O31" i="52"/>
  <c r="N31" i="52"/>
  <c r="M31" i="52"/>
  <c r="L31" i="52"/>
  <c r="K31" i="52"/>
  <c r="J31" i="52"/>
  <c r="I31" i="52"/>
  <c r="H31" i="52"/>
  <c r="G31" i="52"/>
  <c r="F31" i="52"/>
  <c r="E31" i="52"/>
  <c r="D31" i="52"/>
  <c r="AO26" i="52"/>
  <c r="AN26" i="52"/>
  <c r="AM26" i="52"/>
  <c r="AL26" i="52"/>
  <c r="AK26" i="52"/>
  <c r="AJ26" i="52"/>
  <c r="AI26" i="52"/>
  <c r="AH26" i="52"/>
  <c r="AG26" i="52"/>
  <c r="AF26" i="52"/>
  <c r="AE26" i="52"/>
  <c r="AD26" i="52"/>
  <c r="AC26" i="52"/>
  <c r="AB26" i="52"/>
  <c r="AA26" i="52"/>
  <c r="Z26" i="52"/>
  <c r="Y26" i="52"/>
  <c r="X26" i="52"/>
  <c r="W26" i="52"/>
  <c r="V26" i="52"/>
  <c r="U26" i="52"/>
  <c r="T26" i="52"/>
  <c r="S26" i="52"/>
  <c r="R26" i="52"/>
  <c r="Q26" i="52"/>
  <c r="P26" i="52"/>
  <c r="O26" i="52"/>
  <c r="N26" i="52"/>
  <c r="M26" i="52"/>
  <c r="L26" i="52"/>
  <c r="K26" i="52"/>
  <c r="J26" i="52"/>
  <c r="I26" i="52"/>
  <c r="H26" i="52"/>
  <c r="G26" i="52"/>
  <c r="F26" i="52"/>
  <c r="E26" i="52"/>
  <c r="H15" i="52"/>
  <c r="I12" i="52"/>
  <c r="J12" i="52" s="1"/>
  <c r="K12" i="52" s="1"/>
  <c r="L12" i="52" s="1"/>
  <c r="M12" i="52" s="1"/>
  <c r="N12" i="52" s="1"/>
  <c r="O12" i="52" s="1"/>
  <c r="P12" i="52" s="1"/>
  <c r="Q12" i="52" s="1"/>
  <c r="R12" i="52" s="1"/>
  <c r="S12" i="52" s="1"/>
  <c r="T12" i="52" s="1"/>
  <c r="U12" i="52" s="1"/>
  <c r="V12" i="52" s="1"/>
  <c r="W12" i="52" s="1"/>
  <c r="X12" i="52" s="1"/>
  <c r="Y12" i="52" s="1"/>
  <c r="Z12" i="52" s="1"/>
  <c r="AA12" i="52" s="1"/>
  <c r="AB12" i="52" s="1"/>
  <c r="AC12" i="52" s="1"/>
  <c r="AD12" i="52" s="1"/>
  <c r="AE12" i="52" s="1"/>
  <c r="AF12" i="52" s="1"/>
  <c r="AG12" i="52" s="1"/>
  <c r="AH12" i="52" s="1"/>
  <c r="AI12" i="52" s="1"/>
  <c r="AJ12" i="52" s="1"/>
  <c r="AK12" i="52" s="1"/>
  <c r="AL12" i="52" s="1"/>
  <c r="AM12" i="52" s="1"/>
  <c r="AN12" i="52" s="1"/>
  <c r="AO12" i="52" s="1"/>
  <c r="AP12" i="52" s="1"/>
  <c r="AQ12" i="52" s="1"/>
  <c r="AR12" i="52" s="1"/>
  <c r="AS12" i="52" s="1"/>
  <c r="AT12" i="52" s="1"/>
  <c r="H7" i="52"/>
  <c r="H8" i="52" s="1"/>
  <c r="M113" i="40" l="1"/>
  <c r="M122" i="40"/>
  <c r="L52" i="44"/>
  <c r="L125" i="40"/>
  <c r="L52" i="45"/>
  <c r="L34" i="44"/>
  <c r="L43" i="45"/>
  <c r="L43" i="44"/>
  <c r="L16" i="44"/>
  <c r="L34" i="45"/>
  <c r="L25" i="44"/>
  <c r="L7" i="44"/>
  <c r="L16" i="45"/>
  <c r="L25" i="45"/>
  <c r="L7" i="45"/>
  <c r="L116" i="40"/>
  <c r="N17" i="53"/>
  <c r="M18" i="53"/>
  <c r="E16" i="52"/>
  <c r="E17" i="52"/>
  <c r="E20" i="52"/>
  <c r="E19" i="52"/>
  <c r="E18" i="52"/>
  <c r="B61" i="40"/>
  <c r="G16" i="40"/>
  <c r="H16" i="40" s="1"/>
  <c r="F62" i="40"/>
  <c r="O60" i="40"/>
  <c r="M68" i="40"/>
  <c r="N62" i="40"/>
  <c r="I15" i="40"/>
  <c r="H33" i="40"/>
  <c r="H42" i="40"/>
  <c r="H24" i="40"/>
  <c r="H14" i="40"/>
  <c r="C39" i="53"/>
  <c r="C31" i="52"/>
  <c r="AO31" i="3"/>
  <c r="D17" i="40"/>
  <c r="AP41" i="3"/>
  <c r="AP42" i="3" s="1"/>
  <c r="I15" i="52"/>
  <c r="N122" i="40" l="1"/>
  <c r="N113" i="40"/>
  <c r="M43" i="44"/>
  <c r="M34" i="45"/>
  <c r="M34" i="44"/>
  <c r="M52" i="44"/>
  <c r="M125" i="40"/>
  <c r="M43" i="45"/>
  <c r="M25" i="44"/>
  <c r="M52" i="45"/>
  <c r="M16" i="44"/>
  <c r="M7" i="44"/>
  <c r="M25" i="45"/>
  <c r="M116" i="40"/>
  <c r="M22" i="10" s="1"/>
  <c r="M7" i="45"/>
  <c r="M16" i="45"/>
  <c r="L22" i="10"/>
  <c r="O17" i="53"/>
  <c r="N18" i="53"/>
  <c r="N68" i="40"/>
  <c r="N105" i="40"/>
  <c r="P60" i="40"/>
  <c r="O62" i="40"/>
  <c r="J15" i="40"/>
  <c r="I33" i="40"/>
  <c r="I42" i="40"/>
  <c r="I24" i="40"/>
  <c r="I14" i="40"/>
  <c r="I16" i="40"/>
  <c r="E22" i="53"/>
  <c r="F20" i="52"/>
  <c r="F16" i="52"/>
  <c r="E18" i="53"/>
  <c r="F19" i="53"/>
  <c r="H19" i="53" s="1"/>
  <c r="M19" i="53" s="1"/>
  <c r="D71" i="40"/>
  <c r="F22" i="53"/>
  <c r="H22" i="53" s="1"/>
  <c r="M22" i="53" s="1"/>
  <c r="F21" i="53"/>
  <c r="H21" i="53" s="1"/>
  <c r="M21" i="53" s="1"/>
  <c r="F20" i="53"/>
  <c r="H20" i="53" s="1"/>
  <c r="M20" i="53" s="1"/>
  <c r="J15" i="52"/>
  <c r="N116" i="40" l="1"/>
  <c r="N25" i="45"/>
  <c r="N7" i="45"/>
  <c r="N16" i="45"/>
  <c r="O122" i="40"/>
  <c r="O113" i="40"/>
  <c r="N34" i="44"/>
  <c r="N43" i="45"/>
  <c r="N34" i="45"/>
  <c r="N7" i="44"/>
  <c r="N52" i="44"/>
  <c r="N52" i="45"/>
  <c r="N125" i="40"/>
  <c r="N25" i="44"/>
  <c r="N16" i="44"/>
  <c r="N43" i="44"/>
  <c r="P17" i="53"/>
  <c r="O18" i="53"/>
  <c r="H16" i="52"/>
  <c r="G18" i="53"/>
  <c r="L18" i="53" s="1"/>
  <c r="H20" i="52"/>
  <c r="G22" i="53"/>
  <c r="L22" i="53" s="1"/>
  <c r="Q60" i="40"/>
  <c r="O68" i="40"/>
  <c r="O105" i="40"/>
  <c r="P62" i="40"/>
  <c r="K15" i="40"/>
  <c r="J33" i="40"/>
  <c r="J42" i="40"/>
  <c r="J24" i="40"/>
  <c r="J14" i="40"/>
  <c r="J16" i="40"/>
  <c r="I20" i="52"/>
  <c r="E19" i="53"/>
  <c r="F17" i="52"/>
  <c r="E20" i="53"/>
  <c r="F18" i="52"/>
  <c r="I16" i="52"/>
  <c r="E21" i="53"/>
  <c r="F19" i="52"/>
  <c r="G21" i="53" s="1"/>
  <c r="AN21" i="53"/>
  <c r="AT21" i="53"/>
  <c r="AU21" i="53"/>
  <c r="AV21" i="53"/>
  <c r="AI21" i="53"/>
  <c r="N21" i="53"/>
  <c r="AJ21" i="53"/>
  <c r="O22" i="53"/>
  <c r="AO21" i="53"/>
  <c r="P22" i="53"/>
  <c r="AP21" i="53"/>
  <c r="AG21" i="53"/>
  <c r="AH21" i="53"/>
  <c r="AK21" i="53"/>
  <c r="AD21" i="53"/>
  <c r="AR21" i="53"/>
  <c r="S21" i="53"/>
  <c r="Q21" i="53"/>
  <c r="AE21" i="53"/>
  <c r="N22" i="53"/>
  <c r="O21" i="53"/>
  <c r="AC21" i="53"/>
  <c r="AQ21" i="53"/>
  <c r="P21" i="53"/>
  <c r="N20" i="53"/>
  <c r="O20" i="53"/>
  <c r="W21" i="53"/>
  <c r="T21" i="53"/>
  <c r="AS21" i="53"/>
  <c r="Y21" i="53"/>
  <c r="AL21" i="53"/>
  <c r="R21" i="53"/>
  <c r="P20" i="53"/>
  <c r="Z21" i="53"/>
  <c r="U21" i="53"/>
  <c r="AF21" i="53"/>
  <c r="X21" i="53"/>
  <c r="AM21" i="53"/>
  <c r="AA21" i="53"/>
  <c r="V21" i="53"/>
  <c r="AB21" i="53"/>
  <c r="O19" i="53"/>
  <c r="P19" i="53"/>
  <c r="N19" i="53"/>
  <c r="K15" i="52"/>
  <c r="J16" i="52"/>
  <c r="J20" i="52"/>
  <c r="P113" i="40" l="1"/>
  <c r="P122" i="40"/>
  <c r="O52" i="44"/>
  <c r="O25" i="44"/>
  <c r="O43" i="45"/>
  <c r="O52" i="45"/>
  <c r="O34" i="44"/>
  <c r="O7" i="44"/>
  <c r="O125" i="40"/>
  <c r="O16" i="44"/>
  <c r="O34" i="45"/>
  <c r="O43" i="44"/>
  <c r="O7" i="45"/>
  <c r="O25" i="45"/>
  <c r="O116" i="40"/>
  <c r="O22" i="10" s="1"/>
  <c r="O16" i="45"/>
  <c r="N22" i="10"/>
  <c r="Q17" i="53"/>
  <c r="P18" i="53"/>
  <c r="J18" i="53"/>
  <c r="K18" i="53"/>
  <c r="J22" i="53"/>
  <c r="K22" i="53"/>
  <c r="J18" i="52"/>
  <c r="G20" i="53"/>
  <c r="L20" i="53" s="1"/>
  <c r="J17" i="52"/>
  <c r="G19" i="53"/>
  <c r="L19" i="53" s="1"/>
  <c r="L21" i="53"/>
  <c r="P105" i="40"/>
  <c r="R60" i="40"/>
  <c r="P68" i="40"/>
  <c r="Q62" i="40"/>
  <c r="L15" i="40"/>
  <c r="K33" i="40"/>
  <c r="K42" i="40"/>
  <c r="K24" i="40"/>
  <c r="K14" i="40"/>
  <c r="K16" i="40"/>
  <c r="AJ19" i="52"/>
  <c r="K19" i="52"/>
  <c r="AO19" i="52"/>
  <c r="AQ19" i="52"/>
  <c r="M19" i="52"/>
  <c r="AA19" i="52"/>
  <c r="AK19" i="52"/>
  <c r="AL19" i="52"/>
  <c r="AC19" i="52"/>
  <c r="W19" i="52"/>
  <c r="R19" i="52"/>
  <c r="N19" i="52"/>
  <c r="H19" i="52"/>
  <c r="AF19" i="52"/>
  <c r="Y19" i="52"/>
  <c r="AI19" i="52"/>
  <c r="AT19" i="52"/>
  <c r="X19" i="52"/>
  <c r="I19" i="52"/>
  <c r="AP19" i="52"/>
  <c r="S19" i="52"/>
  <c r="Q19" i="52"/>
  <c r="AG19" i="52"/>
  <c r="AN19" i="52"/>
  <c r="J19" i="52"/>
  <c r="AS19" i="52"/>
  <c r="V19" i="52"/>
  <c r="T19" i="52"/>
  <c r="L19" i="52"/>
  <c r="O19" i="52"/>
  <c r="AH19" i="52"/>
  <c r="AM19" i="52"/>
  <c r="AD19" i="52"/>
  <c r="P19" i="52"/>
  <c r="Z19" i="52"/>
  <c r="AE19" i="52"/>
  <c r="AB19" i="52"/>
  <c r="U19" i="52"/>
  <c r="AR19" i="52"/>
  <c r="H17" i="52"/>
  <c r="I17" i="52"/>
  <c r="J21" i="53"/>
  <c r="K21" i="53"/>
  <c r="H18" i="52"/>
  <c r="I18" i="52"/>
  <c r="O23" i="53"/>
  <c r="I35" i="53" s="1"/>
  <c r="N23" i="53"/>
  <c r="H35" i="53" s="1"/>
  <c r="P23" i="53"/>
  <c r="J35" i="53" s="1"/>
  <c r="L15" i="52"/>
  <c r="K20" i="52"/>
  <c r="K18" i="52"/>
  <c r="K17" i="52"/>
  <c r="Q68" i="40" l="1"/>
  <c r="Q113" i="40"/>
  <c r="Q122" i="40"/>
  <c r="P43" i="44"/>
  <c r="P43" i="45"/>
  <c r="P16" i="44"/>
  <c r="P34" i="44"/>
  <c r="P52" i="44"/>
  <c r="P7" i="44"/>
  <c r="P25" i="44"/>
  <c r="P52" i="45"/>
  <c r="P34" i="45"/>
  <c r="P125" i="40"/>
  <c r="P16" i="45"/>
  <c r="P25" i="45"/>
  <c r="P116" i="40"/>
  <c r="P22" i="10" s="1"/>
  <c r="P7" i="45"/>
  <c r="R17" i="53"/>
  <c r="Q18" i="53"/>
  <c r="Q22" i="53"/>
  <c r="Q20" i="53"/>
  <c r="Q19" i="53"/>
  <c r="K19" i="53"/>
  <c r="J19" i="53"/>
  <c r="J20" i="53"/>
  <c r="K20" i="53"/>
  <c r="J21" i="52"/>
  <c r="F27" i="52" s="1"/>
  <c r="F29" i="52" s="1"/>
  <c r="F32" i="52" s="1"/>
  <c r="L23" i="53"/>
  <c r="F35" i="53" s="1"/>
  <c r="F37" i="53" s="1"/>
  <c r="F40" i="53" s="1"/>
  <c r="Q105" i="40"/>
  <c r="S60" i="40"/>
  <c r="R62" i="40"/>
  <c r="M15" i="40"/>
  <c r="L33" i="40"/>
  <c r="L42" i="40"/>
  <c r="L24" i="40"/>
  <c r="L14" i="40"/>
  <c r="L16" i="40"/>
  <c r="J23" i="53"/>
  <c r="D35" i="53" s="1"/>
  <c r="D16" i="3" s="1"/>
  <c r="I21" i="52"/>
  <c r="E27" i="52" s="1"/>
  <c r="H21" i="52"/>
  <c r="D27" i="52" s="1"/>
  <c r="H37" i="53"/>
  <c r="H40" i="53" s="1"/>
  <c r="H16" i="3"/>
  <c r="J37" i="53"/>
  <c r="J40" i="53" s="1"/>
  <c r="J16" i="3"/>
  <c r="I37" i="53"/>
  <c r="I40" i="53" s="1"/>
  <c r="I16" i="3"/>
  <c r="K21" i="52"/>
  <c r="G27" i="52" s="1"/>
  <c r="G5" i="3" s="1"/>
  <c r="M15" i="52"/>
  <c r="L17" i="52"/>
  <c r="L20" i="52"/>
  <c r="L18" i="52"/>
  <c r="R122" i="40" l="1"/>
  <c r="R113" i="40"/>
  <c r="Q25" i="44"/>
  <c r="Q43" i="45"/>
  <c r="Q125" i="40"/>
  <c r="Q7" i="44"/>
  <c r="Q34" i="45"/>
  <c r="Q52" i="45"/>
  <c r="Q43" i="44"/>
  <c r="Q16" i="44"/>
  <c r="Q52" i="44"/>
  <c r="Q34" i="44"/>
  <c r="Q16" i="45"/>
  <c r="Q25" i="45"/>
  <c r="Q7" i="45"/>
  <c r="Q116" i="40"/>
  <c r="Q22" i="10" s="1"/>
  <c r="Q23" i="53"/>
  <c r="K35" i="53" s="1"/>
  <c r="S17" i="53"/>
  <c r="R18" i="53"/>
  <c r="R22" i="53"/>
  <c r="R19" i="53"/>
  <c r="R20" i="53"/>
  <c r="K23" i="53"/>
  <c r="E35" i="53" s="1"/>
  <c r="E37" i="53" s="1"/>
  <c r="E40" i="53" s="1"/>
  <c r="F16" i="3"/>
  <c r="F5" i="3"/>
  <c r="R105" i="40"/>
  <c r="T60" i="40"/>
  <c r="R68" i="40"/>
  <c r="S62" i="40"/>
  <c r="N15" i="40"/>
  <c r="M33" i="40"/>
  <c r="M42" i="40"/>
  <c r="M24" i="40"/>
  <c r="M14" i="40"/>
  <c r="M16" i="40"/>
  <c r="D37" i="53"/>
  <c r="E5" i="3"/>
  <c r="E29" i="52"/>
  <c r="E32" i="52" s="1"/>
  <c r="D29" i="52"/>
  <c r="D32" i="52" s="1"/>
  <c r="D5" i="3"/>
  <c r="L21" i="52"/>
  <c r="H27" i="52" s="1"/>
  <c r="N15" i="52"/>
  <c r="M18" i="52"/>
  <c r="M17" i="52"/>
  <c r="M20" i="52"/>
  <c r="G29" i="52"/>
  <c r="S113" i="40" l="1"/>
  <c r="S122" i="40"/>
  <c r="R16" i="45"/>
  <c r="R7" i="45"/>
  <c r="R25" i="45"/>
  <c r="R116" i="40"/>
  <c r="R22" i="10" s="1"/>
  <c r="R52" i="44"/>
  <c r="R43" i="45"/>
  <c r="R52" i="45"/>
  <c r="R25" i="44"/>
  <c r="R7" i="44"/>
  <c r="R34" i="45"/>
  <c r="R34" i="44"/>
  <c r="R125" i="40"/>
  <c r="R43" i="44"/>
  <c r="R16" i="44"/>
  <c r="R23" i="53"/>
  <c r="L35" i="53" s="1"/>
  <c r="T17" i="53"/>
  <c r="S18" i="53"/>
  <c r="S19" i="53"/>
  <c r="S20" i="53"/>
  <c r="S22" i="53"/>
  <c r="K37" i="53"/>
  <c r="K40" i="53" s="1"/>
  <c r="K16" i="3"/>
  <c r="E16" i="3"/>
  <c r="S105" i="40"/>
  <c r="U60" i="40"/>
  <c r="S68" i="40"/>
  <c r="T62" i="40"/>
  <c r="O15" i="40"/>
  <c r="N42" i="40"/>
  <c r="N33" i="40"/>
  <c r="N24" i="40"/>
  <c r="N14" i="40"/>
  <c r="N16" i="40"/>
  <c r="D40" i="53"/>
  <c r="H29" i="52"/>
  <c r="H32" i="52" s="1"/>
  <c r="H5" i="3"/>
  <c r="G32" i="52"/>
  <c r="M21" i="52"/>
  <c r="I27" i="52" s="1"/>
  <c r="I5" i="3" s="1"/>
  <c r="O15" i="52"/>
  <c r="N18" i="52"/>
  <c r="N17" i="52"/>
  <c r="N20" i="52"/>
  <c r="S34" i="44" l="1"/>
  <c r="S52" i="45"/>
  <c r="S52" i="44"/>
  <c r="S7" i="44"/>
  <c r="S34" i="45"/>
  <c r="S43" i="45"/>
  <c r="S125" i="40"/>
  <c r="S16" i="44"/>
  <c r="S25" i="44"/>
  <c r="S43" i="44"/>
  <c r="T68" i="40"/>
  <c r="T113" i="40"/>
  <c r="T122" i="40"/>
  <c r="S25" i="45"/>
  <c r="S16" i="45"/>
  <c r="S116" i="40"/>
  <c r="S22" i="10" s="1"/>
  <c r="S7" i="45"/>
  <c r="S23" i="53"/>
  <c r="M35" i="53" s="1"/>
  <c r="M16" i="3" s="1"/>
  <c r="U17" i="53"/>
  <c r="T18" i="53"/>
  <c r="T19" i="53"/>
  <c r="T22" i="53"/>
  <c r="T20" i="53"/>
  <c r="L16" i="3"/>
  <c r="L37" i="53"/>
  <c r="L40" i="53" s="1"/>
  <c r="T105" i="40"/>
  <c r="V60" i="40"/>
  <c r="U62" i="40"/>
  <c r="P15" i="40"/>
  <c r="O42" i="40"/>
  <c r="O33" i="40"/>
  <c r="O24" i="40"/>
  <c r="O14" i="40"/>
  <c r="O16" i="40"/>
  <c r="N21" i="52"/>
  <c r="J27" i="52" s="1"/>
  <c r="P15" i="52"/>
  <c r="O20" i="52"/>
  <c r="O17" i="52"/>
  <c r="O18" i="52"/>
  <c r="I29" i="52"/>
  <c r="U122" i="40" l="1"/>
  <c r="U113" i="40"/>
  <c r="T7" i="44"/>
  <c r="T34" i="44"/>
  <c r="T52" i="45"/>
  <c r="T52" i="44"/>
  <c r="T25" i="44"/>
  <c r="T125" i="40"/>
  <c r="T43" i="44"/>
  <c r="T16" i="44"/>
  <c r="T43" i="45"/>
  <c r="T34" i="45"/>
  <c r="T116" i="40"/>
  <c r="T22" i="10" s="1"/>
  <c r="T7" i="45"/>
  <c r="T25" i="45"/>
  <c r="T16" i="45"/>
  <c r="M37" i="53"/>
  <c r="M40" i="53" s="1"/>
  <c r="V17" i="53"/>
  <c r="U18" i="53"/>
  <c r="U22" i="53"/>
  <c r="U20" i="53"/>
  <c r="U19" i="53"/>
  <c r="T23" i="53"/>
  <c r="N35" i="53" s="1"/>
  <c r="U68" i="40"/>
  <c r="U105" i="40"/>
  <c r="W60" i="40"/>
  <c r="V62" i="40"/>
  <c r="Q15" i="40"/>
  <c r="P33" i="40"/>
  <c r="P42" i="40"/>
  <c r="P24" i="40"/>
  <c r="P14" i="40"/>
  <c r="P16" i="40"/>
  <c r="J29" i="52"/>
  <c r="J32" i="52" s="1"/>
  <c r="J5" i="3"/>
  <c r="I32" i="52"/>
  <c r="O21" i="52"/>
  <c r="K27" i="52" s="1"/>
  <c r="K5" i="3" s="1"/>
  <c r="Q15" i="52"/>
  <c r="P18" i="52"/>
  <c r="P20" i="52"/>
  <c r="P17" i="52"/>
  <c r="V122" i="40" l="1"/>
  <c r="V113" i="40"/>
  <c r="U7" i="45"/>
  <c r="U16" i="45"/>
  <c r="U25" i="45"/>
  <c r="U116" i="40"/>
  <c r="U22" i="10" s="1"/>
  <c r="U34" i="44"/>
  <c r="U52" i="44"/>
  <c r="U16" i="44"/>
  <c r="U25" i="44"/>
  <c r="U43" i="44"/>
  <c r="U7" i="44"/>
  <c r="U125" i="40"/>
  <c r="U43" i="45"/>
  <c r="U34" i="45"/>
  <c r="U52" i="45"/>
  <c r="N37" i="53"/>
  <c r="N40" i="53" s="1"/>
  <c r="N16" i="3"/>
  <c r="U23" i="53"/>
  <c r="O35" i="53" s="1"/>
  <c r="W17" i="53"/>
  <c r="V18" i="53"/>
  <c r="V19" i="53"/>
  <c r="V20" i="53"/>
  <c r="V22" i="53"/>
  <c r="V105" i="40"/>
  <c r="X60" i="40"/>
  <c r="W105" i="40"/>
  <c r="V68" i="40"/>
  <c r="W62" i="40"/>
  <c r="R15" i="40"/>
  <c r="Q33" i="40"/>
  <c r="Q42" i="40"/>
  <c r="Q24" i="40"/>
  <c r="Q14" i="40"/>
  <c r="Q16" i="40"/>
  <c r="P21" i="52"/>
  <c r="L27" i="52" s="1"/>
  <c r="Q20" i="52"/>
  <c r="R15" i="52"/>
  <c r="Q17" i="52"/>
  <c r="Q18" i="52"/>
  <c r="K29" i="52"/>
  <c r="W113" i="40" l="1"/>
  <c r="W122" i="40"/>
  <c r="V25" i="45"/>
  <c r="V16" i="45"/>
  <c r="V7" i="45"/>
  <c r="V116" i="40"/>
  <c r="V22" i="10" s="1"/>
  <c r="V52" i="44"/>
  <c r="V43" i="45"/>
  <c r="V43" i="44"/>
  <c r="V125" i="40"/>
  <c r="V34" i="44"/>
  <c r="V25" i="44"/>
  <c r="V7" i="44"/>
  <c r="V16" i="44"/>
  <c r="V52" i="45"/>
  <c r="V34" i="45"/>
  <c r="O16" i="3"/>
  <c r="O37" i="53"/>
  <c r="O40" i="53" s="1"/>
  <c r="V23" i="53"/>
  <c r="P35" i="53" s="1"/>
  <c r="X17" i="53"/>
  <c r="W18" i="53"/>
  <c r="W19" i="53"/>
  <c r="W20" i="53"/>
  <c r="W22" i="53"/>
  <c r="W68" i="40"/>
  <c r="Y60" i="40"/>
  <c r="X105" i="40"/>
  <c r="X62" i="40"/>
  <c r="S15" i="40"/>
  <c r="R33" i="40"/>
  <c r="R42" i="40"/>
  <c r="R24" i="40"/>
  <c r="R14" i="40"/>
  <c r="R16" i="40"/>
  <c r="L29" i="52"/>
  <c r="L32" i="52" s="1"/>
  <c r="L5" i="3"/>
  <c r="Q21" i="52"/>
  <c r="M27" i="52" s="1"/>
  <c r="R20" i="52"/>
  <c r="S15" i="52"/>
  <c r="R17" i="52"/>
  <c r="R18" i="52"/>
  <c r="K32" i="52"/>
  <c r="X113" i="40" l="1"/>
  <c r="X122" i="40"/>
  <c r="W52" i="44"/>
  <c r="W52" i="45"/>
  <c r="W25" i="44"/>
  <c r="W43" i="45"/>
  <c r="W16" i="44"/>
  <c r="W7" i="44"/>
  <c r="W43" i="44"/>
  <c r="W34" i="45"/>
  <c r="W34" i="44"/>
  <c r="W125" i="40"/>
  <c r="W25" i="45"/>
  <c r="W116" i="40"/>
  <c r="W22" i="10" s="1"/>
  <c r="W16" i="45"/>
  <c r="W7" i="45"/>
  <c r="W23" i="53"/>
  <c r="Q35" i="53" s="1"/>
  <c r="Q37" i="53" s="1"/>
  <c r="Q40" i="53" s="1"/>
  <c r="P16" i="3"/>
  <c r="P37" i="53"/>
  <c r="P40" i="53" s="1"/>
  <c r="Y17" i="53"/>
  <c r="X18" i="53"/>
  <c r="X20" i="53"/>
  <c r="X19" i="53"/>
  <c r="X22" i="53"/>
  <c r="X68" i="40"/>
  <c r="Z60" i="40"/>
  <c r="Y105" i="40"/>
  <c r="Y62" i="40"/>
  <c r="T15" i="40"/>
  <c r="S42" i="40"/>
  <c r="S33" i="40"/>
  <c r="S24" i="40"/>
  <c r="S14" i="40"/>
  <c r="S16" i="40"/>
  <c r="M29" i="52"/>
  <c r="M32" i="52" s="1"/>
  <c r="M5" i="3"/>
  <c r="R21" i="52"/>
  <c r="N27" i="52" s="1"/>
  <c r="S20" i="52"/>
  <c r="T15" i="52"/>
  <c r="S17" i="52"/>
  <c r="S18" i="52"/>
  <c r="Y113" i="40" l="1"/>
  <c r="Y122" i="40"/>
  <c r="X52" i="44"/>
  <c r="X43" i="44"/>
  <c r="X25" i="44"/>
  <c r="X52" i="45"/>
  <c r="X7" i="44"/>
  <c r="X34" i="45"/>
  <c r="X34" i="44"/>
  <c r="X16" i="44"/>
  <c r="X125" i="40"/>
  <c r="X43" i="45"/>
  <c r="X25" i="45"/>
  <c r="X116" i="40"/>
  <c r="X22" i="10" s="1"/>
  <c r="X16" i="45"/>
  <c r="X7" i="45"/>
  <c r="Q16" i="3"/>
  <c r="X23" i="53"/>
  <c r="R35" i="53" s="1"/>
  <c r="Z17" i="53"/>
  <c r="Y18" i="53"/>
  <c r="Y22" i="53"/>
  <c r="Y20" i="53"/>
  <c r="Y19" i="53"/>
  <c r="AA60" i="40"/>
  <c r="Z105" i="40"/>
  <c r="Y68" i="40"/>
  <c r="Z62" i="40"/>
  <c r="U15" i="40"/>
  <c r="T42" i="40"/>
  <c r="T33" i="40"/>
  <c r="T24" i="40"/>
  <c r="T14" i="40"/>
  <c r="T16" i="40"/>
  <c r="N29" i="52"/>
  <c r="N32" i="52" s="1"/>
  <c r="N5" i="3"/>
  <c r="S21" i="52"/>
  <c r="O27" i="52" s="1"/>
  <c r="T20" i="52"/>
  <c r="U15" i="52"/>
  <c r="T18" i="52"/>
  <c r="T17" i="52"/>
  <c r="Z68" i="40" l="1"/>
  <c r="Z113" i="40"/>
  <c r="Z122" i="40"/>
  <c r="Y25" i="44"/>
  <c r="Y34" i="44"/>
  <c r="Y7" i="44"/>
  <c r="Y52" i="44"/>
  <c r="Y16" i="44"/>
  <c r="Y125" i="40"/>
  <c r="Y43" i="44"/>
  <c r="Y43" i="45"/>
  <c r="Y52" i="45"/>
  <c r="Y34" i="45"/>
  <c r="Y16" i="45"/>
  <c r="Y116" i="40"/>
  <c r="Y22" i="10" s="1"/>
  <c r="Y25" i="45"/>
  <c r="Y7" i="45"/>
  <c r="AA17" i="53"/>
  <c r="Z18" i="53"/>
  <c r="Z20" i="53"/>
  <c r="Z19" i="53"/>
  <c r="Z22" i="53"/>
  <c r="Y23" i="53"/>
  <c r="S35" i="53" s="1"/>
  <c r="R37" i="53"/>
  <c r="R40" i="53" s="1"/>
  <c r="R16" i="3"/>
  <c r="AB60" i="40"/>
  <c r="AA105" i="40"/>
  <c r="AA62" i="40"/>
  <c r="V15" i="40"/>
  <c r="U42" i="40"/>
  <c r="U33" i="40"/>
  <c r="U24" i="40"/>
  <c r="U14" i="40"/>
  <c r="U16" i="40"/>
  <c r="O29" i="52"/>
  <c r="O32" i="52" s="1"/>
  <c r="O5" i="3"/>
  <c r="T21" i="52"/>
  <c r="P27" i="52" s="1"/>
  <c r="V15" i="52"/>
  <c r="U17" i="52"/>
  <c r="U20" i="52"/>
  <c r="U18" i="52"/>
  <c r="AA122" i="40" l="1"/>
  <c r="AA113" i="40"/>
  <c r="Z25" i="45"/>
  <c r="Z116" i="40"/>
  <c r="Z22" i="10" s="1"/>
  <c r="Z7" i="45"/>
  <c r="Z16" i="45"/>
  <c r="Z25" i="44"/>
  <c r="Z125" i="40"/>
  <c r="Z43" i="45"/>
  <c r="Z16" i="44"/>
  <c r="Z52" i="44"/>
  <c r="Z34" i="45"/>
  <c r="Z52" i="45"/>
  <c r="Z34" i="44"/>
  <c r="Z43" i="44"/>
  <c r="Z7" i="44"/>
  <c r="S37" i="53"/>
  <c r="S40" i="53" s="1"/>
  <c r="S16" i="3"/>
  <c r="Z23" i="53"/>
  <c r="T35" i="53" s="1"/>
  <c r="AB17" i="53"/>
  <c r="AA18" i="53"/>
  <c r="AA20" i="53"/>
  <c r="AA22" i="53"/>
  <c r="AA19" i="53"/>
  <c r="AC60" i="40"/>
  <c r="AB105" i="40"/>
  <c r="AA68" i="40"/>
  <c r="AB62" i="40"/>
  <c r="W15" i="40"/>
  <c r="V33" i="40"/>
  <c r="V42" i="40"/>
  <c r="V24" i="40"/>
  <c r="V14" i="40"/>
  <c r="V16" i="40"/>
  <c r="P29" i="52"/>
  <c r="P32" i="52" s="1"/>
  <c r="P5" i="3"/>
  <c r="U21" i="52"/>
  <c r="Q27" i="52" s="1"/>
  <c r="W15" i="52"/>
  <c r="V17" i="52"/>
  <c r="V18" i="52"/>
  <c r="V20" i="52"/>
  <c r="AB122" i="40" l="1"/>
  <c r="AB113" i="40"/>
  <c r="AA16" i="45"/>
  <c r="AA116" i="40"/>
  <c r="AA22" i="10" s="1"/>
  <c r="AA7" i="45"/>
  <c r="AA25" i="45"/>
  <c r="AA52" i="44"/>
  <c r="AA52" i="45"/>
  <c r="AA34" i="44"/>
  <c r="AA16" i="44"/>
  <c r="AA43" i="44"/>
  <c r="AA25" i="44"/>
  <c r="AA125" i="40"/>
  <c r="AA34" i="45"/>
  <c r="AA43" i="45"/>
  <c r="AA7" i="44"/>
  <c r="T37" i="53"/>
  <c r="T40" i="53" s="1"/>
  <c r="T16" i="3"/>
  <c r="AA23" i="53"/>
  <c r="U35" i="53" s="1"/>
  <c r="AC17" i="53"/>
  <c r="AB18" i="53"/>
  <c r="AB20" i="53"/>
  <c r="AB19" i="53"/>
  <c r="AB22" i="53"/>
  <c r="AD60" i="40"/>
  <c r="AC105" i="40"/>
  <c r="AB68" i="40"/>
  <c r="AC62" i="40"/>
  <c r="X15" i="40"/>
  <c r="W33" i="40"/>
  <c r="W42" i="40"/>
  <c r="W24" i="40"/>
  <c r="W14" i="40"/>
  <c r="W16" i="40"/>
  <c r="Q29" i="52"/>
  <c r="Q32" i="52" s="1"/>
  <c r="Q5" i="3"/>
  <c r="V21" i="52"/>
  <c r="R27" i="52" s="1"/>
  <c r="X15" i="52"/>
  <c r="W17" i="52"/>
  <c r="W18" i="52"/>
  <c r="W20" i="52"/>
  <c r="AB25" i="45" l="1"/>
  <c r="AB7" i="45"/>
  <c r="AB16" i="45"/>
  <c r="AB116" i="40"/>
  <c r="AB22" i="10" s="1"/>
  <c r="AC113" i="40"/>
  <c r="AC122" i="40"/>
  <c r="AB25" i="44"/>
  <c r="AB52" i="44"/>
  <c r="AB52" i="45"/>
  <c r="AB16" i="44"/>
  <c r="AB43" i="45"/>
  <c r="AB34" i="45"/>
  <c r="AB43" i="44"/>
  <c r="AB7" i="44"/>
  <c r="AB34" i="44"/>
  <c r="AB125" i="40"/>
  <c r="AB23" i="53"/>
  <c r="V35" i="53" s="1"/>
  <c r="V16" i="3" s="1"/>
  <c r="AD17" i="53"/>
  <c r="AC18" i="53"/>
  <c r="AC20" i="53"/>
  <c r="AC19" i="53"/>
  <c r="AC22" i="53"/>
  <c r="U37" i="53"/>
  <c r="U40" i="53" s="1"/>
  <c r="U16" i="3"/>
  <c r="AE60" i="40"/>
  <c r="AD105" i="40"/>
  <c r="AC68" i="40"/>
  <c r="AD62" i="40"/>
  <c r="Y15" i="40"/>
  <c r="X33" i="40"/>
  <c r="X42" i="40"/>
  <c r="X24" i="40"/>
  <c r="X14" i="40"/>
  <c r="X16" i="40"/>
  <c r="R29" i="52"/>
  <c r="R32" i="52" s="1"/>
  <c r="R5" i="3"/>
  <c r="W21" i="52"/>
  <c r="S27" i="52" s="1"/>
  <c r="Y15" i="52"/>
  <c r="X20" i="52"/>
  <c r="X17" i="52"/>
  <c r="X18" i="52"/>
  <c r="AC116" i="40" l="1"/>
  <c r="AC22" i="10" s="1"/>
  <c r="AC16" i="45"/>
  <c r="AC7" i="45"/>
  <c r="AC25" i="45"/>
  <c r="AC43" i="44"/>
  <c r="AC16" i="44"/>
  <c r="AC25" i="44"/>
  <c r="AC7" i="44"/>
  <c r="AC43" i="45"/>
  <c r="AC125" i="40"/>
  <c r="AC52" i="44"/>
  <c r="AC34" i="45"/>
  <c r="AC52" i="45"/>
  <c r="AC34" i="44"/>
  <c r="AD68" i="40"/>
  <c r="AD122" i="40"/>
  <c r="AD113" i="40"/>
  <c r="V37" i="53"/>
  <c r="V40" i="53" s="1"/>
  <c r="AC23" i="53"/>
  <c r="W35" i="53" s="1"/>
  <c r="W16" i="3" s="1"/>
  <c r="AE17" i="53"/>
  <c r="AD18" i="53"/>
  <c r="AD22" i="53"/>
  <c r="AD19" i="53"/>
  <c r="AD20" i="53"/>
  <c r="AF60" i="40"/>
  <c r="AE62" i="40"/>
  <c r="Z15" i="40"/>
  <c r="Y33" i="40"/>
  <c r="Y42" i="40"/>
  <c r="Y24" i="40"/>
  <c r="Y14" i="40"/>
  <c r="Y16" i="40"/>
  <c r="S29" i="52"/>
  <c r="S32" i="52" s="1"/>
  <c r="S5" i="3"/>
  <c r="Y20" i="52"/>
  <c r="Z15" i="52"/>
  <c r="Y17" i="52"/>
  <c r="Y18" i="52"/>
  <c r="X21" i="52"/>
  <c r="T27" i="52" s="1"/>
  <c r="AE68" i="40" l="1"/>
  <c r="AE113" i="40"/>
  <c r="AE122" i="40"/>
  <c r="AD7" i="45"/>
  <c r="AD116" i="40"/>
  <c r="AD22" i="10" s="1"/>
  <c r="AD16" i="45"/>
  <c r="AD25" i="45"/>
  <c r="AD25" i="44"/>
  <c r="AD52" i="45"/>
  <c r="AD52" i="44"/>
  <c r="AD43" i="45"/>
  <c r="AD16" i="44"/>
  <c r="AD34" i="45"/>
  <c r="AD34" i="44"/>
  <c r="AD125" i="40"/>
  <c r="AD43" i="44"/>
  <c r="AD7" i="44"/>
  <c r="W37" i="53"/>
  <c r="W40" i="53" s="1"/>
  <c r="AD23" i="53"/>
  <c r="X35" i="53" s="1"/>
  <c r="AF17" i="53"/>
  <c r="AE18" i="53"/>
  <c r="AE19" i="53"/>
  <c r="AE20" i="53"/>
  <c r="AE22" i="53"/>
  <c r="AE105" i="40"/>
  <c r="AG60" i="40"/>
  <c r="AF62" i="40"/>
  <c r="AA15" i="40"/>
  <c r="Z33" i="40"/>
  <c r="Z42" i="40"/>
  <c r="Z24" i="40"/>
  <c r="Z14" i="40"/>
  <c r="Z16" i="40"/>
  <c r="T29" i="52"/>
  <c r="T32" i="52" s="1"/>
  <c r="T5" i="3"/>
  <c r="Y21" i="52"/>
  <c r="U27" i="52" s="1"/>
  <c r="AA15" i="52"/>
  <c r="Z20" i="52"/>
  <c r="Z18" i="52"/>
  <c r="Z17" i="52"/>
  <c r="AF68" i="40" l="1"/>
  <c r="AF122" i="40"/>
  <c r="AF113" i="40"/>
  <c r="AE34" i="44"/>
  <c r="AE16" i="44"/>
  <c r="AE34" i="45"/>
  <c r="AE52" i="44"/>
  <c r="AE25" i="44"/>
  <c r="AE125" i="40"/>
  <c r="AE43" i="44"/>
  <c r="AE52" i="45"/>
  <c r="AE43" i="45"/>
  <c r="AE7" i="44"/>
  <c r="AE16" i="45"/>
  <c r="AE25" i="45"/>
  <c r="AE7" i="45"/>
  <c r="AE116" i="40"/>
  <c r="AE22" i="10" s="1"/>
  <c r="AE23" i="53"/>
  <c r="Y35" i="53" s="1"/>
  <c r="AG17" i="53"/>
  <c r="AF18" i="53"/>
  <c r="AF22" i="53"/>
  <c r="AF19" i="53"/>
  <c r="AF20" i="53"/>
  <c r="X16" i="3"/>
  <c r="X37" i="53"/>
  <c r="X40" i="53" s="1"/>
  <c r="AF105" i="40"/>
  <c r="AH60" i="40"/>
  <c r="AG62" i="40"/>
  <c r="AB15" i="40"/>
  <c r="AA33" i="40"/>
  <c r="AA42" i="40"/>
  <c r="AA24" i="40"/>
  <c r="AA14" i="40"/>
  <c r="AA16" i="40"/>
  <c r="U29" i="52"/>
  <c r="U32" i="52" s="1"/>
  <c r="U5" i="3"/>
  <c r="Z21" i="52"/>
  <c r="V27" i="52" s="1"/>
  <c r="AB15" i="52"/>
  <c r="AA18" i="52"/>
  <c r="AA20" i="52"/>
  <c r="AA17" i="52"/>
  <c r="AG68" i="40" l="1"/>
  <c r="AG122" i="40"/>
  <c r="AG113" i="40"/>
  <c r="AF116" i="40"/>
  <c r="AF22" i="10" s="1"/>
  <c r="AF25" i="45"/>
  <c r="AF16" i="45"/>
  <c r="AF7" i="45"/>
  <c r="AF52" i="44"/>
  <c r="AF25" i="44"/>
  <c r="AF43" i="44"/>
  <c r="AF16" i="44"/>
  <c r="AF125" i="40"/>
  <c r="AF34" i="44"/>
  <c r="AF7" i="44"/>
  <c r="AF43" i="45"/>
  <c r="AF52" i="45"/>
  <c r="AF34" i="45"/>
  <c r="AF23" i="53"/>
  <c r="Z35" i="53" s="1"/>
  <c r="AH17" i="53"/>
  <c r="AG18" i="53"/>
  <c r="AG20" i="53"/>
  <c r="AG19" i="53"/>
  <c r="AG22" i="53"/>
  <c r="Y16" i="3"/>
  <c r="Y37" i="53"/>
  <c r="Y40" i="53" s="1"/>
  <c r="AG105" i="40"/>
  <c r="AI60" i="40"/>
  <c r="AH62" i="40"/>
  <c r="AC15" i="40"/>
  <c r="AB42" i="40"/>
  <c r="AB33" i="40"/>
  <c r="AB24" i="40"/>
  <c r="AB14" i="40"/>
  <c r="AB16" i="40"/>
  <c r="V29" i="52"/>
  <c r="V32" i="52" s="1"/>
  <c r="V5" i="3"/>
  <c r="AA21" i="52"/>
  <c r="W27" i="52" s="1"/>
  <c r="AC15" i="52"/>
  <c r="AB18" i="52"/>
  <c r="AB20" i="52"/>
  <c r="AB17" i="52"/>
  <c r="AH122" i="40" l="1"/>
  <c r="AH113" i="40"/>
  <c r="AG116" i="40"/>
  <c r="AG22" i="10" s="1"/>
  <c r="AG25" i="45"/>
  <c r="AG16" i="45"/>
  <c r="AG7" i="45"/>
  <c r="AG125" i="40"/>
  <c r="AG16" i="44"/>
  <c r="AG34" i="44"/>
  <c r="AG52" i="45"/>
  <c r="AG7" i="44"/>
  <c r="AG34" i="45"/>
  <c r="AG43" i="45"/>
  <c r="AG52" i="44"/>
  <c r="AG25" i="44"/>
  <c r="AG43" i="44"/>
  <c r="AG23" i="53"/>
  <c r="AA35" i="53" s="1"/>
  <c r="AI17" i="53"/>
  <c r="AH18" i="53"/>
  <c r="AH22" i="53"/>
  <c r="AH20" i="53"/>
  <c r="AH19" i="53"/>
  <c r="Z16" i="3"/>
  <c r="AH105" i="40"/>
  <c r="AJ60" i="40"/>
  <c r="AH68" i="40"/>
  <c r="AI62" i="40"/>
  <c r="AD15" i="40"/>
  <c r="AC42" i="40"/>
  <c r="AC33" i="40"/>
  <c r="AC24" i="40"/>
  <c r="AC14" i="40"/>
  <c r="AC16" i="40"/>
  <c r="W29" i="52"/>
  <c r="W32" i="52" s="1"/>
  <c r="W5" i="3"/>
  <c r="AD15" i="52"/>
  <c r="AC20" i="52"/>
  <c r="AC18" i="52"/>
  <c r="AC17" i="52"/>
  <c r="AB21" i="52"/>
  <c r="X27" i="52" s="1"/>
  <c r="AI113" i="40" l="1"/>
  <c r="AI122" i="40"/>
  <c r="AH16" i="45"/>
  <c r="AH25" i="45"/>
  <c r="AH7" i="45"/>
  <c r="AH116" i="40"/>
  <c r="AH22" i="10" s="1"/>
  <c r="AH125" i="40"/>
  <c r="AH16" i="44"/>
  <c r="AH52" i="44"/>
  <c r="AH52" i="45"/>
  <c r="AH34" i="44"/>
  <c r="AH43" i="45"/>
  <c r="AH34" i="45"/>
  <c r="AH25" i="44"/>
  <c r="AH43" i="44"/>
  <c r="AH7" i="44"/>
  <c r="AH23" i="53"/>
  <c r="AB35" i="53" s="1"/>
  <c r="AJ17" i="53"/>
  <c r="AI18" i="53"/>
  <c r="AI22" i="53"/>
  <c r="AI19" i="53"/>
  <c r="AI20" i="53"/>
  <c r="AA16" i="3"/>
  <c r="AA37" i="53"/>
  <c r="AA40" i="53" s="1"/>
  <c r="AK60" i="40"/>
  <c r="AI105" i="40"/>
  <c r="AI68" i="40"/>
  <c r="AJ62" i="40"/>
  <c r="AE15" i="40"/>
  <c r="AD33" i="40"/>
  <c r="AD42" i="40"/>
  <c r="AD24" i="40"/>
  <c r="AD14" i="40"/>
  <c r="AD16" i="40"/>
  <c r="X29" i="52"/>
  <c r="X32" i="52" s="1"/>
  <c r="X5" i="3"/>
  <c r="AC21" i="52"/>
  <c r="Y27" i="52" s="1"/>
  <c r="AE15" i="52"/>
  <c r="AD20" i="52"/>
  <c r="AD18" i="52"/>
  <c r="AD17" i="52"/>
  <c r="AJ68" i="40" l="1"/>
  <c r="AJ122" i="40"/>
  <c r="AJ113" i="40"/>
  <c r="AI125" i="40"/>
  <c r="AI52" i="44"/>
  <c r="AI43" i="45"/>
  <c r="AI16" i="44"/>
  <c r="AI34" i="45"/>
  <c r="AI52" i="45"/>
  <c r="AI25" i="44"/>
  <c r="AI34" i="44"/>
  <c r="AI43" i="44"/>
  <c r="AI7" i="44"/>
  <c r="AI25" i="45"/>
  <c r="AI7" i="45"/>
  <c r="AI16" i="45"/>
  <c r="AI116" i="40"/>
  <c r="AI22" i="10" s="1"/>
  <c r="AI23" i="53"/>
  <c r="AC35" i="53" s="1"/>
  <c r="AK17" i="53"/>
  <c r="AJ18" i="53"/>
  <c r="AJ19" i="53"/>
  <c r="AJ20" i="53"/>
  <c r="AJ22" i="53"/>
  <c r="AB37" i="53"/>
  <c r="AB40" i="53" s="1"/>
  <c r="AB16" i="3"/>
  <c r="AL60" i="40"/>
  <c r="AK105" i="40"/>
  <c r="AJ105" i="40"/>
  <c r="AK62" i="40"/>
  <c r="AF15" i="40"/>
  <c r="AE33" i="40"/>
  <c r="AE42" i="40"/>
  <c r="AE24" i="40"/>
  <c r="AE14" i="40"/>
  <c r="AE16" i="40"/>
  <c r="Y29" i="52"/>
  <c r="Y32" i="52" s="1"/>
  <c r="Y5" i="3"/>
  <c r="AD21" i="52"/>
  <c r="Z27" i="52" s="1"/>
  <c r="AF15" i="52"/>
  <c r="AE20" i="52"/>
  <c r="AE18" i="52"/>
  <c r="AE17" i="52"/>
  <c r="AJ7" i="45" l="1"/>
  <c r="AJ116" i="40"/>
  <c r="AJ22" i="10" s="1"/>
  <c r="AJ25" i="45"/>
  <c r="AJ16" i="45"/>
  <c r="AJ52" i="44"/>
  <c r="AJ125" i="40"/>
  <c r="AJ52" i="45"/>
  <c r="AJ43" i="44"/>
  <c r="AJ16" i="44"/>
  <c r="AJ25" i="44"/>
  <c r="AJ34" i="44"/>
  <c r="AJ7" i="44"/>
  <c r="AJ34" i="45"/>
  <c r="AJ43" i="45"/>
  <c r="AK68" i="40"/>
  <c r="AK113" i="40"/>
  <c r="AK122" i="40"/>
  <c r="AJ23" i="53"/>
  <c r="AD35" i="53" s="1"/>
  <c r="AL17" i="53"/>
  <c r="AK18" i="53"/>
  <c r="AK22" i="53"/>
  <c r="AK20" i="53"/>
  <c r="AK19" i="53"/>
  <c r="AC37" i="53"/>
  <c r="AC40" i="53" s="1"/>
  <c r="AC16" i="3"/>
  <c r="AM60" i="40"/>
  <c r="AL105" i="40"/>
  <c r="AL62" i="40"/>
  <c r="AG15" i="40"/>
  <c r="AF33" i="40"/>
  <c r="AF42" i="40"/>
  <c r="AF24" i="40"/>
  <c r="AF14" i="40"/>
  <c r="AF16" i="40"/>
  <c r="Z29" i="52"/>
  <c r="Z32" i="52" s="1"/>
  <c r="Z5" i="3"/>
  <c r="AE21" i="52"/>
  <c r="AA27" i="52" s="1"/>
  <c r="AF20" i="52"/>
  <c r="AG15" i="52"/>
  <c r="AF18" i="52"/>
  <c r="AF17" i="52"/>
  <c r="AK52" i="44" l="1"/>
  <c r="AK43" i="44"/>
  <c r="AK52" i="45"/>
  <c r="AK125" i="40"/>
  <c r="AK25" i="44"/>
  <c r="AK43" i="45"/>
  <c r="AK7" i="44"/>
  <c r="AK16" i="44"/>
  <c r="AK34" i="45"/>
  <c r="AK34" i="44"/>
  <c r="AL113" i="40"/>
  <c r="AL122" i="40"/>
  <c r="AK16" i="45"/>
  <c r="AK7" i="45"/>
  <c r="AK116" i="40"/>
  <c r="AK22" i="10" s="1"/>
  <c r="AK25" i="45"/>
  <c r="AM17" i="53"/>
  <c r="AL18" i="53"/>
  <c r="AL20" i="53"/>
  <c r="AL19" i="53"/>
  <c r="AL22" i="53"/>
  <c r="AK23" i="53"/>
  <c r="AE35" i="53" s="1"/>
  <c r="AD37" i="53"/>
  <c r="AD40" i="53" s="1"/>
  <c r="AD16" i="3"/>
  <c r="AN60" i="40"/>
  <c r="AL68" i="40"/>
  <c r="AM62" i="40"/>
  <c r="AH15" i="40"/>
  <c r="AG42" i="40"/>
  <c r="AG33" i="40"/>
  <c r="AG24" i="40"/>
  <c r="AG14" i="40"/>
  <c r="AG16" i="40"/>
  <c r="AA29" i="52"/>
  <c r="AA32" i="52" s="1"/>
  <c r="AA5" i="3"/>
  <c r="AF21" i="52"/>
  <c r="AB27" i="52" s="1"/>
  <c r="AH15" i="52"/>
  <c r="AG20" i="52"/>
  <c r="AG17" i="52"/>
  <c r="AG18" i="52"/>
  <c r="AL16" i="45" l="1"/>
  <c r="AL7" i="45"/>
  <c r="AL25" i="45"/>
  <c r="AL116" i="40"/>
  <c r="AL22" i="10" s="1"/>
  <c r="AM113" i="40"/>
  <c r="AM122" i="40"/>
  <c r="AL52" i="44"/>
  <c r="AL43" i="44"/>
  <c r="AL34" i="44"/>
  <c r="AL16" i="44"/>
  <c r="AL34" i="45"/>
  <c r="AL52" i="45"/>
  <c r="AL7" i="44"/>
  <c r="AL25" i="44"/>
  <c r="AL43" i="45"/>
  <c r="AL125" i="40"/>
  <c r="AE37" i="53"/>
  <c r="AE40" i="53" s="1"/>
  <c r="AE16" i="3"/>
  <c r="AL23" i="53"/>
  <c r="AF35" i="53" s="1"/>
  <c r="AN17" i="53"/>
  <c r="AM18" i="53"/>
  <c r="AM20" i="53"/>
  <c r="AM19" i="53"/>
  <c r="AM22" i="53"/>
  <c r="AO60" i="40"/>
  <c r="AN105" i="40"/>
  <c r="AM105" i="40"/>
  <c r="AM68" i="40"/>
  <c r="AN62" i="40"/>
  <c r="AI15" i="40"/>
  <c r="AH42" i="40"/>
  <c r="AH33" i="40"/>
  <c r="AH24" i="40"/>
  <c r="AH14" i="40"/>
  <c r="AH16" i="40"/>
  <c r="AB29" i="52"/>
  <c r="AB32" i="52" s="1"/>
  <c r="AB5" i="3"/>
  <c r="AG21" i="52"/>
  <c r="AC27" i="52" s="1"/>
  <c r="AI15" i="52"/>
  <c r="AH20" i="52"/>
  <c r="AH18" i="52"/>
  <c r="AH17" i="52"/>
  <c r="AM25" i="44" l="1"/>
  <c r="AM52" i="45"/>
  <c r="AM43" i="44"/>
  <c r="AM7" i="44"/>
  <c r="AM125" i="40"/>
  <c r="AM52" i="44"/>
  <c r="AM34" i="45"/>
  <c r="AM16" i="44"/>
  <c r="AM43" i="45"/>
  <c r="AM34" i="44"/>
  <c r="AN68" i="40"/>
  <c r="AN122" i="40"/>
  <c r="AN113" i="40"/>
  <c r="AM25" i="45"/>
  <c r="AM7" i="45"/>
  <c r="AM16" i="45"/>
  <c r="AM116" i="40"/>
  <c r="AM22" i="10" s="1"/>
  <c r="AF37" i="53"/>
  <c r="AF40" i="53" s="1"/>
  <c r="AF16" i="3"/>
  <c r="AO17" i="53"/>
  <c r="AN18" i="53"/>
  <c r="AN19" i="53"/>
  <c r="AN20" i="53"/>
  <c r="AN22" i="53"/>
  <c r="AM23" i="53"/>
  <c r="AG35" i="53" s="1"/>
  <c r="AP60" i="40"/>
  <c r="AO105" i="40"/>
  <c r="AO62" i="40"/>
  <c r="AJ15" i="40"/>
  <c r="AI33" i="40"/>
  <c r="AI42" i="40"/>
  <c r="AI24" i="40"/>
  <c r="AI14" i="40"/>
  <c r="AI16" i="40"/>
  <c r="AC29" i="52"/>
  <c r="AC32" i="52" s="1"/>
  <c r="AC5" i="3"/>
  <c r="AH21" i="52"/>
  <c r="AD27" i="52" s="1"/>
  <c r="AI20" i="52"/>
  <c r="AI18" i="52"/>
  <c r="AJ15" i="52"/>
  <c r="AI17" i="52"/>
  <c r="AO78" i="41" l="1"/>
  <c r="AO113" i="40"/>
  <c r="AO122" i="40"/>
  <c r="AN116" i="40"/>
  <c r="AN22" i="10" s="1"/>
  <c r="AN16" i="45"/>
  <c r="AN25" i="45"/>
  <c r="AN7" i="45"/>
  <c r="AN52" i="44"/>
  <c r="AN16" i="44"/>
  <c r="AN25" i="44"/>
  <c r="AN34" i="44"/>
  <c r="AN125" i="40"/>
  <c r="AN7" i="44"/>
  <c r="AN43" i="44"/>
  <c r="AN34" i="45"/>
  <c r="AN43" i="45"/>
  <c r="AN52" i="45"/>
  <c r="AG37" i="53"/>
  <c r="AG40" i="53" s="1"/>
  <c r="AG16" i="3"/>
  <c r="AN23" i="53"/>
  <c r="AH35" i="53" s="1"/>
  <c r="AP17" i="53"/>
  <c r="AO18" i="53"/>
  <c r="AO22" i="53"/>
  <c r="AO19" i="53"/>
  <c r="AO20" i="53"/>
  <c r="B60" i="40"/>
  <c r="AO68" i="40"/>
  <c r="AP62" i="40"/>
  <c r="B62" i="40" s="1"/>
  <c r="B59" i="40"/>
  <c r="AK15" i="40"/>
  <c r="AJ33" i="40"/>
  <c r="AJ42" i="40"/>
  <c r="AJ24" i="40"/>
  <c r="AJ14" i="40"/>
  <c r="AJ16" i="40"/>
  <c r="AD29" i="52"/>
  <c r="AD32" i="52" s="1"/>
  <c r="AD5" i="3"/>
  <c r="AI21" i="52"/>
  <c r="AE27" i="52" s="1"/>
  <c r="AJ20" i="52"/>
  <c r="AJ18" i="52"/>
  <c r="AJ17" i="52"/>
  <c r="AK15" i="52"/>
  <c r="AP78" i="41" l="1"/>
  <c r="AP122" i="40"/>
  <c r="AP113" i="40"/>
  <c r="AO25" i="44"/>
  <c r="AO125" i="40"/>
  <c r="AO52" i="44"/>
  <c r="AO55" i="44" s="1"/>
  <c r="AO44" i="42" s="1"/>
  <c r="AO62" i="42" s="1"/>
  <c r="AO66" i="42" s="1"/>
  <c r="AO7" i="44"/>
  <c r="AO16" i="44"/>
  <c r="AO19" i="44" s="1"/>
  <c r="AO6" i="42" s="1"/>
  <c r="AO24" i="42" s="1"/>
  <c r="AO34" i="45"/>
  <c r="AO37" i="45" s="1"/>
  <c r="AO40" i="43" s="1"/>
  <c r="AO58" i="43" s="1"/>
  <c r="AO65" i="43" s="1"/>
  <c r="AO52" i="45"/>
  <c r="AO55" i="45" s="1"/>
  <c r="AO42" i="43" s="1"/>
  <c r="AO60" i="43" s="1"/>
  <c r="AO67" i="43" s="1"/>
  <c r="AO43" i="45"/>
  <c r="AO46" i="45" s="1"/>
  <c r="AO41" i="43" s="1"/>
  <c r="AO59" i="43" s="1"/>
  <c r="AO66" i="43" s="1"/>
  <c r="AO43" i="44"/>
  <c r="AO46" i="44" s="1"/>
  <c r="AO43" i="42" s="1"/>
  <c r="AO61" i="42" s="1"/>
  <c r="AO65" i="42" s="1"/>
  <c r="AO34" i="44"/>
  <c r="AO37" i="44" s="1"/>
  <c r="AO42" i="42" s="1"/>
  <c r="AO60" i="42" s="1"/>
  <c r="AO64" i="42" s="1"/>
  <c r="AO16" i="45"/>
  <c r="AO19" i="45" s="1"/>
  <c r="AO6" i="43" s="1"/>
  <c r="AO24" i="43" s="1"/>
  <c r="AO31" i="43" s="1"/>
  <c r="AO116" i="40"/>
  <c r="AO22" i="10" s="1"/>
  <c r="AO7" i="45"/>
  <c r="AO10" i="45" s="1"/>
  <c r="AO5" i="43" s="1"/>
  <c r="AO23" i="43" s="1"/>
  <c r="AO30" i="43" s="1"/>
  <c r="AO25" i="45"/>
  <c r="AO28" i="45" s="1"/>
  <c r="AO7" i="43" s="1"/>
  <c r="AO25" i="43" s="1"/>
  <c r="AO32" i="43" s="1"/>
  <c r="AO23" i="53"/>
  <c r="AI35" i="53" s="1"/>
  <c r="AQ17" i="53"/>
  <c r="AP18" i="53"/>
  <c r="AP19" i="53"/>
  <c r="AP22" i="53"/>
  <c r="AP20" i="53"/>
  <c r="AH37" i="53"/>
  <c r="AH40" i="53" s="1"/>
  <c r="AH16" i="3"/>
  <c r="AP105" i="40"/>
  <c r="AP68" i="40"/>
  <c r="AL15" i="40"/>
  <c r="AK33" i="40"/>
  <c r="AK42" i="40"/>
  <c r="AK24" i="40"/>
  <c r="AK14" i="40"/>
  <c r="AK16" i="40"/>
  <c r="AE29" i="52"/>
  <c r="AE32" i="52" s="1"/>
  <c r="AE5" i="3"/>
  <c r="AJ21" i="52"/>
  <c r="AF27" i="52" s="1"/>
  <c r="AK20" i="52"/>
  <c r="AK17" i="52"/>
  <c r="AK18" i="52"/>
  <c r="AL15" i="52"/>
  <c r="AO73" i="42" l="1"/>
  <c r="AO69" i="43"/>
  <c r="AO7" i="49"/>
  <c r="AO10" i="49" s="1"/>
  <c r="AO6" i="34" s="1"/>
  <c r="AO17" i="50"/>
  <c r="AO20" i="50" s="1"/>
  <c r="AO7" i="35" s="1"/>
  <c r="AO27" i="35" s="1"/>
  <c r="AO27" i="49"/>
  <c r="AO30" i="49" s="1"/>
  <c r="AO11" i="34" s="1"/>
  <c r="AO37" i="34" s="1"/>
  <c r="AO50" i="34" s="1"/>
  <c r="AO17" i="49"/>
  <c r="AO20" i="49" s="1"/>
  <c r="AO9" i="34" s="1"/>
  <c r="AO35" i="34" s="1"/>
  <c r="AO48" i="34" s="1"/>
  <c r="AO12" i="49"/>
  <c r="AO15" i="49" s="1"/>
  <c r="AO8" i="34" s="1"/>
  <c r="AO34" i="34" s="1"/>
  <c r="AO47" i="34" s="1"/>
  <c r="AO12" i="50"/>
  <c r="AO15" i="50" s="1"/>
  <c r="AO6" i="35" s="1"/>
  <c r="AO26" i="35" s="1"/>
  <c r="AO10" i="44"/>
  <c r="AO5" i="42" s="1"/>
  <c r="AO23" i="42" s="1"/>
  <c r="AO7" i="50"/>
  <c r="AO10" i="50" s="1"/>
  <c r="AO5" i="35" s="1"/>
  <c r="AO22" i="49"/>
  <c r="AO25" i="49" s="1"/>
  <c r="AO10" i="34" s="1"/>
  <c r="AO36" i="34" s="1"/>
  <c r="AO49" i="34" s="1"/>
  <c r="AO22" i="50"/>
  <c r="AO25" i="50" s="1"/>
  <c r="AO8" i="35" s="1"/>
  <c r="AO28" i="35" s="1"/>
  <c r="AO28" i="44"/>
  <c r="AO7" i="42" s="1"/>
  <c r="AO25" i="42" s="1"/>
  <c r="AO28" i="42"/>
  <c r="AO78" i="42" s="1"/>
  <c r="AP116" i="40"/>
  <c r="AP16" i="45"/>
  <c r="AP25" i="45"/>
  <c r="AP7" i="45"/>
  <c r="B113" i="40"/>
  <c r="AO34" i="43"/>
  <c r="AP25" i="44"/>
  <c r="AP52" i="44"/>
  <c r="AP7" i="44"/>
  <c r="AP125" i="40"/>
  <c r="B125" i="40" s="1"/>
  <c r="AP16" i="44"/>
  <c r="AP34" i="45"/>
  <c r="AP52" i="45"/>
  <c r="AP43" i="45"/>
  <c r="AP34" i="44"/>
  <c r="AP43" i="44"/>
  <c r="B122" i="40"/>
  <c r="AP23" i="53"/>
  <c r="AJ35" i="53" s="1"/>
  <c r="AR17" i="53"/>
  <c r="AQ18" i="53"/>
  <c r="AQ22" i="53"/>
  <c r="AQ20" i="53"/>
  <c r="AQ19" i="53"/>
  <c r="AI37" i="53"/>
  <c r="AI40" i="53" s="1"/>
  <c r="AI16" i="3"/>
  <c r="AM15" i="40"/>
  <c r="AL33" i="40"/>
  <c r="AL42" i="40"/>
  <c r="AL24" i="40"/>
  <c r="AL14" i="40"/>
  <c r="AL16" i="40"/>
  <c r="AF29" i="52"/>
  <c r="AF32" i="52" s="1"/>
  <c r="AF5" i="3"/>
  <c r="AK21" i="52"/>
  <c r="AG27" i="52" s="1"/>
  <c r="AG5" i="3" s="1"/>
  <c r="AM15" i="52"/>
  <c r="AL17" i="52"/>
  <c r="AL18" i="52"/>
  <c r="AL20" i="52"/>
  <c r="AP10" i="44" l="1"/>
  <c r="AP5" i="42" s="1"/>
  <c r="AP23" i="42" s="1"/>
  <c r="AP12" i="49"/>
  <c r="AP15" i="49" s="1"/>
  <c r="AP8" i="34" s="1"/>
  <c r="AP34" i="34" s="1"/>
  <c r="AP47" i="34" s="1"/>
  <c r="AP17" i="50"/>
  <c r="AP20" i="50" s="1"/>
  <c r="AP7" i="35" s="1"/>
  <c r="AP27" i="35" s="1"/>
  <c r="AP12" i="50"/>
  <c r="AP15" i="50" s="1"/>
  <c r="AP6" i="35" s="1"/>
  <c r="AP26" i="35" s="1"/>
  <c r="AP27" i="49"/>
  <c r="AP30" i="49" s="1"/>
  <c r="AP11" i="34" s="1"/>
  <c r="AP37" i="34" s="1"/>
  <c r="AP50" i="34" s="1"/>
  <c r="AP7" i="49"/>
  <c r="AP10" i="49" s="1"/>
  <c r="AP6" i="34" s="1"/>
  <c r="AP22" i="49"/>
  <c r="AP25" i="49" s="1"/>
  <c r="AP10" i="34" s="1"/>
  <c r="AP36" i="34" s="1"/>
  <c r="AP49" i="34" s="1"/>
  <c r="AP17" i="49"/>
  <c r="AP20" i="49" s="1"/>
  <c r="AP9" i="34" s="1"/>
  <c r="AP35" i="34" s="1"/>
  <c r="AP48" i="34" s="1"/>
  <c r="AP7" i="50"/>
  <c r="AP10" i="50" s="1"/>
  <c r="AP5" i="35" s="1"/>
  <c r="C7" i="44"/>
  <c r="AP19" i="44"/>
  <c r="AP6" i="42" s="1"/>
  <c r="AP24" i="42" s="1"/>
  <c r="C16" i="44"/>
  <c r="AP55" i="44"/>
  <c r="AP44" i="42" s="1"/>
  <c r="AP62" i="42" s="1"/>
  <c r="AP66" i="42" s="1"/>
  <c r="C52" i="44"/>
  <c r="AO9" i="35"/>
  <c r="AO25" i="35"/>
  <c r="AO29" i="42"/>
  <c r="AO79" i="42" s="1"/>
  <c r="AO86" i="42"/>
  <c r="AP22" i="50"/>
  <c r="AP25" i="50" s="1"/>
  <c r="AP8" i="35" s="1"/>
  <c r="AP28" i="35" s="1"/>
  <c r="AP28" i="44"/>
  <c r="AP7" i="42" s="1"/>
  <c r="AP25" i="42" s="1"/>
  <c r="C25" i="44"/>
  <c r="AP46" i="44"/>
  <c r="AP43" i="42" s="1"/>
  <c r="AP61" i="42" s="1"/>
  <c r="AP65" i="42" s="1"/>
  <c r="C43" i="44"/>
  <c r="AP19" i="45"/>
  <c r="AP6" i="43" s="1"/>
  <c r="AP24" i="43" s="1"/>
  <c r="AP31" i="43" s="1"/>
  <c r="C16" i="45"/>
  <c r="AO12" i="34"/>
  <c r="AO32" i="34"/>
  <c r="AP46" i="45"/>
  <c r="AP41" i="43" s="1"/>
  <c r="AP59" i="43" s="1"/>
  <c r="AP66" i="43" s="1"/>
  <c r="C43" i="45"/>
  <c r="AP55" i="45"/>
  <c r="AP42" i="43" s="1"/>
  <c r="AP60" i="43" s="1"/>
  <c r="AP67" i="43" s="1"/>
  <c r="C52" i="45"/>
  <c r="AP37" i="45"/>
  <c r="AP40" i="43" s="1"/>
  <c r="AP58" i="43" s="1"/>
  <c r="AP65" i="43" s="1"/>
  <c r="C34" i="45"/>
  <c r="AO27" i="42"/>
  <c r="AP10" i="45"/>
  <c r="AP5" i="43" s="1"/>
  <c r="AP23" i="43" s="1"/>
  <c r="AP30" i="43" s="1"/>
  <c r="C7" i="45"/>
  <c r="AP28" i="45"/>
  <c r="AP7" i="43" s="1"/>
  <c r="AP25" i="43" s="1"/>
  <c r="AP32" i="43" s="1"/>
  <c r="C25" i="45"/>
  <c r="AP37" i="44"/>
  <c r="AP42" i="42" s="1"/>
  <c r="AP60" i="42" s="1"/>
  <c r="AP64" i="42" s="1"/>
  <c r="C34" i="44"/>
  <c r="AP22" i="10"/>
  <c r="C22" i="10" s="1"/>
  <c r="B116" i="40"/>
  <c r="AO73" i="43"/>
  <c r="AO13" i="19" s="1"/>
  <c r="AS17" i="53"/>
  <c r="AR18" i="53"/>
  <c r="AR20" i="53"/>
  <c r="AR22" i="53"/>
  <c r="AR19" i="53"/>
  <c r="AQ23" i="53"/>
  <c r="AK35" i="53" s="1"/>
  <c r="AJ16" i="3"/>
  <c r="AN15" i="40"/>
  <c r="AM33" i="40"/>
  <c r="AM42" i="40"/>
  <c r="AM24" i="40"/>
  <c r="AM14" i="40"/>
  <c r="AM16" i="40"/>
  <c r="AG29" i="52"/>
  <c r="AG32" i="52" s="1"/>
  <c r="AN15" i="52"/>
  <c r="AM17" i="52"/>
  <c r="AM20" i="52"/>
  <c r="AM18" i="52"/>
  <c r="AL21" i="52"/>
  <c r="AH27" i="52" s="1"/>
  <c r="AP32" i="34" l="1"/>
  <c r="AP12" i="34"/>
  <c r="AP73" i="42"/>
  <c r="AP9" i="35"/>
  <c r="AP25" i="35"/>
  <c r="AO77" i="42"/>
  <c r="AO80" i="42" s="1"/>
  <c r="AO12" i="19" s="1"/>
  <c r="AO11" i="19" s="1"/>
  <c r="AO36" i="42"/>
  <c r="AP69" i="43"/>
  <c r="AO45" i="34"/>
  <c r="AO51" i="34" s="1"/>
  <c r="AO17" i="19" s="1"/>
  <c r="AO15" i="19" s="1"/>
  <c r="AO38" i="34"/>
  <c r="AP28" i="42"/>
  <c r="AP78" i="42" s="1"/>
  <c r="AP29" i="42"/>
  <c r="AP79" i="42" s="1"/>
  <c r="AP86" i="42"/>
  <c r="AO30" i="35"/>
  <c r="AO35" i="35" s="1"/>
  <c r="AO20" i="19" s="1"/>
  <c r="AO18" i="19" s="1"/>
  <c r="AO29" i="35"/>
  <c r="AP34" i="43"/>
  <c r="AP27" i="42"/>
  <c r="AK16" i="3"/>
  <c r="AK37" i="53"/>
  <c r="AK40" i="53" s="1"/>
  <c r="AR23" i="53"/>
  <c r="AL35" i="53" s="1"/>
  <c r="AT17" i="53"/>
  <c r="AS18" i="53"/>
  <c r="AS20" i="53"/>
  <c r="AS19" i="53"/>
  <c r="AS22" i="53"/>
  <c r="AO15" i="40"/>
  <c r="AN33" i="40"/>
  <c r="AN42" i="40"/>
  <c r="AN24" i="40"/>
  <c r="AN14" i="40"/>
  <c r="AN16" i="40"/>
  <c r="AH29" i="52"/>
  <c r="AH32" i="52" s="1"/>
  <c r="AH5" i="3"/>
  <c r="AM21" i="52"/>
  <c r="AI27" i="52" s="1"/>
  <c r="AO15" i="52"/>
  <c r="AN17" i="52"/>
  <c r="AN18" i="52"/>
  <c r="AN20" i="52"/>
  <c r="AP73" i="43" l="1"/>
  <c r="AP13" i="19" s="1"/>
  <c r="AP36" i="42"/>
  <c r="AP77" i="42"/>
  <c r="AP80" i="42" s="1"/>
  <c r="AP12" i="19" s="1"/>
  <c r="AP11" i="19" s="1"/>
  <c r="AP30" i="35"/>
  <c r="AP35" i="35" s="1"/>
  <c r="AP20" i="19" s="1"/>
  <c r="AP18" i="19" s="1"/>
  <c r="AP29" i="35"/>
  <c r="AP38" i="34"/>
  <c r="AP45" i="34"/>
  <c r="AP51" i="34" s="1"/>
  <c r="AP17" i="19" s="1"/>
  <c r="AP15" i="19" s="1"/>
  <c r="AS23" i="53"/>
  <c r="AM35" i="53" s="1"/>
  <c r="AU17" i="53"/>
  <c r="AT18" i="53"/>
  <c r="AT19" i="53"/>
  <c r="AT20" i="53"/>
  <c r="AT22" i="53"/>
  <c r="AL37" i="53"/>
  <c r="AL40" i="53" s="1"/>
  <c r="AL16" i="3"/>
  <c r="AP15" i="40"/>
  <c r="AO33" i="40"/>
  <c r="AO42" i="40"/>
  <c r="AO24" i="40"/>
  <c r="AO14" i="40"/>
  <c r="AO16" i="40"/>
  <c r="AI29" i="52"/>
  <c r="AI32" i="52" s="1"/>
  <c r="AI5" i="3"/>
  <c r="AP15" i="52"/>
  <c r="AO17" i="52"/>
  <c r="AO20" i="52"/>
  <c r="AO18" i="52"/>
  <c r="AN21" i="52"/>
  <c r="AJ27" i="52" s="1"/>
  <c r="AV17" i="53" l="1"/>
  <c r="AU18" i="53"/>
  <c r="AU22" i="53"/>
  <c r="AU19" i="53"/>
  <c r="AU20" i="53"/>
  <c r="AT23" i="53"/>
  <c r="AN35" i="53" s="1"/>
  <c r="AM16" i="3"/>
  <c r="AM37" i="53"/>
  <c r="AM40" i="53" s="1"/>
  <c r="AP42" i="40"/>
  <c r="AP33" i="40"/>
  <c r="B33" i="40" s="1"/>
  <c r="AP24" i="40"/>
  <c r="B24" i="40" s="1"/>
  <c r="B15" i="40"/>
  <c r="AP14" i="40"/>
  <c r="AP16" i="40"/>
  <c r="AJ29" i="52"/>
  <c r="AJ32" i="52" s="1"/>
  <c r="AJ5" i="3"/>
  <c r="AO21" i="52"/>
  <c r="AK27" i="52" s="1"/>
  <c r="AQ15" i="52"/>
  <c r="AP17" i="52"/>
  <c r="AP18" i="52"/>
  <c r="AP20" i="52"/>
  <c r="AN37" i="53" l="1"/>
  <c r="AN40" i="53" s="1"/>
  <c r="AN16" i="3"/>
  <c r="AU23" i="53"/>
  <c r="AO35" i="53" s="1"/>
  <c r="AV18" i="53"/>
  <c r="AV22" i="53"/>
  <c r="AV19" i="53"/>
  <c r="AV20" i="53"/>
  <c r="AK29" i="52"/>
  <c r="AK32" i="52" s="1"/>
  <c r="AK5" i="3"/>
  <c r="AP21" i="52"/>
  <c r="AL27" i="52" s="1"/>
  <c r="AR15" i="52"/>
  <c r="AQ20" i="52"/>
  <c r="AQ18" i="52"/>
  <c r="AQ17" i="52"/>
  <c r="AV23" i="53" l="1"/>
  <c r="AP35" i="53" s="1"/>
  <c r="AP16" i="3" s="1"/>
  <c r="AP18" i="3" s="1"/>
  <c r="AP21" i="3" s="1"/>
  <c r="AO16" i="3"/>
  <c r="AO18" i="3" s="1"/>
  <c r="AO21" i="3" s="1"/>
  <c r="AO37" i="53"/>
  <c r="AO40" i="53" s="1"/>
  <c r="AL29" i="52"/>
  <c r="AL32" i="52" s="1"/>
  <c r="AL5" i="3"/>
  <c r="AQ21" i="52"/>
  <c r="AM27" i="52" s="1"/>
  <c r="AS15" i="52"/>
  <c r="AT15" i="52" s="1"/>
  <c r="AR20" i="52"/>
  <c r="AR17" i="52"/>
  <c r="AR18" i="52"/>
  <c r="AP37" i="53" l="1"/>
  <c r="AP40" i="53" s="1"/>
  <c r="AM29" i="52"/>
  <c r="AM32" i="52" s="1"/>
  <c r="AM5" i="3"/>
  <c r="AT20" i="52"/>
  <c r="AT17" i="52"/>
  <c r="AT18" i="52"/>
  <c r="AR21" i="52"/>
  <c r="AN27" i="52" s="1"/>
  <c r="AS20" i="52"/>
  <c r="AS17" i="52"/>
  <c r="AS18" i="52"/>
  <c r="AN29" i="52" l="1"/>
  <c r="AN32" i="52" s="1"/>
  <c r="AN5" i="3"/>
  <c r="AT21" i="52"/>
  <c r="AP27" i="52" s="1"/>
  <c r="AS21" i="52"/>
  <c r="AO27" i="52" s="1"/>
  <c r="AO29" i="52" l="1"/>
  <c r="AO32" i="52" s="1"/>
  <c r="AO5" i="3"/>
  <c r="AP29" i="52"/>
  <c r="AP5" i="3"/>
  <c r="C27" i="52"/>
  <c r="AP32" i="52" l="1"/>
  <c r="C32" i="52" s="1"/>
  <c r="C29" i="52"/>
  <c r="AP7" i="3"/>
  <c r="AP10" i="3" s="1"/>
  <c r="AP27" i="3"/>
  <c r="AO7" i="3"/>
  <c r="AO10" i="3" s="1"/>
  <c r="AO27" i="3"/>
  <c r="AN42" i="51"/>
  <c r="AM42" i="51"/>
  <c r="AL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AN23" i="51"/>
  <c r="AM23" i="51"/>
  <c r="AL23" i="51"/>
  <c r="AK23" i="51"/>
  <c r="AJ23" i="51"/>
  <c r="AI23" i="51"/>
  <c r="AH23" i="51"/>
  <c r="AG23" i="51"/>
  <c r="AF23" i="51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AN14" i="51"/>
  <c r="AM14" i="51"/>
  <c r="AL14" i="51"/>
  <c r="AK14" i="51"/>
  <c r="AJ14" i="51"/>
  <c r="AI14" i="51"/>
  <c r="AH14" i="51"/>
  <c r="AG14" i="51"/>
  <c r="AF14" i="51"/>
  <c r="AE14" i="51"/>
  <c r="AD14" i="51"/>
  <c r="AC14" i="51"/>
  <c r="AB14" i="51"/>
  <c r="AA14" i="51"/>
  <c r="Z14" i="51"/>
  <c r="Y14" i="51"/>
  <c r="X14" i="51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AN5" i="51"/>
  <c r="AM5" i="51"/>
  <c r="AL5" i="51"/>
  <c r="AK5" i="51"/>
  <c r="AJ5" i="51"/>
  <c r="AI5" i="51"/>
  <c r="AH5" i="51"/>
  <c r="AG5" i="51"/>
  <c r="AF5" i="51"/>
  <c r="AE5" i="51"/>
  <c r="AD5" i="51"/>
  <c r="AC5" i="51"/>
  <c r="AB5" i="51"/>
  <c r="AA5" i="51"/>
  <c r="Z5" i="51"/>
  <c r="Y5" i="51"/>
  <c r="X5" i="51"/>
  <c r="W5" i="51"/>
  <c r="V5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AN6" i="50"/>
  <c r="AM6" i="50"/>
  <c r="AL6" i="50"/>
  <c r="AK6" i="50"/>
  <c r="AJ6" i="50"/>
  <c r="AI6" i="50"/>
  <c r="AH6" i="50"/>
  <c r="AG6" i="50"/>
  <c r="AF6" i="50"/>
  <c r="AE6" i="50"/>
  <c r="AD6" i="50"/>
  <c r="AC6" i="50"/>
  <c r="AB6" i="50"/>
  <c r="AA6" i="50"/>
  <c r="Z6" i="50"/>
  <c r="Y6" i="50"/>
  <c r="X6" i="50"/>
  <c r="W6" i="50"/>
  <c r="V6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U6" i="49"/>
  <c r="T6" i="49"/>
  <c r="S6" i="49"/>
  <c r="R6" i="49"/>
  <c r="Q6" i="49"/>
  <c r="P6" i="49"/>
  <c r="O6" i="49"/>
  <c r="N6" i="49"/>
  <c r="M6" i="49"/>
  <c r="L6" i="49"/>
  <c r="K6" i="49"/>
  <c r="J6" i="49"/>
  <c r="I6" i="49"/>
  <c r="H6" i="49"/>
  <c r="G6" i="49"/>
  <c r="F6" i="49"/>
  <c r="E6" i="49"/>
  <c r="AN52" i="48"/>
  <c r="AM52" i="48"/>
  <c r="AL52" i="48"/>
  <c r="AK52" i="48"/>
  <c r="AJ52" i="48"/>
  <c r="AI52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H15" i="48"/>
  <c r="I15" i="48"/>
  <c r="I53" i="51" s="1"/>
  <c r="J15" i="48"/>
  <c r="J58" i="48" s="1"/>
  <c r="K15" i="48"/>
  <c r="K58" i="48" s="1"/>
  <c r="L15" i="48"/>
  <c r="L58" i="48" s="1"/>
  <c r="M15" i="48"/>
  <c r="M58" i="48" s="1"/>
  <c r="N15" i="48"/>
  <c r="N58" i="48" s="1"/>
  <c r="O15" i="48"/>
  <c r="O58" i="48" s="1"/>
  <c r="P15" i="48"/>
  <c r="P58" i="48" s="1"/>
  <c r="Q15" i="48"/>
  <c r="Q58" i="48" s="1"/>
  <c r="R15" i="48"/>
  <c r="R58" i="48" s="1"/>
  <c r="S15" i="48"/>
  <c r="S58" i="48" s="1"/>
  <c r="T15" i="48"/>
  <c r="T73" i="48" s="1"/>
  <c r="U15" i="48"/>
  <c r="V15" i="48"/>
  <c r="W15" i="48"/>
  <c r="X15" i="48"/>
  <c r="X58" i="48" s="1"/>
  <c r="Y15" i="48"/>
  <c r="Y58" i="48" s="1"/>
  <c r="Z15" i="48"/>
  <c r="Z58" i="48" s="1"/>
  <c r="AA15" i="48"/>
  <c r="AA58" i="48" s="1"/>
  <c r="AB15" i="48"/>
  <c r="AB58" i="48" s="1"/>
  <c r="AC15" i="48"/>
  <c r="AC43" i="51" s="1"/>
  <c r="AD15" i="48"/>
  <c r="AD43" i="51" s="1"/>
  <c r="AE15" i="48"/>
  <c r="AE43" i="51" s="1"/>
  <c r="AF15" i="48"/>
  <c r="AF43" i="51" s="1"/>
  <c r="AG15" i="48"/>
  <c r="AG43" i="51" s="1"/>
  <c r="AH15" i="48"/>
  <c r="AH73" i="48" s="1"/>
  <c r="AI15" i="48"/>
  <c r="AI58" i="48" s="1"/>
  <c r="AJ15" i="48"/>
  <c r="AJ63" i="48" s="1"/>
  <c r="AK15" i="48"/>
  <c r="AL15" i="48"/>
  <c r="AL58" i="48" s="1"/>
  <c r="AM15" i="48"/>
  <c r="AM58" i="48" s="1"/>
  <c r="AN15" i="48"/>
  <c r="AN58" i="48" s="1"/>
  <c r="H16" i="48"/>
  <c r="H59" i="48" s="1"/>
  <c r="I16" i="48"/>
  <c r="I59" i="48" s="1"/>
  <c r="J16" i="48"/>
  <c r="J59" i="48" s="1"/>
  <c r="K16" i="48"/>
  <c r="K59" i="48" s="1"/>
  <c r="L16" i="48"/>
  <c r="L59" i="48" s="1"/>
  <c r="M16" i="48"/>
  <c r="M54" i="48" s="1"/>
  <c r="N16" i="48"/>
  <c r="N54" i="48" s="1"/>
  <c r="O16" i="48"/>
  <c r="O74" i="48" s="1"/>
  <c r="P16" i="48"/>
  <c r="Q16" i="48"/>
  <c r="R16" i="48"/>
  <c r="S16" i="48"/>
  <c r="S59" i="48" s="1"/>
  <c r="T16" i="48"/>
  <c r="T59" i="48" s="1"/>
  <c r="U16" i="48"/>
  <c r="U59" i="48" s="1"/>
  <c r="V16" i="48"/>
  <c r="V59" i="48" s="1"/>
  <c r="W16" i="48"/>
  <c r="W59" i="48" s="1"/>
  <c r="X16" i="48"/>
  <c r="X59" i="48" s="1"/>
  <c r="Y16" i="48"/>
  <c r="Y59" i="48" s="1"/>
  <c r="Z16" i="48"/>
  <c r="Z59" i="48" s="1"/>
  <c r="AA16" i="48"/>
  <c r="AA54" i="48" s="1"/>
  <c r="AB16" i="48"/>
  <c r="AB54" i="48" s="1"/>
  <c r="AC16" i="48"/>
  <c r="AC74" i="48" s="1"/>
  <c r="AD16" i="48"/>
  <c r="AD64" i="48" s="1"/>
  <c r="AE16" i="48"/>
  <c r="AF16" i="48"/>
  <c r="AF69" i="48" s="1"/>
  <c r="AG16" i="48"/>
  <c r="AG59" i="48" s="1"/>
  <c r="AH16" i="48"/>
  <c r="AH59" i="48" s="1"/>
  <c r="AI16" i="48"/>
  <c r="AI59" i="48" s="1"/>
  <c r="AJ16" i="48"/>
  <c r="AJ59" i="48" s="1"/>
  <c r="AK16" i="48"/>
  <c r="AK59" i="48" s="1"/>
  <c r="AL16" i="48"/>
  <c r="AL59" i="48" s="1"/>
  <c r="AM16" i="48"/>
  <c r="AM59" i="48" s="1"/>
  <c r="AN16" i="48"/>
  <c r="AN59" i="48" s="1"/>
  <c r="H17" i="48"/>
  <c r="H60" i="48" s="1"/>
  <c r="I17" i="48"/>
  <c r="I50" i="51" s="1"/>
  <c r="J17" i="48"/>
  <c r="J75" i="48" s="1"/>
  <c r="K17" i="48"/>
  <c r="L17" i="48"/>
  <c r="M17" i="48"/>
  <c r="N17" i="48"/>
  <c r="N55" i="51" s="1"/>
  <c r="O17" i="48"/>
  <c r="O60" i="48" s="1"/>
  <c r="P17" i="48"/>
  <c r="P60" i="48" s="1"/>
  <c r="Q17" i="48"/>
  <c r="Q60" i="48" s="1"/>
  <c r="R17" i="48"/>
  <c r="R60" i="48" s="1"/>
  <c r="S17" i="48"/>
  <c r="S60" i="48" s="1"/>
  <c r="T17" i="48"/>
  <c r="T60" i="48" s="1"/>
  <c r="U17" i="48"/>
  <c r="U60" i="48" s="1"/>
  <c r="V17" i="48"/>
  <c r="V60" i="48" s="1"/>
  <c r="W17" i="48"/>
  <c r="W60" i="48" s="1"/>
  <c r="X17" i="48"/>
  <c r="X75" i="48" s="1"/>
  <c r="Y17" i="48"/>
  <c r="Y60" i="48" s="1"/>
  <c r="Z17" i="48"/>
  <c r="AA17" i="48"/>
  <c r="AB17" i="48"/>
  <c r="AB60" i="48" s="1"/>
  <c r="AC17" i="48"/>
  <c r="AC60" i="48" s="1"/>
  <c r="AD17" i="48"/>
  <c r="AD60" i="48" s="1"/>
  <c r="AE17" i="48"/>
  <c r="AE60" i="48" s="1"/>
  <c r="AF17" i="48"/>
  <c r="AF60" i="48" s="1"/>
  <c r="AG17" i="48"/>
  <c r="AG60" i="48" s="1"/>
  <c r="AH17" i="48"/>
  <c r="AH60" i="48" s="1"/>
  <c r="AI17" i="48"/>
  <c r="AI50" i="51" s="1"/>
  <c r="AJ17" i="48"/>
  <c r="AJ50" i="51" s="1"/>
  <c r="AK17" i="48"/>
  <c r="AK55" i="48" s="1"/>
  <c r="AL17" i="48"/>
  <c r="AL75" i="48" s="1"/>
  <c r="AM17" i="48"/>
  <c r="AM50" i="51" s="1"/>
  <c r="AN17" i="48"/>
  <c r="AN50" i="51" s="1"/>
  <c r="AN23" i="48"/>
  <c r="AM23" i="48"/>
  <c r="AL23" i="48"/>
  <c r="AK23" i="48"/>
  <c r="AJ23" i="48"/>
  <c r="AI23" i="48"/>
  <c r="AH23" i="48"/>
  <c r="AG23" i="48"/>
  <c r="AF23" i="48"/>
  <c r="AE23" i="48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AN14" i="48"/>
  <c r="AM14" i="48"/>
  <c r="AL14" i="48"/>
  <c r="AK14" i="48"/>
  <c r="AJ14" i="48"/>
  <c r="AI14" i="48"/>
  <c r="AH14" i="48"/>
  <c r="AG14" i="48"/>
  <c r="AF14" i="48"/>
  <c r="AE14" i="48"/>
  <c r="AD14" i="48"/>
  <c r="AC14" i="48"/>
  <c r="AB14" i="48"/>
  <c r="AA14" i="48"/>
  <c r="Z14" i="48"/>
  <c r="Y14" i="48"/>
  <c r="X14" i="48"/>
  <c r="W14" i="48"/>
  <c r="V14" i="48"/>
  <c r="U14" i="48"/>
  <c r="T14" i="48"/>
  <c r="S14" i="48"/>
  <c r="R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AN5" i="48"/>
  <c r="AM5" i="48"/>
  <c r="AL5" i="48"/>
  <c r="AK5" i="48"/>
  <c r="AJ5" i="48"/>
  <c r="AI5" i="48"/>
  <c r="AH5" i="48"/>
  <c r="AG5" i="48"/>
  <c r="AF5" i="48"/>
  <c r="AE5" i="48"/>
  <c r="AD5" i="48"/>
  <c r="AC5" i="48"/>
  <c r="AB5" i="48"/>
  <c r="AA5" i="48"/>
  <c r="Z5" i="48"/>
  <c r="Y5" i="48"/>
  <c r="X5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AF53" i="48" l="1"/>
  <c r="AE53" i="48"/>
  <c r="AL53" i="51"/>
  <c r="AI45" i="51"/>
  <c r="J53" i="51"/>
  <c r="K73" i="48"/>
  <c r="AD53" i="48"/>
  <c r="AE75" i="48"/>
  <c r="AM73" i="48"/>
  <c r="J73" i="48"/>
  <c r="N59" i="48"/>
  <c r="AJ45" i="51"/>
  <c r="AG53" i="48"/>
  <c r="O59" i="48"/>
  <c r="AG74" i="48"/>
  <c r="AK45" i="51"/>
  <c r="N54" i="51"/>
  <c r="W55" i="48"/>
  <c r="V55" i="48"/>
  <c r="T55" i="48"/>
  <c r="AD75" i="48"/>
  <c r="H55" i="48"/>
  <c r="AC75" i="48"/>
  <c r="H50" i="51"/>
  <c r="AN54" i="48"/>
  <c r="AC70" i="48"/>
  <c r="AB75" i="48"/>
  <c r="AN49" i="51"/>
  <c r="U55" i="48"/>
  <c r="AM54" i="48"/>
  <c r="AC59" i="48"/>
  <c r="AH69" i="48"/>
  <c r="AJ74" i="48"/>
  <c r="M49" i="51"/>
  <c r="L54" i="48"/>
  <c r="AB59" i="48"/>
  <c r="K68" i="48"/>
  <c r="AI74" i="48"/>
  <c r="L49" i="51"/>
  <c r="K54" i="48"/>
  <c r="AA59" i="48"/>
  <c r="J68" i="48"/>
  <c r="AH74" i="48"/>
  <c r="AL45" i="51"/>
  <c r="M59" i="48"/>
  <c r="Q53" i="48"/>
  <c r="X60" i="48"/>
  <c r="AF58" i="48"/>
  <c r="H74" i="48"/>
  <c r="AM44" i="51"/>
  <c r="P53" i="48"/>
  <c r="T58" i="48"/>
  <c r="AB70" i="48"/>
  <c r="AN73" i="48"/>
  <c r="AL44" i="51"/>
  <c r="I55" i="48"/>
  <c r="AK60" i="48"/>
  <c r="S53" i="48"/>
  <c r="AH58" i="48"/>
  <c r="R53" i="48"/>
  <c r="AG58" i="48"/>
  <c r="AN44" i="51"/>
  <c r="K44" i="51"/>
  <c r="AJ55" i="48"/>
  <c r="Y54" i="48"/>
  <c r="J60" i="48"/>
  <c r="AG69" i="48"/>
  <c r="AL73" i="48"/>
  <c r="J44" i="51"/>
  <c r="AK50" i="51"/>
  <c r="J55" i="51"/>
  <c r="AJ60" i="48"/>
  <c r="AI55" i="48"/>
  <c r="I60" i="48"/>
  <c r="AM68" i="48"/>
  <c r="M73" i="48"/>
  <c r="AH43" i="51"/>
  <c r="J50" i="51"/>
  <c r="I55" i="51"/>
  <c r="AL60" i="48"/>
  <c r="H45" i="51"/>
  <c r="Z54" i="48"/>
  <c r="AL50" i="51"/>
  <c r="AH55" i="48"/>
  <c r="AL68" i="48"/>
  <c r="L73" i="48"/>
  <c r="O54" i="51"/>
  <c r="M50" i="51"/>
  <c r="M45" i="51"/>
  <c r="M55" i="51"/>
  <c r="M60" i="48"/>
  <c r="M75" i="48"/>
  <c r="M55" i="48"/>
  <c r="M70" i="48"/>
  <c r="M65" i="48"/>
  <c r="AK48" i="51"/>
  <c r="AK43" i="51"/>
  <c r="AK58" i="48"/>
  <c r="AK53" i="48"/>
  <c r="AK53" i="51"/>
  <c r="AK68" i="48"/>
  <c r="AK73" i="48"/>
  <c r="W48" i="51"/>
  <c r="W43" i="51"/>
  <c r="W58" i="48"/>
  <c r="W73" i="48"/>
  <c r="W53" i="48"/>
  <c r="W53" i="51"/>
  <c r="W68" i="48"/>
  <c r="W63" i="48"/>
  <c r="L45" i="51"/>
  <c r="L60" i="48"/>
  <c r="L50" i="51"/>
  <c r="L75" i="48"/>
  <c r="L55" i="48"/>
  <c r="L70" i="48"/>
  <c r="L65" i="48"/>
  <c r="Q44" i="51"/>
  <c r="Q59" i="48"/>
  <c r="Q54" i="51"/>
  <c r="Q74" i="48"/>
  <c r="Q54" i="48"/>
  <c r="Q49" i="51"/>
  <c r="Q69" i="48"/>
  <c r="Q64" i="48"/>
  <c r="H43" i="51"/>
  <c r="H58" i="48"/>
  <c r="H53" i="48"/>
  <c r="H68" i="48"/>
  <c r="H73" i="48"/>
  <c r="H53" i="51"/>
  <c r="Y45" i="51"/>
  <c r="Y75" i="48"/>
  <c r="Y55" i="48"/>
  <c r="Y55" i="51"/>
  <c r="Y50" i="51"/>
  <c r="Y70" i="48"/>
  <c r="AD44" i="51"/>
  <c r="AD74" i="48"/>
  <c r="AD54" i="48"/>
  <c r="AD54" i="51"/>
  <c r="AD49" i="51"/>
  <c r="AD69" i="48"/>
  <c r="U43" i="51"/>
  <c r="U73" i="48"/>
  <c r="U53" i="48"/>
  <c r="U53" i="51"/>
  <c r="U68" i="48"/>
  <c r="U48" i="51"/>
  <c r="U63" i="48"/>
  <c r="H63" i="48"/>
  <c r="AA50" i="51"/>
  <c r="AA45" i="51"/>
  <c r="AA60" i="48"/>
  <c r="AA55" i="48"/>
  <c r="AA55" i="51"/>
  <c r="AA70" i="48"/>
  <c r="AA75" i="48"/>
  <c r="R49" i="51"/>
  <c r="R44" i="51"/>
  <c r="R59" i="48"/>
  <c r="R54" i="51"/>
  <c r="R74" i="48"/>
  <c r="R54" i="48"/>
  <c r="R69" i="48"/>
  <c r="R64" i="48"/>
  <c r="I48" i="51"/>
  <c r="I43" i="51"/>
  <c r="I58" i="48"/>
  <c r="I53" i="48"/>
  <c r="I68" i="48"/>
  <c r="I73" i="48"/>
  <c r="AN45" i="51"/>
  <c r="AN60" i="48"/>
  <c r="AN75" i="48"/>
  <c r="AN55" i="51"/>
  <c r="AN55" i="48"/>
  <c r="AN70" i="48"/>
  <c r="AN65" i="48"/>
  <c r="AE44" i="51"/>
  <c r="AE59" i="48"/>
  <c r="AE54" i="48"/>
  <c r="AE54" i="51"/>
  <c r="AE69" i="48"/>
  <c r="AE74" i="48"/>
  <c r="AE49" i="51"/>
  <c r="AJ43" i="51"/>
  <c r="AJ58" i="48"/>
  <c r="AJ53" i="48"/>
  <c r="AJ48" i="51"/>
  <c r="AJ68" i="48"/>
  <c r="AJ73" i="48"/>
  <c r="AJ53" i="51"/>
  <c r="V43" i="51"/>
  <c r="V58" i="48"/>
  <c r="V73" i="48"/>
  <c r="V53" i="48"/>
  <c r="V53" i="51"/>
  <c r="V68" i="48"/>
  <c r="V48" i="51"/>
  <c r="V63" i="48"/>
  <c r="AM45" i="51"/>
  <c r="AM75" i="48"/>
  <c r="AM55" i="48"/>
  <c r="AM70" i="48"/>
  <c r="AM65" i="48"/>
  <c r="AM55" i="51"/>
  <c r="K45" i="51"/>
  <c r="K75" i="48"/>
  <c r="K50" i="51"/>
  <c r="K55" i="48"/>
  <c r="K70" i="48"/>
  <c r="K65" i="48"/>
  <c r="AI43" i="51"/>
  <c r="AI73" i="48"/>
  <c r="AI53" i="48"/>
  <c r="AI48" i="51"/>
  <c r="AI53" i="51"/>
  <c r="AI63" i="48"/>
  <c r="AI68" i="48"/>
  <c r="K60" i="48"/>
  <c r="AK63" i="48"/>
  <c r="Z45" i="51"/>
  <c r="Z60" i="48"/>
  <c r="Z55" i="48"/>
  <c r="Z70" i="48"/>
  <c r="Z55" i="51"/>
  <c r="Z50" i="51"/>
  <c r="Z75" i="48"/>
  <c r="P44" i="51"/>
  <c r="P74" i="48"/>
  <c r="P54" i="51"/>
  <c r="P54" i="48"/>
  <c r="P49" i="51"/>
  <c r="P69" i="48"/>
  <c r="P64" i="48"/>
  <c r="I63" i="48"/>
  <c r="U58" i="48"/>
  <c r="L55" i="51"/>
  <c r="K55" i="51"/>
  <c r="AD59" i="48"/>
  <c r="AA65" i="48"/>
  <c r="Z65" i="48"/>
  <c r="AF49" i="51"/>
  <c r="AF44" i="51"/>
  <c r="AF59" i="48"/>
  <c r="AF54" i="48"/>
  <c r="AF54" i="51"/>
  <c r="AF74" i="48"/>
  <c r="H48" i="51"/>
  <c r="AF64" i="48"/>
  <c r="AM60" i="48"/>
  <c r="Y65" i="48"/>
  <c r="P59" i="48"/>
  <c r="AE64" i="48"/>
  <c r="AK75" i="48"/>
  <c r="AK70" i="48"/>
  <c r="W75" i="48"/>
  <c r="W70" i="48"/>
  <c r="I75" i="48"/>
  <c r="I70" i="48"/>
  <c r="AB74" i="48"/>
  <c r="AB69" i="48"/>
  <c r="N74" i="48"/>
  <c r="N69" i="48"/>
  <c r="AG73" i="48"/>
  <c r="AG68" i="48"/>
  <c r="S73" i="48"/>
  <c r="S68" i="48"/>
  <c r="AG55" i="48"/>
  <c r="S55" i="48"/>
  <c r="AL54" i="48"/>
  <c r="X54" i="48"/>
  <c r="J54" i="48"/>
  <c r="AC53" i="48"/>
  <c r="O53" i="48"/>
  <c r="AI60" i="48"/>
  <c r="AE58" i="48"/>
  <c r="W65" i="48"/>
  <c r="AB64" i="48"/>
  <c r="AG63" i="48"/>
  <c r="AH45" i="51"/>
  <c r="AC44" i="51"/>
  <c r="AH48" i="51"/>
  <c r="AL55" i="51"/>
  <c r="AG54" i="51"/>
  <c r="X65" i="48"/>
  <c r="AJ75" i="48"/>
  <c r="AJ70" i="48"/>
  <c r="AJ55" i="51"/>
  <c r="V75" i="48"/>
  <c r="V70" i="48"/>
  <c r="V55" i="51"/>
  <c r="H75" i="48"/>
  <c r="H70" i="48"/>
  <c r="H55" i="51"/>
  <c r="AA74" i="48"/>
  <c r="AA69" i="48"/>
  <c r="AA54" i="51"/>
  <c r="M74" i="48"/>
  <c r="M69" i="48"/>
  <c r="M54" i="51"/>
  <c r="AF73" i="48"/>
  <c r="AF68" i="48"/>
  <c r="AF53" i="51"/>
  <c r="R73" i="48"/>
  <c r="R68" i="48"/>
  <c r="R53" i="51"/>
  <c r="AF55" i="48"/>
  <c r="R55" i="48"/>
  <c r="AK54" i="48"/>
  <c r="W54" i="48"/>
  <c r="I54" i="48"/>
  <c r="AB53" i="48"/>
  <c r="N53" i="48"/>
  <c r="AD58" i="48"/>
  <c r="V65" i="48"/>
  <c r="AA64" i="48"/>
  <c r="AF63" i="48"/>
  <c r="X70" i="48"/>
  <c r="AC69" i="48"/>
  <c r="AH68" i="48"/>
  <c r="AG45" i="51"/>
  <c r="AB44" i="51"/>
  <c r="AG48" i="51"/>
  <c r="AK55" i="51"/>
  <c r="AC64" i="48"/>
  <c r="AI75" i="48"/>
  <c r="AI70" i="48"/>
  <c r="AI55" i="51"/>
  <c r="AI65" i="48"/>
  <c r="U75" i="48"/>
  <c r="U70" i="48"/>
  <c r="U55" i="51"/>
  <c r="U65" i="48"/>
  <c r="AN74" i="48"/>
  <c r="AN69" i="48"/>
  <c r="AN54" i="51"/>
  <c r="AN64" i="48"/>
  <c r="Z74" i="48"/>
  <c r="Z69" i="48"/>
  <c r="Z54" i="51"/>
  <c r="Z64" i="48"/>
  <c r="L74" i="48"/>
  <c r="L69" i="48"/>
  <c r="L54" i="51"/>
  <c r="L64" i="48"/>
  <c r="AE73" i="48"/>
  <c r="AE68" i="48"/>
  <c r="AE53" i="51"/>
  <c r="AE63" i="48"/>
  <c r="Q73" i="48"/>
  <c r="Q68" i="48"/>
  <c r="Q53" i="51"/>
  <c r="Q63" i="48"/>
  <c r="AE55" i="48"/>
  <c r="Q55" i="48"/>
  <c r="AJ54" i="48"/>
  <c r="V54" i="48"/>
  <c r="H54" i="48"/>
  <c r="AA53" i="48"/>
  <c r="M53" i="48"/>
  <c r="AC58" i="48"/>
  <c r="N65" i="48"/>
  <c r="S64" i="48"/>
  <c r="X63" i="48"/>
  <c r="P70" i="48"/>
  <c r="U69" i="48"/>
  <c r="Z68" i="48"/>
  <c r="R75" i="48"/>
  <c r="W74" i="48"/>
  <c r="AB73" i="48"/>
  <c r="X45" i="51"/>
  <c r="AA44" i="51"/>
  <c r="AC49" i="51"/>
  <c r="AF48" i="51"/>
  <c r="AB55" i="51"/>
  <c r="AH53" i="51"/>
  <c r="AH75" i="48"/>
  <c r="AH70" i="48"/>
  <c r="AH55" i="51"/>
  <c r="AH65" i="48"/>
  <c r="AH50" i="51"/>
  <c r="T75" i="48"/>
  <c r="T70" i="48"/>
  <c r="T55" i="51"/>
  <c r="T65" i="48"/>
  <c r="T50" i="51"/>
  <c r="AM74" i="48"/>
  <c r="AM69" i="48"/>
  <c r="AM54" i="51"/>
  <c r="AM64" i="48"/>
  <c r="AM49" i="51"/>
  <c r="Y74" i="48"/>
  <c r="Y69" i="48"/>
  <c r="Y54" i="51"/>
  <c r="Y64" i="48"/>
  <c r="Y49" i="51"/>
  <c r="K74" i="48"/>
  <c r="K69" i="48"/>
  <c r="K54" i="51"/>
  <c r="K64" i="48"/>
  <c r="K49" i="51"/>
  <c r="AD73" i="48"/>
  <c r="AD68" i="48"/>
  <c r="AD53" i="51"/>
  <c r="AD63" i="48"/>
  <c r="AD48" i="51"/>
  <c r="P73" i="48"/>
  <c r="P68" i="48"/>
  <c r="P53" i="51"/>
  <c r="P63" i="48"/>
  <c r="P48" i="51"/>
  <c r="AD55" i="48"/>
  <c r="P55" i="48"/>
  <c r="AI54" i="48"/>
  <c r="U54" i="48"/>
  <c r="AN53" i="48"/>
  <c r="Z53" i="48"/>
  <c r="L53" i="48"/>
  <c r="O70" i="48"/>
  <c r="T69" i="48"/>
  <c r="Y68" i="48"/>
  <c r="Q75" i="48"/>
  <c r="V74" i="48"/>
  <c r="AA73" i="48"/>
  <c r="W45" i="51"/>
  <c r="Z44" i="51"/>
  <c r="AB49" i="51"/>
  <c r="AE48" i="51"/>
  <c r="AG53" i="51"/>
  <c r="AH63" i="48"/>
  <c r="AG75" i="48"/>
  <c r="AG70" i="48"/>
  <c r="AG55" i="51"/>
  <c r="AG65" i="48"/>
  <c r="AG50" i="51"/>
  <c r="S75" i="48"/>
  <c r="S70" i="48"/>
  <c r="S55" i="51"/>
  <c r="S65" i="48"/>
  <c r="S50" i="51"/>
  <c r="AL74" i="48"/>
  <c r="AL69" i="48"/>
  <c r="AL54" i="51"/>
  <c r="AL64" i="48"/>
  <c r="AL49" i="51"/>
  <c r="X74" i="48"/>
  <c r="X69" i="48"/>
  <c r="X54" i="51"/>
  <c r="X64" i="48"/>
  <c r="X49" i="51"/>
  <c r="J74" i="48"/>
  <c r="J69" i="48"/>
  <c r="J54" i="51"/>
  <c r="J64" i="48"/>
  <c r="J49" i="51"/>
  <c r="AC73" i="48"/>
  <c r="AC68" i="48"/>
  <c r="AC53" i="51"/>
  <c r="AC63" i="48"/>
  <c r="AC48" i="51"/>
  <c r="O73" i="48"/>
  <c r="O68" i="48"/>
  <c r="O53" i="51"/>
  <c r="O63" i="48"/>
  <c r="O48" i="51"/>
  <c r="AC55" i="48"/>
  <c r="O55" i="48"/>
  <c r="AH54" i="48"/>
  <c r="T54" i="48"/>
  <c r="AM53" i="48"/>
  <c r="Y53" i="48"/>
  <c r="K53" i="48"/>
  <c r="N70" i="48"/>
  <c r="S69" i="48"/>
  <c r="X68" i="48"/>
  <c r="P75" i="48"/>
  <c r="U74" i="48"/>
  <c r="Z73" i="48"/>
  <c r="V45" i="51"/>
  <c r="Y44" i="51"/>
  <c r="T43" i="51"/>
  <c r="X50" i="51"/>
  <c r="AA49" i="51"/>
  <c r="AC54" i="51"/>
  <c r="X53" i="51"/>
  <c r="AF70" i="48"/>
  <c r="AF55" i="51"/>
  <c r="AF65" i="48"/>
  <c r="AF50" i="51"/>
  <c r="AF45" i="51"/>
  <c r="R70" i="48"/>
  <c r="R55" i="51"/>
  <c r="R65" i="48"/>
  <c r="R50" i="51"/>
  <c r="R45" i="51"/>
  <c r="AK69" i="48"/>
  <c r="AK54" i="51"/>
  <c r="AK64" i="48"/>
  <c r="AK49" i="51"/>
  <c r="AK44" i="51"/>
  <c r="W69" i="48"/>
  <c r="W54" i="51"/>
  <c r="W64" i="48"/>
  <c r="W49" i="51"/>
  <c r="W44" i="51"/>
  <c r="I69" i="48"/>
  <c r="I54" i="51"/>
  <c r="I64" i="48"/>
  <c r="I49" i="51"/>
  <c r="I44" i="51"/>
  <c r="AB68" i="48"/>
  <c r="AB53" i="51"/>
  <c r="AB63" i="48"/>
  <c r="AB48" i="51"/>
  <c r="AB43" i="51"/>
  <c r="N68" i="48"/>
  <c r="N53" i="51"/>
  <c r="N63" i="48"/>
  <c r="N48" i="51"/>
  <c r="N43" i="51"/>
  <c r="AB55" i="48"/>
  <c r="N55" i="48"/>
  <c r="AG54" i="48"/>
  <c r="S54" i="48"/>
  <c r="AL53" i="48"/>
  <c r="X53" i="48"/>
  <c r="J53" i="48"/>
  <c r="O75" i="48"/>
  <c r="T74" i="48"/>
  <c r="Y73" i="48"/>
  <c r="U45" i="51"/>
  <c r="X44" i="51"/>
  <c r="S43" i="51"/>
  <c r="W50" i="51"/>
  <c r="Z49" i="51"/>
  <c r="AB54" i="51"/>
  <c r="AE70" i="48"/>
  <c r="AE55" i="51"/>
  <c r="AE65" i="48"/>
  <c r="AE50" i="51"/>
  <c r="AE45" i="51"/>
  <c r="Q70" i="48"/>
  <c r="Q55" i="51"/>
  <c r="Q65" i="48"/>
  <c r="Q50" i="51"/>
  <c r="Q45" i="51"/>
  <c r="AJ69" i="48"/>
  <c r="AJ54" i="51"/>
  <c r="AJ64" i="48"/>
  <c r="AJ49" i="51"/>
  <c r="AJ44" i="51"/>
  <c r="V69" i="48"/>
  <c r="V54" i="51"/>
  <c r="V64" i="48"/>
  <c r="V49" i="51"/>
  <c r="V44" i="51"/>
  <c r="H69" i="48"/>
  <c r="H54" i="51"/>
  <c r="H64" i="48"/>
  <c r="H49" i="51"/>
  <c r="H44" i="51"/>
  <c r="AA68" i="48"/>
  <c r="AA53" i="51"/>
  <c r="AA63" i="48"/>
  <c r="AA48" i="51"/>
  <c r="AA43" i="51"/>
  <c r="M68" i="48"/>
  <c r="M53" i="51"/>
  <c r="M63" i="48"/>
  <c r="M48" i="51"/>
  <c r="M43" i="51"/>
  <c r="AL65" i="48"/>
  <c r="J65" i="48"/>
  <c r="O64" i="48"/>
  <c r="T63" i="48"/>
  <c r="N75" i="48"/>
  <c r="S74" i="48"/>
  <c r="X73" i="48"/>
  <c r="T45" i="51"/>
  <c r="O44" i="51"/>
  <c r="R43" i="51"/>
  <c r="V50" i="51"/>
  <c r="T48" i="51"/>
  <c r="X55" i="51"/>
  <c r="S54" i="51"/>
  <c r="AD55" i="51"/>
  <c r="AD65" i="48"/>
  <c r="AD50" i="51"/>
  <c r="AD45" i="51"/>
  <c r="P55" i="51"/>
  <c r="P65" i="48"/>
  <c r="P50" i="51"/>
  <c r="P45" i="51"/>
  <c r="AI54" i="51"/>
  <c r="AI64" i="48"/>
  <c r="AI49" i="51"/>
  <c r="AI44" i="51"/>
  <c r="U54" i="51"/>
  <c r="U64" i="48"/>
  <c r="U49" i="51"/>
  <c r="U44" i="51"/>
  <c r="AN53" i="51"/>
  <c r="AN63" i="48"/>
  <c r="AN48" i="51"/>
  <c r="AN43" i="51"/>
  <c r="Z53" i="51"/>
  <c r="Z63" i="48"/>
  <c r="Z48" i="51"/>
  <c r="Z43" i="51"/>
  <c r="L53" i="51"/>
  <c r="L63" i="48"/>
  <c r="L48" i="51"/>
  <c r="L43" i="51"/>
  <c r="N60" i="48"/>
  <c r="AK65" i="48"/>
  <c r="I65" i="48"/>
  <c r="N64" i="48"/>
  <c r="S63" i="48"/>
  <c r="S45" i="51"/>
  <c r="N44" i="51"/>
  <c r="Q43" i="51"/>
  <c r="U50" i="51"/>
  <c r="S48" i="51"/>
  <c r="W55" i="51"/>
  <c r="AC55" i="51"/>
  <c r="AC65" i="48"/>
  <c r="AC50" i="51"/>
  <c r="AC45" i="51"/>
  <c r="O55" i="51"/>
  <c r="O65" i="48"/>
  <c r="O50" i="51"/>
  <c r="O45" i="51"/>
  <c r="AH54" i="51"/>
  <c r="AH64" i="48"/>
  <c r="AH49" i="51"/>
  <c r="AH44" i="51"/>
  <c r="T54" i="51"/>
  <c r="T64" i="48"/>
  <c r="T49" i="51"/>
  <c r="T44" i="51"/>
  <c r="AM53" i="51"/>
  <c r="AM63" i="48"/>
  <c r="AM48" i="51"/>
  <c r="AM43" i="51"/>
  <c r="Y53" i="51"/>
  <c r="Y63" i="48"/>
  <c r="Y48" i="51"/>
  <c r="Y43" i="51"/>
  <c r="K53" i="51"/>
  <c r="K63" i="48"/>
  <c r="K48" i="51"/>
  <c r="K43" i="51"/>
  <c r="AJ65" i="48"/>
  <c r="H65" i="48"/>
  <c r="M64" i="48"/>
  <c r="R63" i="48"/>
  <c r="AL70" i="48"/>
  <c r="J70" i="48"/>
  <c r="O69" i="48"/>
  <c r="T68" i="48"/>
  <c r="J45" i="51"/>
  <c r="M44" i="51"/>
  <c r="P43" i="51"/>
  <c r="O49" i="51"/>
  <c r="R48" i="51"/>
  <c r="T53" i="51"/>
  <c r="AB50" i="51"/>
  <c r="AB45" i="51"/>
  <c r="N50" i="51"/>
  <c r="N45" i="51"/>
  <c r="AG49" i="51"/>
  <c r="AG44" i="51"/>
  <c r="S49" i="51"/>
  <c r="S44" i="51"/>
  <c r="AL48" i="51"/>
  <c r="AL43" i="51"/>
  <c r="X48" i="51"/>
  <c r="X43" i="51"/>
  <c r="J48" i="51"/>
  <c r="J43" i="51"/>
  <c r="AL55" i="48"/>
  <c r="X55" i="48"/>
  <c r="J55" i="48"/>
  <c r="AC54" i="48"/>
  <c r="O54" i="48"/>
  <c r="AH53" i="48"/>
  <c r="T53" i="48"/>
  <c r="AB65" i="48"/>
  <c r="AG64" i="48"/>
  <c r="AL63" i="48"/>
  <c r="J63" i="48"/>
  <c r="AD70" i="48"/>
  <c r="AI69" i="48"/>
  <c r="AN68" i="48"/>
  <c r="L68" i="48"/>
  <c r="AF75" i="48"/>
  <c r="AK74" i="48"/>
  <c r="I74" i="48"/>
  <c r="N73" i="48"/>
  <c r="I45" i="51"/>
  <c r="L44" i="51"/>
  <c r="O43" i="51"/>
  <c r="N49" i="51"/>
  <c r="Q48" i="51"/>
  <c r="S53" i="51"/>
  <c r="AO29" i="3"/>
  <c r="AO32" i="3" s="1"/>
  <c r="AO38" i="3"/>
  <c r="AO40" i="3" s="1"/>
  <c r="AO43" i="3" s="1"/>
  <c r="AP38" i="3"/>
  <c r="AP40" i="3" s="1"/>
  <c r="AP43" i="3" s="1"/>
  <c r="AP29" i="3"/>
  <c r="AP32" i="3" s="1"/>
  <c r="AN33" i="47"/>
  <c r="AM33" i="47"/>
  <c r="AL33" i="47"/>
  <c r="AK33" i="47"/>
  <c r="AJ33" i="47"/>
  <c r="AI33" i="47"/>
  <c r="AH33" i="47"/>
  <c r="AG33" i="47"/>
  <c r="AF33" i="47"/>
  <c r="AE33" i="47"/>
  <c r="AD33" i="47"/>
  <c r="AC33" i="47"/>
  <c r="AB33" i="47"/>
  <c r="AA33" i="47"/>
  <c r="Z33" i="47"/>
  <c r="Y33" i="47"/>
  <c r="X33" i="47"/>
  <c r="W33" i="47"/>
  <c r="V33" i="47"/>
  <c r="U33" i="47"/>
  <c r="T33" i="47"/>
  <c r="S33" i="47"/>
  <c r="R33" i="47"/>
  <c r="Q33" i="47"/>
  <c r="P33" i="47"/>
  <c r="O33" i="47"/>
  <c r="N33" i="47"/>
  <c r="M33" i="47"/>
  <c r="L33" i="47"/>
  <c r="K33" i="47"/>
  <c r="J33" i="47"/>
  <c r="I33" i="47"/>
  <c r="H33" i="47"/>
  <c r="G33" i="47"/>
  <c r="F33" i="47"/>
  <c r="E33" i="47"/>
  <c r="AN24" i="47"/>
  <c r="AM24" i="47"/>
  <c r="AL24" i="47"/>
  <c r="AK24" i="47"/>
  <c r="AJ24" i="47"/>
  <c r="AI24" i="47"/>
  <c r="AH24" i="47"/>
  <c r="AG24" i="47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N24" i="47"/>
  <c r="M24" i="47"/>
  <c r="L24" i="47"/>
  <c r="K24" i="47"/>
  <c r="J24" i="47"/>
  <c r="I24" i="47"/>
  <c r="H24" i="47"/>
  <c r="G24" i="47"/>
  <c r="F24" i="47"/>
  <c r="E24" i="47"/>
  <c r="AN15" i="47"/>
  <c r="AM15" i="47"/>
  <c r="AL15" i="47"/>
  <c r="AK15" i="47"/>
  <c r="AJ15" i="47"/>
  <c r="AI15" i="47"/>
  <c r="AH15" i="47"/>
  <c r="AG15" i="47"/>
  <c r="AF15" i="47"/>
  <c r="AE15" i="47"/>
  <c r="AD15" i="47"/>
  <c r="AC15" i="47"/>
  <c r="AB15" i="47"/>
  <c r="AA15" i="47"/>
  <c r="Z15" i="47"/>
  <c r="Y15" i="47"/>
  <c r="X15" i="47"/>
  <c r="W15" i="47"/>
  <c r="V15" i="47"/>
  <c r="U15" i="47"/>
  <c r="T15" i="47"/>
  <c r="S15" i="47"/>
  <c r="R15" i="47"/>
  <c r="Q15" i="47"/>
  <c r="P15" i="47"/>
  <c r="O15" i="47"/>
  <c r="N15" i="47"/>
  <c r="M15" i="47"/>
  <c r="L15" i="47"/>
  <c r="K15" i="47"/>
  <c r="J15" i="47"/>
  <c r="I15" i="47"/>
  <c r="H15" i="47"/>
  <c r="G15" i="47"/>
  <c r="F15" i="47"/>
  <c r="E15" i="47"/>
  <c r="AN6" i="47"/>
  <c r="AM6" i="47"/>
  <c r="AL6" i="47"/>
  <c r="AK6" i="47"/>
  <c r="AJ6" i="47"/>
  <c r="AI6" i="47"/>
  <c r="AH6" i="47"/>
  <c r="AG6" i="47"/>
  <c r="AF6" i="47"/>
  <c r="AE6" i="47"/>
  <c r="AD6" i="47"/>
  <c r="AC6" i="47"/>
  <c r="AB6" i="47"/>
  <c r="AA6" i="47"/>
  <c r="Z6" i="47"/>
  <c r="Y6" i="47"/>
  <c r="X6" i="47"/>
  <c r="W6" i="47"/>
  <c r="V6" i="47"/>
  <c r="U6" i="47"/>
  <c r="T6" i="47"/>
  <c r="S6" i="47"/>
  <c r="R6" i="47"/>
  <c r="Q6" i="47"/>
  <c r="P6" i="47"/>
  <c r="O6" i="47"/>
  <c r="N6" i="47"/>
  <c r="M6" i="47"/>
  <c r="L6" i="47"/>
  <c r="K6" i="47"/>
  <c r="J6" i="47"/>
  <c r="I6" i="47"/>
  <c r="H6" i="47"/>
  <c r="G6" i="47"/>
  <c r="F6" i="47"/>
  <c r="E6" i="47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AN14" i="46"/>
  <c r="AM14" i="46"/>
  <c r="AL14" i="46"/>
  <c r="AK14" i="46"/>
  <c r="AJ14" i="46"/>
  <c r="AI14" i="46"/>
  <c r="AH14" i="46"/>
  <c r="AG14" i="46"/>
  <c r="AF14" i="46"/>
  <c r="AE14" i="46"/>
  <c r="AD14" i="46"/>
  <c r="AC14" i="46"/>
  <c r="AB14" i="46"/>
  <c r="AA14" i="46"/>
  <c r="Z14" i="46"/>
  <c r="Y14" i="46"/>
  <c r="X14" i="46"/>
  <c r="W14" i="46"/>
  <c r="V14" i="46"/>
  <c r="U14" i="46"/>
  <c r="T14" i="46"/>
  <c r="S14" i="46"/>
  <c r="R14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AN5" i="46"/>
  <c r="AM5" i="46"/>
  <c r="AL5" i="46"/>
  <c r="AK5" i="46"/>
  <c r="AJ5" i="46"/>
  <c r="AI5" i="46"/>
  <c r="AH5" i="46"/>
  <c r="AG5" i="46"/>
  <c r="AF5" i="46"/>
  <c r="AE5" i="46"/>
  <c r="AD5" i="46"/>
  <c r="AC5" i="46"/>
  <c r="AB5" i="46"/>
  <c r="AA5" i="46"/>
  <c r="Z5" i="46"/>
  <c r="Y5" i="46"/>
  <c r="X5" i="46"/>
  <c r="W5" i="46"/>
  <c r="V5" i="46"/>
  <c r="U5" i="46"/>
  <c r="T5" i="46"/>
  <c r="S5" i="46"/>
  <c r="R5" i="46"/>
  <c r="Q5" i="46"/>
  <c r="P5" i="46"/>
  <c r="O5" i="46"/>
  <c r="N5" i="46"/>
  <c r="M5" i="46"/>
  <c r="L5" i="46"/>
  <c r="K5" i="46"/>
  <c r="J5" i="46"/>
  <c r="I5" i="46"/>
  <c r="H5" i="46"/>
  <c r="G5" i="46"/>
  <c r="F5" i="46"/>
  <c r="E5" i="46"/>
  <c r="D24" i="50"/>
  <c r="D23" i="50"/>
  <c r="AN51" i="45"/>
  <c r="AM51" i="45"/>
  <c r="AL51" i="45"/>
  <c r="AK51" i="45"/>
  <c r="AJ51" i="45"/>
  <c r="AI51" i="45"/>
  <c r="AH51" i="45"/>
  <c r="AG51" i="45"/>
  <c r="AF51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AN33" i="45"/>
  <c r="AM33" i="45"/>
  <c r="AL33" i="45"/>
  <c r="AK33" i="45"/>
  <c r="AJ33" i="45"/>
  <c r="AI33" i="45"/>
  <c r="AH33" i="45"/>
  <c r="AG33" i="45"/>
  <c r="AF33" i="45"/>
  <c r="AE33" i="45"/>
  <c r="AD33" i="45"/>
  <c r="AC33" i="45"/>
  <c r="AB33" i="45"/>
  <c r="AA33" i="45"/>
  <c r="Z33" i="45"/>
  <c r="Y33" i="45"/>
  <c r="X33" i="45"/>
  <c r="W33" i="45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AN24" i="45"/>
  <c r="AM24" i="45"/>
  <c r="AL24" i="45"/>
  <c r="AK24" i="45"/>
  <c r="AJ24" i="45"/>
  <c r="AI24" i="45"/>
  <c r="AH24" i="45"/>
  <c r="AG24" i="45"/>
  <c r="AF24" i="45"/>
  <c r="AE24" i="45"/>
  <c r="AD24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AN15" i="45"/>
  <c r="AM15" i="45"/>
  <c r="AL15" i="45"/>
  <c r="AK15" i="45"/>
  <c r="AJ15" i="45"/>
  <c r="AI15" i="45"/>
  <c r="AH15" i="45"/>
  <c r="AG15" i="45"/>
  <c r="AF15" i="45"/>
  <c r="AE15" i="45"/>
  <c r="AD15" i="45"/>
  <c r="AC15" i="45"/>
  <c r="AB15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AN6" i="45"/>
  <c r="AM6" i="45"/>
  <c r="AL6" i="45"/>
  <c r="AK6" i="45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P6" i="45"/>
  <c r="O6" i="45"/>
  <c r="N6" i="45"/>
  <c r="M6" i="45"/>
  <c r="L6" i="45"/>
  <c r="K6" i="45"/>
  <c r="J6" i="45"/>
  <c r="I6" i="45"/>
  <c r="H6" i="45"/>
  <c r="G6" i="45"/>
  <c r="F6" i="45"/>
  <c r="E6" i="45"/>
  <c r="AN51" i="44"/>
  <c r="AM51" i="44"/>
  <c r="AL51" i="44"/>
  <c r="AK51" i="44"/>
  <c r="AJ51" i="44"/>
  <c r="AI51" i="44"/>
  <c r="AH51" i="44"/>
  <c r="AG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AN33" i="44"/>
  <c r="AM33" i="44"/>
  <c r="AL33" i="44"/>
  <c r="AK33" i="44"/>
  <c r="AJ33" i="44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18" i="50" l="1"/>
  <c r="D13" i="50"/>
  <c r="D8" i="50"/>
  <c r="D23" i="49"/>
  <c r="D28" i="49"/>
  <c r="D8" i="49"/>
  <c r="D13" i="49"/>
  <c r="D18" i="49"/>
  <c r="D14" i="50"/>
  <c r="D19" i="50"/>
  <c r="D29" i="49"/>
  <c r="D19" i="49"/>
  <c r="D24" i="49"/>
  <c r="D9" i="50"/>
  <c r="D14" i="49"/>
  <c r="D9" i="49"/>
  <c r="AN24" i="44" l="1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AN15" i="44"/>
  <c r="AM15" i="44"/>
  <c r="AL15" i="44"/>
  <c r="AK15" i="44"/>
  <c r="AJ15" i="44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E6" i="44"/>
  <c r="F24" i="50" l="1"/>
  <c r="F23" i="50"/>
  <c r="E24" i="50"/>
  <c r="E23" i="50"/>
  <c r="G24" i="50"/>
  <c r="G23" i="50"/>
  <c r="G19" i="50" l="1"/>
  <c r="G9" i="50"/>
  <c r="G14" i="50"/>
  <c r="G24" i="49"/>
  <c r="G19" i="49"/>
  <c r="G29" i="49"/>
  <c r="G9" i="49"/>
  <c r="G14" i="49"/>
  <c r="E19" i="50"/>
  <c r="E14" i="50"/>
  <c r="E24" i="49"/>
  <c r="E29" i="49"/>
  <c r="E14" i="49"/>
  <c r="E9" i="49"/>
  <c r="E9" i="50"/>
  <c r="E19" i="49"/>
  <c r="E18" i="50"/>
  <c r="E13" i="50"/>
  <c r="E8" i="50"/>
  <c r="E28" i="49"/>
  <c r="E23" i="49"/>
  <c r="E13" i="49"/>
  <c r="E8" i="49"/>
  <c r="E18" i="49"/>
  <c r="F9" i="50"/>
  <c r="F19" i="50"/>
  <c r="F14" i="50"/>
  <c r="F24" i="49"/>
  <c r="F19" i="49"/>
  <c r="F29" i="49"/>
  <c r="F14" i="49"/>
  <c r="F9" i="49"/>
  <c r="F18" i="50"/>
  <c r="F13" i="50"/>
  <c r="F23" i="49"/>
  <c r="F18" i="49"/>
  <c r="F13" i="49"/>
  <c r="F8" i="50"/>
  <c r="F28" i="49"/>
  <c r="F8" i="49"/>
  <c r="G18" i="50"/>
  <c r="G13" i="50"/>
  <c r="G23" i="49"/>
  <c r="G18" i="49"/>
  <c r="G28" i="49"/>
  <c r="G8" i="50"/>
  <c r="G8" i="49"/>
  <c r="G13" i="49"/>
  <c r="G46" i="30"/>
  <c r="E46" i="30"/>
  <c r="F45" i="30"/>
  <c r="D45" i="30"/>
  <c r="I44" i="30"/>
  <c r="H44" i="30"/>
  <c r="I43" i="30"/>
  <c r="H43" i="30"/>
  <c r="I42" i="30"/>
  <c r="H42" i="30"/>
  <c r="I46" i="30" l="1"/>
  <c r="H45" i="30"/>
  <c r="AL36" i="51" l="1"/>
  <c r="AL31" i="51"/>
  <c r="AL26" i="51"/>
  <c r="AL46" i="48"/>
  <c r="AL41" i="48"/>
  <c r="AL26" i="48"/>
  <c r="AL31" i="48"/>
  <c r="AL36" i="48"/>
  <c r="AD26" i="51"/>
  <c r="AD31" i="51"/>
  <c r="AD36" i="51"/>
  <c r="AD46" i="48"/>
  <c r="AD41" i="48"/>
  <c r="AD26" i="48"/>
  <c r="AD31" i="48"/>
  <c r="AD36" i="48"/>
  <c r="AK34" i="51"/>
  <c r="AK24" i="51"/>
  <c r="AK29" i="51"/>
  <c r="AK44" i="48"/>
  <c r="AK34" i="48"/>
  <c r="AK39" i="48"/>
  <c r="AK29" i="48"/>
  <c r="AK24" i="48"/>
  <c r="M34" i="51"/>
  <c r="M29" i="51"/>
  <c r="M24" i="51"/>
  <c r="M44" i="48"/>
  <c r="M39" i="48"/>
  <c r="M29" i="48"/>
  <c r="M34" i="48"/>
  <c r="M24" i="48"/>
  <c r="AG29" i="51"/>
  <c r="AG34" i="51"/>
  <c r="AG24" i="51"/>
  <c r="AG34" i="48"/>
  <c r="AG24" i="48"/>
  <c r="AG44" i="48"/>
  <c r="AG39" i="48"/>
  <c r="AG29" i="48"/>
  <c r="P35" i="51"/>
  <c r="P30" i="51"/>
  <c r="P25" i="51"/>
  <c r="P45" i="48"/>
  <c r="P40" i="48"/>
  <c r="P30" i="48"/>
  <c r="P35" i="48"/>
  <c r="P25" i="48"/>
  <c r="AJ35" i="51"/>
  <c r="AJ30" i="51"/>
  <c r="AJ25" i="51"/>
  <c r="AJ35" i="48"/>
  <c r="AJ45" i="48"/>
  <c r="AJ40" i="48"/>
  <c r="AJ30" i="48"/>
  <c r="AJ25" i="48"/>
  <c r="K36" i="51"/>
  <c r="K26" i="51"/>
  <c r="K31" i="51"/>
  <c r="K46" i="48"/>
  <c r="K41" i="48"/>
  <c r="K36" i="48"/>
  <c r="K31" i="48"/>
  <c r="K26" i="48"/>
  <c r="W36" i="51"/>
  <c r="W26" i="51"/>
  <c r="W31" i="51"/>
  <c r="W46" i="48"/>
  <c r="W41" i="48"/>
  <c r="W31" i="48"/>
  <c r="W36" i="48"/>
  <c r="W26" i="48"/>
  <c r="O36" i="51"/>
  <c r="O31" i="51"/>
  <c r="O26" i="51"/>
  <c r="O36" i="48"/>
  <c r="O46" i="48"/>
  <c r="O26" i="48"/>
  <c r="O41" i="48"/>
  <c r="O31" i="48"/>
  <c r="U29" i="51"/>
  <c r="U34" i="51"/>
  <c r="U24" i="51"/>
  <c r="U44" i="48"/>
  <c r="U39" i="48"/>
  <c r="U34" i="48"/>
  <c r="U29" i="48"/>
  <c r="U24" i="48"/>
  <c r="Z29" i="51"/>
  <c r="Z24" i="51"/>
  <c r="Z34" i="51"/>
  <c r="Z44" i="48"/>
  <c r="Z39" i="48"/>
  <c r="Z24" i="48"/>
  <c r="Z34" i="48"/>
  <c r="Z29" i="48"/>
  <c r="S34" i="51"/>
  <c r="S29" i="51"/>
  <c r="S34" i="48"/>
  <c r="S24" i="51"/>
  <c r="S24" i="48"/>
  <c r="S44" i="48"/>
  <c r="S39" i="48"/>
  <c r="S29" i="48"/>
  <c r="AD35" i="51"/>
  <c r="AD30" i="51"/>
  <c r="AD25" i="51"/>
  <c r="AD45" i="48"/>
  <c r="AD25" i="48"/>
  <c r="AD35" i="48"/>
  <c r="AD40" i="48"/>
  <c r="AD30" i="48"/>
  <c r="U25" i="51"/>
  <c r="U30" i="51"/>
  <c r="U35" i="51"/>
  <c r="U40" i="48"/>
  <c r="U30" i="48"/>
  <c r="U35" i="48"/>
  <c r="U45" i="48"/>
  <c r="U25" i="48"/>
  <c r="AH36" i="51"/>
  <c r="AH31" i="51"/>
  <c r="AH26" i="51"/>
  <c r="AH31" i="48"/>
  <c r="AH41" i="48"/>
  <c r="AH26" i="48"/>
  <c r="AH46" i="48"/>
  <c r="AH36" i="48"/>
  <c r="H36" i="51"/>
  <c r="H31" i="51"/>
  <c r="H26" i="51"/>
  <c r="H36" i="48"/>
  <c r="H31" i="48"/>
  <c r="H46" i="48"/>
  <c r="H26" i="48"/>
  <c r="H41" i="48"/>
  <c r="AC36" i="51"/>
  <c r="AC31" i="51"/>
  <c r="AC26" i="51"/>
  <c r="AC36" i="48"/>
  <c r="AC46" i="48"/>
  <c r="AC41" i="48"/>
  <c r="AC31" i="48"/>
  <c r="AC26" i="48"/>
  <c r="AJ29" i="51"/>
  <c r="AJ34" i="51"/>
  <c r="AJ24" i="51"/>
  <c r="AJ44" i="48"/>
  <c r="AJ29" i="48"/>
  <c r="AJ24" i="48"/>
  <c r="AJ34" i="48"/>
  <c r="AJ39" i="48"/>
  <c r="I34" i="51"/>
  <c r="I29" i="51"/>
  <c r="I24" i="51"/>
  <c r="I44" i="48"/>
  <c r="I34" i="48"/>
  <c r="I39" i="48"/>
  <c r="I29" i="48"/>
  <c r="I24" i="48"/>
  <c r="E15" i="48"/>
  <c r="E34" i="51"/>
  <c r="E29" i="51"/>
  <c r="E24" i="51"/>
  <c r="E34" i="48"/>
  <c r="E44" i="48"/>
  <c r="E24" i="48"/>
  <c r="E29" i="48"/>
  <c r="E39" i="48"/>
  <c r="E9" i="48"/>
  <c r="E6" i="18" s="1"/>
  <c r="E5" i="23" s="1"/>
  <c r="O35" i="51"/>
  <c r="O30" i="51"/>
  <c r="O25" i="51"/>
  <c r="O45" i="48"/>
  <c r="O35" i="48"/>
  <c r="O40" i="48"/>
  <c r="O30" i="48"/>
  <c r="O25" i="48"/>
  <c r="E16" i="48"/>
  <c r="E35" i="51"/>
  <c r="E30" i="51"/>
  <c r="E25" i="51"/>
  <c r="E45" i="48"/>
  <c r="E40" i="48"/>
  <c r="E35" i="48"/>
  <c r="E30" i="48"/>
  <c r="E25" i="48"/>
  <c r="Z36" i="51"/>
  <c r="Z26" i="51"/>
  <c r="Z31" i="51"/>
  <c r="Z41" i="48"/>
  <c r="Z36" i="48"/>
  <c r="Z46" i="48"/>
  <c r="Z26" i="48"/>
  <c r="Z31" i="48"/>
  <c r="AK36" i="51"/>
  <c r="AK31" i="51"/>
  <c r="AK26" i="51"/>
  <c r="AK41" i="48"/>
  <c r="AK46" i="48"/>
  <c r="AK31" i="48"/>
  <c r="AK36" i="48"/>
  <c r="AK26" i="48"/>
  <c r="AB36" i="51"/>
  <c r="AB31" i="51"/>
  <c r="AB26" i="51"/>
  <c r="AB36" i="48"/>
  <c r="AB41" i="48"/>
  <c r="AB46" i="48"/>
  <c r="AB31" i="48"/>
  <c r="AB26" i="48"/>
  <c r="T34" i="51"/>
  <c r="T29" i="51"/>
  <c r="T24" i="51"/>
  <c r="T44" i="48"/>
  <c r="T39" i="48"/>
  <c r="T24" i="48"/>
  <c r="T34" i="48"/>
  <c r="T29" i="48"/>
  <c r="Y34" i="51"/>
  <c r="Y29" i="51"/>
  <c r="Y24" i="51"/>
  <c r="Y39" i="48"/>
  <c r="Y44" i="48"/>
  <c r="Y34" i="48"/>
  <c r="Y29" i="48"/>
  <c r="Y24" i="48"/>
  <c r="AF34" i="51"/>
  <c r="AF24" i="51"/>
  <c r="AF29" i="51"/>
  <c r="AF44" i="48"/>
  <c r="AF29" i="48"/>
  <c r="AF39" i="48"/>
  <c r="AF34" i="48"/>
  <c r="AF24" i="48"/>
  <c r="AF9" i="48"/>
  <c r="AF6" i="18" s="1"/>
  <c r="AF5" i="23" s="1"/>
  <c r="AC35" i="51"/>
  <c r="AC30" i="51"/>
  <c r="AC25" i="51"/>
  <c r="AC45" i="48"/>
  <c r="AC35" i="48"/>
  <c r="AC40" i="48"/>
  <c r="AC30" i="48"/>
  <c r="AC25" i="48"/>
  <c r="AI35" i="51"/>
  <c r="AI30" i="51"/>
  <c r="AI25" i="51"/>
  <c r="AI45" i="48"/>
  <c r="AI30" i="48"/>
  <c r="AI40" i="48"/>
  <c r="AI25" i="48"/>
  <c r="AI35" i="48"/>
  <c r="V36" i="51"/>
  <c r="V31" i="51"/>
  <c r="V26" i="51"/>
  <c r="V46" i="48"/>
  <c r="V36" i="48"/>
  <c r="V31" i="48"/>
  <c r="V26" i="48"/>
  <c r="V41" i="48"/>
  <c r="AH30" i="51"/>
  <c r="AH25" i="51"/>
  <c r="AH35" i="51"/>
  <c r="AH40" i="48"/>
  <c r="AH45" i="48"/>
  <c r="AH30" i="48"/>
  <c r="AH35" i="48"/>
  <c r="AH25" i="48"/>
  <c r="M9" i="48"/>
  <c r="M6" i="18" s="1"/>
  <c r="M5" i="23" s="1"/>
  <c r="S9" i="48"/>
  <c r="S6" i="18" s="1"/>
  <c r="S5" i="23" s="1"/>
  <c r="F9" i="48"/>
  <c r="F6" i="18" s="1"/>
  <c r="F5" i="23" s="1"/>
  <c r="U9" i="48"/>
  <c r="U6" i="18" s="1"/>
  <c r="U5" i="23" s="1"/>
  <c r="G9" i="48"/>
  <c r="G6" i="18" s="1"/>
  <c r="G5" i="23" s="1"/>
  <c r="H9" i="48"/>
  <c r="H6" i="18" s="1"/>
  <c r="H5" i="23" s="1"/>
  <c r="L9" i="48"/>
  <c r="L6" i="18" s="1"/>
  <c r="L5" i="23" s="1"/>
  <c r="AD9" i="48"/>
  <c r="AD6" i="18" s="1"/>
  <c r="AD5" i="23" s="1"/>
  <c r="X9" i="48"/>
  <c r="X6" i="18" s="1"/>
  <c r="X5" i="23" s="1"/>
  <c r="Y9" i="48"/>
  <c r="Y6" i="18" s="1"/>
  <c r="Y5" i="23" s="1"/>
  <c r="AM9" i="48"/>
  <c r="AM6" i="18" s="1"/>
  <c r="AM5" i="23" s="1"/>
  <c r="AN9" i="48"/>
  <c r="AN6" i="18" s="1"/>
  <c r="AN5" i="23" s="1"/>
  <c r="R36" i="51"/>
  <c r="R31" i="51"/>
  <c r="R26" i="51"/>
  <c r="R46" i="48"/>
  <c r="R41" i="48"/>
  <c r="R26" i="48"/>
  <c r="R36" i="48"/>
  <c r="R31" i="48"/>
  <c r="G17" i="48"/>
  <c r="G36" i="51"/>
  <c r="G31" i="51"/>
  <c r="G26" i="51"/>
  <c r="G46" i="48"/>
  <c r="G36" i="48"/>
  <c r="G41" i="48"/>
  <c r="G31" i="48"/>
  <c r="G26" i="48"/>
  <c r="N36" i="51"/>
  <c r="N31" i="51"/>
  <c r="N26" i="51"/>
  <c r="N36" i="48"/>
  <c r="N41" i="48"/>
  <c r="N31" i="48"/>
  <c r="N26" i="48"/>
  <c r="N46" i="48"/>
  <c r="Q34" i="51"/>
  <c r="Q29" i="51"/>
  <c r="Q24" i="51"/>
  <c r="Q34" i="48"/>
  <c r="Q44" i="48"/>
  <c r="Q39" i="48"/>
  <c r="Q24" i="48"/>
  <c r="Q29" i="48"/>
  <c r="Q9" i="48"/>
  <c r="Q6" i="18" s="1"/>
  <c r="Q5" i="23" s="1"/>
  <c r="AN29" i="51"/>
  <c r="AN34" i="51"/>
  <c r="AN24" i="51"/>
  <c r="AN39" i="48"/>
  <c r="AN34" i="48"/>
  <c r="AN24" i="48"/>
  <c r="AN44" i="48"/>
  <c r="AN29" i="48"/>
  <c r="AF35" i="51"/>
  <c r="AF25" i="51"/>
  <c r="AF30" i="51"/>
  <c r="AF45" i="48"/>
  <c r="AF40" i="48"/>
  <c r="AF25" i="48"/>
  <c r="AF30" i="48"/>
  <c r="AF35" i="48"/>
  <c r="AB35" i="51"/>
  <c r="AB25" i="51"/>
  <c r="AB30" i="51"/>
  <c r="AB30" i="48"/>
  <c r="AB45" i="48"/>
  <c r="AB35" i="48"/>
  <c r="AB25" i="48"/>
  <c r="AB40" i="48"/>
  <c r="S35" i="51"/>
  <c r="S25" i="51"/>
  <c r="S30" i="51"/>
  <c r="S45" i="48"/>
  <c r="S40" i="48"/>
  <c r="S30" i="48"/>
  <c r="S35" i="48"/>
  <c r="S25" i="48"/>
  <c r="S31" i="51"/>
  <c r="S26" i="51"/>
  <c r="S36" i="51"/>
  <c r="S46" i="48"/>
  <c r="S41" i="48"/>
  <c r="S36" i="48"/>
  <c r="S26" i="48"/>
  <c r="S31" i="48"/>
  <c r="AI29" i="51"/>
  <c r="AI24" i="51"/>
  <c r="AI34" i="51"/>
  <c r="AI44" i="48"/>
  <c r="AI39" i="48"/>
  <c r="AI34" i="48"/>
  <c r="AI24" i="48"/>
  <c r="AI29" i="48"/>
  <c r="N30" i="51"/>
  <c r="N35" i="51"/>
  <c r="N25" i="51"/>
  <c r="N45" i="48"/>
  <c r="N30" i="48"/>
  <c r="N40" i="48"/>
  <c r="N25" i="48"/>
  <c r="N35" i="48"/>
  <c r="AG31" i="51"/>
  <c r="AG26" i="51"/>
  <c r="AG36" i="51"/>
  <c r="AG46" i="48"/>
  <c r="AG41" i="48"/>
  <c r="AG26" i="48"/>
  <c r="AG36" i="48"/>
  <c r="AG31" i="48"/>
  <c r="AJ36" i="51"/>
  <c r="AJ26" i="51"/>
  <c r="AJ31" i="51"/>
  <c r="AJ46" i="48"/>
  <c r="AJ41" i="48"/>
  <c r="AJ26" i="48"/>
  <c r="AJ36" i="48"/>
  <c r="AJ31" i="48"/>
  <c r="AA31" i="51"/>
  <c r="AA26" i="51"/>
  <c r="AA36" i="51"/>
  <c r="AA36" i="48"/>
  <c r="AA31" i="48"/>
  <c r="AA41" i="48"/>
  <c r="AA46" i="48"/>
  <c r="AA26" i="48"/>
  <c r="D24" i="48"/>
  <c r="D29" i="51"/>
  <c r="D34" i="51"/>
  <c r="D24" i="51"/>
  <c r="D34" i="48"/>
  <c r="D29" i="48"/>
  <c r="D39" i="48"/>
  <c r="D44" i="48"/>
  <c r="D15" i="48"/>
  <c r="F15" i="48"/>
  <c r="F34" i="51"/>
  <c r="F24" i="51"/>
  <c r="F29" i="51"/>
  <c r="F44" i="48"/>
  <c r="F39" i="48"/>
  <c r="F24" i="48"/>
  <c r="F34" i="48"/>
  <c r="F29" i="48"/>
  <c r="X30" i="51"/>
  <c r="X25" i="51"/>
  <c r="X35" i="51"/>
  <c r="X45" i="48"/>
  <c r="X35" i="48"/>
  <c r="X40" i="48"/>
  <c r="X30" i="48"/>
  <c r="X25" i="48"/>
  <c r="M30" i="51"/>
  <c r="M25" i="51"/>
  <c r="M35" i="51"/>
  <c r="M45" i="48"/>
  <c r="M40" i="48"/>
  <c r="M30" i="48"/>
  <c r="M25" i="48"/>
  <c r="M35" i="48"/>
  <c r="T35" i="51"/>
  <c r="T30" i="51"/>
  <c r="T25" i="51"/>
  <c r="T40" i="48"/>
  <c r="T45" i="48"/>
  <c r="T35" i="48"/>
  <c r="T30" i="48"/>
  <c r="T25" i="48"/>
  <c r="H29" i="51"/>
  <c r="H34" i="51"/>
  <c r="H24" i="51"/>
  <c r="H29" i="48"/>
  <c r="H24" i="48"/>
  <c r="H34" i="48"/>
  <c r="H39" i="48"/>
  <c r="H44" i="48"/>
  <c r="D17" i="48"/>
  <c r="D36" i="51"/>
  <c r="D31" i="51"/>
  <c r="D26" i="51"/>
  <c r="D46" i="48"/>
  <c r="D31" i="48"/>
  <c r="D36" i="48"/>
  <c r="D26" i="48"/>
  <c r="D41" i="48"/>
  <c r="U36" i="51"/>
  <c r="U31" i="51"/>
  <c r="U26" i="51"/>
  <c r="U46" i="48"/>
  <c r="U36" i="48"/>
  <c r="U41" i="48"/>
  <c r="U31" i="48"/>
  <c r="U26" i="48"/>
  <c r="L31" i="51"/>
  <c r="L36" i="51"/>
  <c r="L26" i="51"/>
  <c r="L41" i="48"/>
  <c r="L26" i="48"/>
  <c r="L31" i="48"/>
  <c r="L46" i="48"/>
  <c r="L36" i="48"/>
  <c r="AH34" i="51"/>
  <c r="AH29" i="51"/>
  <c r="AH24" i="51"/>
  <c r="AH44" i="48"/>
  <c r="AH39" i="48"/>
  <c r="AH24" i="48"/>
  <c r="AH29" i="48"/>
  <c r="AH34" i="48"/>
  <c r="AH9" i="48"/>
  <c r="AH6" i="18" s="1"/>
  <c r="AH5" i="23" s="1"/>
  <c r="AM24" i="51"/>
  <c r="AM34" i="51"/>
  <c r="AM29" i="51"/>
  <c r="AM39" i="48"/>
  <c r="AM29" i="48"/>
  <c r="AM34" i="48"/>
  <c r="AM44" i="48"/>
  <c r="AM24" i="48"/>
  <c r="W35" i="51"/>
  <c r="W25" i="51"/>
  <c r="W30" i="51"/>
  <c r="W35" i="48"/>
  <c r="W45" i="48"/>
  <c r="W30" i="48"/>
  <c r="W25" i="48"/>
  <c r="W40" i="48"/>
  <c r="AA35" i="51"/>
  <c r="AA30" i="51"/>
  <c r="AA25" i="51"/>
  <c r="AA45" i="48"/>
  <c r="AA40" i="48"/>
  <c r="AA30" i="48"/>
  <c r="AA35" i="48"/>
  <c r="AA25" i="48"/>
  <c r="D16" i="48"/>
  <c r="D35" i="51"/>
  <c r="D30" i="51"/>
  <c r="D25" i="51"/>
  <c r="D45" i="48"/>
  <c r="D35" i="48"/>
  <c r="D25" i="48"/>
  <c r="D40" i="48"/>
  <c r="D30" i="48"/>
  <c r="AN36" i="51"/>
  <c r="AN31" i="51"/>
  <c r="AN26" i="51"/>
  <c r="AN46" i="48"/>
  <c r="AN41" i="48"/>
  <c r="AN36" i="48"/>
  <c r="AN26" i="48"/>
  <c r="AN31" i="48"/>
  <c r="F17" i="48"/>
  <c r="F26" i="51"/>
  <c r="F36" i="51"/>
  <c r="F31" i="48"/>
  <c r="F41" i="48"/>
  <c r="F26" i="48"/>
  <c r="F36" i="48"/>
  <c r="F46" i="48"/>
  <c r="F31" i="51"/>
  <c r="AE31" i="51"/>
  <c r="AE36" i="51"/>
  <c r="AE26" i="51"/>
  <c r="AE36" i="48"/>
  <c r="AE46" i="48"/>
  <c r="AE26" i="48"/>
  <c r="AE41" i="48"/>
  <c r="AE31" i="48"/>
  <c r="P34" i="51"/>
  <c r="P29" i="51"/>
  <c r="P24" i="51"/>
  <c r="P34" i="48"/>
  <c r="P44" i="48"/>
  <c r="P39" i="48"/>
  <c r="P29" i="48"/>
  <c r="P24" i="48"/>
  <c r="P9" i="48"/>
  <c r="P6" i="18" s="1"/>
  <c r="P5" i="23" s="1"/>
  <c r="W34" i="51"/>
  <c r="W29" i="51"/>
  <c r="W24" i="51"/>
  <c r="W44" i="48"/>
  <c r="W34" i="48"/>
  <c r="W39" i="48"/>
  <c r="W29" i="48"/>
  <c r="W24" i="48"/>
  <c r="W9" i="48"/>
  <c r="W6" i="18" s="1"/>
  <c r="W5" i="23" s="1"/>
  <c r="Q35" i="51"/>
  <c r="Q25" i="51"/>
  <c r="Q45" i="48"/>
  <c r="Q40" i="48"/>
  <c r="Q30" i="48"/>
  <c r="Q30" i="51"/>
  <c r="Q35" i="48"/>
  <c r="Q25" i="48"/>
  <c r="L35" i="51"/>
  <c r="L30" i="51"/>
  <c r="L45" i="48"/>
  <c r="L40" i="48"/>
  <c r="L25" i="48"/>
  <c r="L35" i="48"/>
  <c r="L25" i="51"/>
  <c r="L30" i="48"/>
  <c r="AG35" i="51"/>
  <c r="AG25" i="51"/>
  <c r="AG30" i="51"/>
  <c r="AG45" i="48"/>
  <c r="AG40" i="48"/>
  <c r="AG35" i="48"/>
  <c r="AG25" i="48"/>
  <c r="AG30" i="48"/>
  <c r="M36" i="51"/>
  <c r="M26" i="51"/>
  <c r="M31" i="51"/>
  <c r="M46" i="48"/>
  <c r="M41" i="48"/>
  <c r="M31" i="48"/>
  <c r="M26" i="48"/>
  <c r="M36" i="48"/>
  <c r="Y36" i="51"/>
  <c r="Y26" i="51"/>
  <c r="Y31" i="51"/>
  <c r="Y46" i="48"/>
  <c r="Y41" i="48"/>
  <c r="Y36" i="48"/>
  <c r="Y26" i="48"/>
  <c r="Y31" i="48"/>
  <c r="AI36" i="51"/>
  <c r="AI31" i="51"/>
  <c r="AI26" i="51"/>
  <c r="AI46" i="48"/>
  <c r="AI36" i="48"/>
  <c r="AI41" i="48"/>
  <c r="AI31" i="48"/>
  <c r="AI26" i="48"/>
  <c r="Q36" i="51"/>
  <c r="Q31" i="51"/>
  <c r="Q26" i="51"/>
  <c r="Q46" i="48"/>
  <c r="Q36" i="48"/>
  <c r="Q26" i="48"/>
  <c r="Q31" i="48"/>
  <c r="Q41" i="48"/>
  <c r="AE29" i="51"/>
  <c r="AE24" i="51"/>
  <c r="AE34" i="51"/>
  <c r="AE44" i="48"/>
  <c r="AE34" i="48"/>
  <c r="AE29" i="48"/>
  <c r="AE39" i="48"/>
  <c r="AE24" i="48"/>
  <c r="AE9" i="48"/>
  <c r="AE6" i="18" s="1"/>
  <c r="AE5" i="23" s="1"/>
  <c r="X34" i="51"/>
  <c r="X29" i="51"/>
  <c r="X24" i="51"/>
  <c r="X44" i="48"/>
  <c r="X29" i="48"/>
  <c r="X39" i="48"/>
  <c r="X34" i="48"/>
  <c r="X24" i="48"/>
  <c r="H35" i="51"/>
  <c r="H30" i="51"/>
  <c r="H25" i="51"/>
  <c r="H35" i="48"/>
  <c r="H40" i="48"/>
  <c r="H25" i="48"/>
  <c r="H30" i="48"/>
  <c r="H45" i="48"/>
  <c r="Z35" i="51"/>
  <c r="Z30" i="51"/>
  <c r="Z45" i="48"/>
  <c r="Z25" i="51"/>
  <c r="Z40" i="48"/>
  <c r="Z35" i="48"/>
  <c r="Z25" i="48"/>
  <c r="Z30" i="48"/>
  <c r="R35" i="51"/>
  <c r="R30" i="51"/>
  <c r="R25" i="51"/>
  <c r="R40" i="48"/>
  <c r="R25" i="48"/>
  <c r="R45" i="48"/>
  <c r="R35" i="48"/>
  <c r="R30" i="48"/>
  <c r="J31" i="51"/>
  <c r="J26" i="51"/>
  <c r="J36" i="51"/>
  <c r="J41" i="48"/>
  <c r="J46" i="48"/>
  <c r="J26" i="48"/>
  <c r="J36" i="48"/>
  <c r="J31" i="48"/>
  <c r="T36" i="51"/>
  <c r="T26" i="51"/>
  <c r="T46" i="48"/>
  <c r="T31" i="48"/>
  <c r="T26" i="48"/>
  <c r="T31" i="51"/>
  <c r="T41" i="48"/>
  <c r="T36" i="48"/>
  <c r="AA34" i="51"/>
  <c r="AA24" i="51"/>
  <c r="AA29" i="51"/>
  <c r="AA44" i="48"/>
  <c r="AA39" i="48"/>
  <c r="AA24" i="48"/>
  <c r="AA34" i="48"/>
  <c r="AA29" i="48"/>
  <c r="AA9" i="48"/>
  <c r="AA6" i="18" s="1"/>
  <c r="AA5" i="23" s="1"/>
  <c r="O24" i="51"/>
  <c r="O29" i="51"/>
  <c r="O34" i="51"/>
  <c r="O29" i="48"/>
  <c r="O44" i="48"/>
  <c r="O39" i="48"/>
  <c r="O34" i="48"/>
  <c r="O24" i="48"/>
  <c r="O9" i="48"/>
  <c r="O6" i="18" s="1"/>
  <c r="O5" i="23" s="1"/>
  <c r="AL34" i="51"/>
  <c r="AL24" i="51"/>
  <c r="AL29" i="51"/>
  <c r="AL34" i="48"/>
  <c r="AL24" i="48"/>
  <c r="AL29" i="48"/>
  <c r="AL44" i="48"/>
  <c r="AL39" i="48"/>
  <c r="AL9" i="48"/>
  <c r="AL6" i="18" s="1"/>
  <c r="AL5" i="23" s="1"/>
  <c r="G16" i="48"/>
  <c r="G35" i="51"/>
  <c r="G25" i="51"/>
  <c r="G30" i="51"/>
  <c r="G35" i="48"/>
  <c r="G45" i="48"/>
  <c r="G30" i="48"/>
  <c r="G40" i="48"/>
  <c r="G25" i="48"/>
  <c r="I30" i="51"/>
  <c r="I25" i="51"/>
  <c r="I35" i="51"/>
  <c r="I35" i="48"/>
  <c r="I45" i="48"/>
  <c r="I40" i="48"/>
  <c r="I25" i="48"/>
  <c r="I30" i="48"/>
  <c r="AM30" i="51"/>
  <c r="AM35" i="51"/>
  <c r="AM25" i="51"/>
  <c r="AM35" i="48"/>
  <c r="AM25" i="48"/>
  <c r="AM40" i="48"/>
  <c r="AM45" i="48"/>
  <c r="AM30" i="48"/>
  <c r="AB29" i="51"/>
  <c r="AB34" i="51"/>
  <c r="AB24" i="51"/>
  <c r="AB39" i="48"/>
  <c r="AB44" i="48"/>
  <c r="AB29" i="48"/>
  <c r="AB34" i="48"/>
  <c r="AB24" i="48"/>
  <c r="AB9" i="48"/>
  <c r="AB6" i="18" s="1"/>
  <c r="AB5" i="23" s="1"/>
  <c r="R24" i="51"/>
  <c r="R34" i="51"/>
  <c r="R29" i="51"/>
  <c r="R29" i="48"/>
  <c r="R44" i="48"/>
  <c r="R39" i="48"/>
  <c r="R34" i="48"/>
  <c r="R24" i="48"/>
  <c r="R9" i="48"/>
  <c r="R6" i="18" s="1"/>
  <c r="R5" i="23" s="1"/>
  <c r="AM36" i="51"/>
  <c r="AM31" i="51"/>
  <c r="AM26" i="51"/>
  <c r="AM46" i="48"/>
  <c r="AM41" i="48"/>
  <c r="AM31" i="48"/>
  <c r="AM26" i="48"/>
  <c r="AM36" i="48"/>
  <c r="E17" i="48"/>
  <c r="E31" i="51"/>
  <c r="E36" i="51"/>
  <c r="E26" i="51"/>
  <c r="E46" i="48"/>
  <c r="E41" i="48"/>
  <c r="E36" i="48"/>
  <c r="E26" i="48"/>
  <c r="E31" i="48"/>
  <c r="AD34" i="51"/>
  <c r="AD29" i="51"/>
  <c r="AD24" i="51"/>
  <c r="AD34" i="48"/>
  <c r="AD39" i="48"/>
  <c r="AD44" i="48"/>
  <c r="AD24" i="48"/>
  <c r="AD29" i="48"/>
  <c r="V29" i="51"/>
  <c r="V34" i="51"/>
  <c r="V24" i="51"/>
  <c r="V44" i="48"/>
  <c r="V29" i="48"/>
  <c r="V39" i="48"/>
  <c r="V34" i="48"/>
  <c r="V24" i="48"/>
  <c r="V9" i="48"/>
  <c r="V6" i="18" s="1"/>
  <c r="V5" i="23" s="1"/>
  <c r="AN35" i="51"/>
  <c r="AN30" i="51"/>
  <c r="AN45" i="48"/>
  <c r="AN25" i="51"/>
  <c r="AN40" i="48"/>
  <c r="AN25" i="48"/>
  <c r="AN35" i="48"/>
  <c r="AN30" i="48"/>
  <c r="AK30" i="51"/>
  <c r="AK35" i="51"/>
  <c r="AK25" i="51"/>
  <c r="AK35" i="48"/>
  <c r="AK45" i="48"/>
  <c r="AK40" i="48"/>
  <c r="AK25" i="48"/>
  <c r="AK30" i="48"/>
  <c r="Y30" i="51"/>
  <c r="Y35" i="51"/>
  <c r="Y25" i="51"/>
  <c r="Y35" i="48"/>
  <c r="Y45" i="48"/>
  <c r="Y25" i="48"/>
  <c r="Y40" i="48"/>
  <c r="Y30" i="48"/>
  <c r="X31" i="51"/>
  <c r="X26" i="51"/>
  <c r="X36" i="51"/>
  <c r="X41" i="48"/>
  <c r="X26" i="48"/>
  <c r="X36" i="48"/>
  <c r="X46" i="48"/>
  <c r="X31" i="48"/>
  <c r="AF36" i="51"/>
  <c r="AF26" i="51"/>
  <c r="AF31" i="51"/>
  <c r="AF46" i="48"/>
  <c r="AF41" i="48"/>
  <c r="AF26" i="48"/>
  <c r="AF36" i="48"/>
  <c r="AF31" i="48"/>
  <c r="L29" i="51"/>
  <c r="L34" i="51"/>
  <c r="L24" i="51"/>
  <c r="L44" i="48"/>
  <c r="L39" i="48"/>
  <c r="L24" i="48"/>
  <c r="L34" i="48"/>
  <c r="L29" i="48"/>
  <c r="N34" i="51"/>
  <c r="N24" i="51"/>
  <c r="N29" i="51"/>
  <c r="N44" i="48"/>
  <c r="N39" i="48"/>
  <c r="N34" i="48"/>
  <c r="N29" i="48"/>
  <c r="N24" i="48"/>
  <c r="N9" i="48"/>
  <c r="N6" i="18" s="1"/>
  <c r="N5" i="23" s="1"/>
  <c r="K34" i="51"/>
  <c r="K24" i="51"/>
  <c r="K29" i="51"/>
  <c r="K39" i="48"/>
  <c r="K44" i="48"/>
  <c r="K29" i="48"/>
  <c r="K34" i="48"/>
  <c r="K24" i="48"/>
  <c r="K9" i="48"/>
  <c r="K6" i="18" s="1"/>
  <c r="K5" i="23" s="1"/>
  <c r="AL35" i="51"/>
  <c r="AL25" i="51"/>
  <c r="AL30" i="51"/>
  <c r="AL45" i="48"/>
  <c r="AL35" i="48"/>
  <c r="AL40" i="48"/>
  <c r="AL30" i="48"/>
  <c r="AL25" i="48"/>
  <c r="V35" i="51"/>
  <c r="V30" i="51"/>
  <c r="V25" i="51"/>
  <c r="V35" i="48"/>
  <c r="V40" i="48"/>
  <c r="V45" i="48"/>
  <c r="V25" i="48"/>
  <c r="V30" i="48"/>
  <c r="K35" i="51"/>
  <c r="K30" i="51"/>
  <c r="K25" i="51"/>
  <c r="K35" i="48"/>
  <c r="K45" i="48"/>
  <c r="K25" i="48"/>
  <c r="K40" i="48"/>
  <c r="K30" i="48"/>
  <c r="I36" i="51"/>
  <c r="I31" i="51"/>
  <c r="I26" i="51"/>
  <c r="I46" i="48"/>
  <c r="I41" i="48"/>
  <c r="I36" i="48"/>
  <c r="I31" i="48"/>
  <c r="I26" i="48"/>
  <c r="P31" i="51"/>
  <c r="P36" i="51"/>
  <c r="P26" i="51"/>
  <c r="P46" i="48"/>
  <c r="P41" i="48"/>
  <c r="P36" i="48"/>
  <c r="P26" i="48"/>
  <c r="P31" i="48"/>
  <c r="J34" i="51"/>
  <c r="J29" i="51"/>
  <c r="J24" i="51"/>
  <c r="J44" i="48"/>
  <c r="J29" i="48"/>
  <c r="J24" i="48"/>
  <c r="J34" i="48"/>
  <c r="J39" i="48"/>
  <c r="J9" i="48"/>
  <c r="J6" i="18" s="1"/>
  <c r="J5" i="23" s="1"/>
  <c r="AC34" i="51"/>
  <c r="AC29" i="51"/>
  <c r="AC24" i="51"/>
  <c r="AC44" i="48"/>
  <c r="AC39" i="48"/>
  <c r="AC34" i="48"/>
  <c r="AC29" i="48"/>
  <c r="AC24" i="48"/>
  <c r="AC9" i="48"/>
  <c r="AC6" i="18" s="1"/>
  <c r="AC5" i="23" s="1"/>
  <c r="G15" i="48"/>
  <c r="G29" i="51"/>
  <c r="G24" i="51"/>
  <c r="G44" i="48"/>
  <c r="G34" i="51"/>
  <c r="G39" i="48"/>
  <c r="G29" i="48"/>
  <c r="G24" i="48"/>
  <c r="G34" i="48"/>
  <c r="AE25" i="51"/>
  <c r="AE30" i="51"/>
  <c r="AE35" i="51"/>
  <c r="AE40" i="48"/>
  <c r="AE30" i="48"/>
  <c r="AE35" i="48"/>
  <c r="AE45" i="48"/>
  <c r="AE25" i="48"/>
  <c r="F16" i="48"/>
  <c r="F35" i="51"/>
  <c r="F30" i="51"/>
  <c r="F25" i="51"/>
  <c r="F40" i="48"/>
  <c r="F45" i="48"/>
  <c r="F35" i="48"/>
  <c r="F25" i="48"/>
  <c r="F30" i="48"/>
  <c r="J35" i="51"/>
  <c r="J25" i="51"/>
  <c r="J30" i="51"/>
  <c r="J40" i="48"/>
  <c r="J45" i="48"/>
  <c r="J30" i="48"/>
  <c r="J25" i="48"/>
  <c r="J35" i="48"/>
  <c r="H18" i="48" l="1"/>
  <c r="H14" i="18" s="1"/>
  <c r="AA37" i="51"/>
  <c r="AA7" i="23" s="1"/>
  <c r="AE18" i="48"/>
  <c r="AE14" i="18" s="1"/>
  <c r="AN37" i="48"/>
  <c r="AN33" i="18" s="1"/>
  <c r="D47" i="48"/>
  <c r="AD27" i="51"/>
  <c r="AD47" i="48"/>
  <c r="AD35" i="18" s="1"/>
  <c r="AD37" i="48"/>
  <c r="AD33" i="18" s="1"/>
  <c r="AD42" i="48"/>
  <c r="AD34" i="18" s="1"/>
  <c r="AD27" i="48"/>
  <c r="AD30" i="18" s="1"/>
  <c r="AI37" i="51"/>
  <c r="AI7" i="23" s="1"/>
  <c r="AI32" i="51"/>
  <c r="AI6" i="23" s="1"/>
  <c r="AI47" i="48"/>
  <c r="AI35" i="18" s="1"/>
  <c r="AI42" i="48"/>
  <c r="AI34" i="18" s="1"/>
  <c r="U37" i="51"/>
  <c r="U7" i="23" s="1"/>
  <c r="AK18" i="48"/>
  <c r="AK14" i="18" s="1"/>
  <c r="D55" i="51"/>
  <c r="D50" i="51"/>
  <c r="D45" i="51"/>
  <c r="D75" i="48"/>
  <c r="D60" i="48"/>
  <c r="D70" i="48"/>
  <c r="D65" i="48"/>
  <c r="D55" i="48"/>
  <c r="V18" i="48"/>
  <c r="V14" i="18" s="1"/>
  <c r="P27" i="48"/>
  <c r="P30" i="18" s="1"/>
  <c r="K27" i="48"/>
  <c r="K30" i="18" s="1"/>
  <c r="W18" i="48"/>
  <c r="W14" i="18" s="1"/>
  <c r="G43" i="51"/>
  <c r="G48" i="51"/>
  <c r="G53" i="51"/>
  <c r="G68" i="48"/>
  <c r="G73" i="48"/>
  <c r="G63" i="48"/>
  <c r="G53" i="48"/>
  <c r="G58" i="48"/>
  <c r="Y18" i="48"/>
  <c r="Y14" i="18" s="1"/>
  <c r="AC18" i="48"/>
  <c r="AC14" i="18" s="1"/>
  <c r="W32" i="48"/>
  <c r="W32" i="18" s="1"/>
  <c r="AN42" i="48"/>
  <c r="AN34" i="18" s="1"/>
  <c r="AN27" i="51"/>
  <c r="AN37" i="51"/>
  <c r="AN7" i="23" s="1"/>
  <c r="AN27" i="48"/>
  <c r="AN30" i="18" s="1"/>
  <c r="O32" i="51"/>
  <c r="O6" i="23" s="1"/>
  <c r="O27" i="51"/>
  <c r="O47" i="48"/>
  <c r="O35" i="18" s="1"/>
  <c r="O42" i="48"/>
  <c r="O34" i="18" s="1"/>
  <c r="O37" i="48"/>
  <c r="O33" i="18" s="1"/>
  <c r="O32" i="48"/>
  <c r="O32" i="18" s="1"/>
  <c r="T37" i="48"/>
  <c r="T33" i="18" s="1"/>
  <c r="T27" i="48"/>
  <c r="T30" i="18" s="1"/>
  <c r="T47" i="48"/>
  <c r="T35" i="18" s="1"/>
  <c r="AJ37" i="51"/>
  <c r="AJ7" i="23" s="1"/>
  <c r="R42" i="48"/>
  <c r="R34" i="18" s="1"/>
  <c r="P37" i="51"/>
  <c r="P7" i="23" s="1"/>
  <c r="AI27" i="51"/>
  <c r="G50" i="51"/>
  <c r="G45" i="51"/>
  <c r="G55" i="51"/>
  <c r="G65" i="48"/>
  <c r="G60" i="48"/>
  <c r="G55" i="48"/>
  <c r="G70" i="48"/>
  <c r="G75" i="48"/>
  <c r="AG32" i="51"/>
  <c r="AG6" i="23" s="1"/>
  <c r="AG27" i="51"/>
  <c r="AG37" i="51"/>
  <c r="AG7" i="23" s="1"/>
  <c r="AG37" i="48"/>
  <c r="AG33" i="18" s="1"/>
  <c r="AG27" i="48"/>
  <c r="AG30" i="18" s="1"/>
  <c r="AC37" i="51"/>
  <c r="AC7" i="23" s="1"/>
  <c r="AC27" i="51"/>
  <c r="AC47" i="48"/>
  <c r="AC35" i="18" s="1"/>
  <c r="AC32" i="48"/>
  <c r="AC32" i="18" s="1"/>
  <c r="AC37" i="48"/>
  <c r="AC33" i="18" s="1"/>
  <c r="AC27" i="48"/>
  <c r="AC30" i="18" s="1"/>
  <c r="E18" i="48"/>
  <c r="E14" i="18" s="1"/>
  <c r="E47" i="48"/>
  <c r="E35" i="18" s="1"/>
  <c r="E37" i="48"/>
  <c r="E33" i="18" s="1"/>
  <c r="E27" i="48"/>
  <c r="E30" i="18" s="1"/>
  <c r="T42" i="48"/>
  <c r="T34" i="18" s="1"/>
  <c r="AB37" i="51"/>
  <c r="AB7" i="23" s="1"/>
  <c r="F48" i="51"/>
  <c r="F53" i="51"/>
  <c r="F43" i="51"/>
  <c r="F73" i="48"/>
  <c r="F68" i="48"/>
  <c r="F58" i="48"/>
  <c r="F63" i="48"/>
  <c r="F53" i="48"/>
  <c r="P32" i="51"/>
  <c r="P6" i="23" s="1"/>
  <c r="P27" i="51"/>
  <c r="P32" i="48"/>
  <c r="P32" i="18" s="1"/>
  <c r="P42" i="48"/>
  <c r="P34" i="18" s="1"/>
  <c r="N32" i="51"/>
  <c r="N6" i="23" s="1"/>
  <c r="N27" i="51"/>
  <c r="N47" i="48"/>
  <c r="N35" i="18" s="1"/>
  <c r="N42" i="48"/>
  <c r="N34" i="18" s="1"/>
  <c r="N37" i="48"/>
  <c r="N33" i="18" s="1"/>
  <c r="AL32" i="51"/>
  <c r="AL6" i="23" s="1"/>
  <c r="AL27" i="51"/>
  <c r="AL37" i="48"/>
  <c r="AL33" i="18" s="1"/>
  <c r="AL47" i="48"/>
  <c r="AL35" i="18" s="1"/>
  <c r="AL27" i="48"/>
  <c r="AL30" i="18" s="1"/>
  <c r="AL32" i="48"/>
  <c r="AL32" i="18" s="1"/>
  <c r="Z47" i="48"/>
  <c r="Z35" i="18" s="1"/>
  <c r="O18" i="48"/>
  <c r="O14" i="18" s="1"/>
  <c r="T18" i="48"/>
  <c r="T14" i="18" s="1"/>
  <c r="I18" i="48"/>
  <c r="I14" i="18" s="1"/>
  <c r="K37" i="51"/>
  <c r="K7" i="23" s="1"/>
  <c r="S18" i="48"/>
  <c r="S14" i="18" s="1"/>
  <c r="D44" i="51"/>
  <c r="D49" i="51"/>
  <c r="D54" i="51"/>
  <c r="D74" i="48"/>
  <c r="D64" i="48"/>
  <c r="D59" i="48"/>
  <c r="D69" i="48"/>
  <c r="D54" i="48"/>
  <c r="D53" i="51"/>
  <c r="D48" i="51"/>
  <c r="D43" i="51"/>
  <c r="D73" i="48"/>
  <c r="D58" i="48"/>
  <c r="D68" i="48"/>
  <c r="D53" i="48"/>
  <c r="D63" i="48"/>
  <c r="AN32" i="51"/>
  <c r="AN6" i="23" s="1"/>
  <c r="D18" i="48"/>
  <c r="D27" i="51"/>
  <c r="D42" i="48"/>
  <c r="AB32" i="51"/>
  <c r="AB6" i="23" s="1"/>
  <c r="AB47" i="48"/>
  <c r="AB35" i="18" s="1"/>
  <c r="AB27" i="51"/>
  <c r="AB42" i="48"/>
  <c r="AB34" i="18" s="1"/>
  <c r="AB32" i="48"/>
  <c r="AB32" i="18" s="1"/>
  <c r="AB27" i="48"/>
  <c r="AB30" i="18" s="1"/>
  <c r="AJ32" i="51"/>
  <c r="AJ6" i="23" s="1"/>
  <c r="AJ27" i="51"/>
  <c r="AJ42" i="48"/>
  <c r="AJ34" i="18" s="1"/>
  <c r="AJ47" i="48"/>
  <c r="AJ35" i="18" s="1"/>
  <c r="AJ32" i="48"/>
  <c r="AJ32" i="18" s="1"/>
  <c r="AJ27" i="48"/>
  <c r="AJ30" i="18" s="1"/>
  <c r="T27" i="51"/>
  <c r="E42" i="48"/>
  <c r="E34" i="18" s="1"/>
  <c r="J18" i="48"/>
  <c r="J14" i="18" s="1"/>
  <c r="AN18" i="48"/>
  <c r="AN14" i="18" s="1"/>
  <c r="AM18" i="48"/>
  <c r="AM14" i="18" s="1"/>
  <c r="AH27" i="48"/>
  <c r="AH30" i="18" s="1"/>
  <c r="AM37" i="51"/>
  <c r="AM7" i="23" s="1"/>
  <c r="AM27" i="51"/>
  <c r="AM37" i="48"/>
  <c r="AM33" i="18" s="1"/>
  <c r="AM47" i="48"/>
  <c r="AM35" i="18" s="1"/>
  <c r="AM27" i="48"/>
  <c r="AM30" i="18" s="1"/>
  <c r="L37" i="51"/>
  <c r="L7" i="23" s="1"/>
  <c r="L27" i="51"/>
  <c r="L32" i="51"/>
  <c r="L6" i="23" s="1"/>
  <c r="L47" i="48"/>
  <c r="L35" i="18" s="1"/>
  <c r="L42" i="48"/>
  <c r="L34" i="18" s="1"/>
  <c r="L32" i="48"/>
  <c r="L32" i="18" s="1"/>
  <c r="L27" i="48"/>
  <c r="L30" i="18" s="1"/>
  <c r="L37" i="48"/>
  <c r="L33" i="18" s="1"/>
  <c r="F37" i="51"/>
  <c r="F7" i="23" s="1"/>
  <c r="F32" i="51"/>
  <c r="F6" i="23" s="1"/>
  <c r="F27" i="51"/>
  <c r="F27" i="48"/>
  <c r="F30" i="18" s="1"/>
  <c r="F37" i="48"/>
  <c r="F33" i="18" s="1"/>
  <c r="F42" i="48"/>
  <c r="F34" i="18" s="1"/>
  <c r="T32" i="51"/>
  <c r="T6" i="23" s="1"/>
  <c r="E32" i="48"/>
  <c r="E32" i="18" s="1"/>
  <c r="Z27" i="51"/>
  <c r="AG18" i="48"/>
  <c r="AG14" i="18" s="1"/>
  <c r="W37" i="51"/>
  <c r="W7" i="23" s="1"/>
  <c r="AD32" i="48"/>
  <c r="AD32" i="18" s="1"/>
  <c r="AB18" i="48"/>
  <c r="AB14" i="18" s="1"/>
  <c r="N61" i="48"/>
  <c r="N45" i="18" s="1"/>
  <c r="N18" i="48"/>
  <c r="N14" i="18" s="1"/>
  <c r="E45" i="51"/>
  <c r="E50" i="51"/>
  <c r="E55" i="51"/>
  <c r="E70" i="48"/>
  <c r="E75" i="48"/>
  <c r="E65" i="48"/>
  <c r="E55" i="48"/>
  <c r="E60" i="48"/>
  <c r="R32" i="48"/>
  <c r="R32" i="18" s="1"/>
  <c r="AH32" i="48"/>
  <c r="AH32" i="18" s="1"/>
  <c r="AL18" i="48"/>
  <c r="AL14" i="18" s="1"/>
  <c r="N27" i="48"/>
  <c r="N30" i="18" s="1"/>
  <c r="AA27" i="48"/>
  <c r="AA30" i="18" s="1"/>
  <c r="W27" i="51"/>
  <c r="F55" i="51"/>
  <c r="F50" i="51"/>
  <c r="F45" i="51"/>
  <c r="F75" i="48"/>
  <c r="F70" i="48"/>
  <c r="F55" i="48"/>
  <c r="F60" i="48"/>
  <c r="F65" i="48"/>
  <c r="AC42" i="48"/>
  <c r="AC34" i="18" s="1"/>
  <c r="R18" i="48"/>
  <c r="R14" i="18" s="1"/>
  <c r="X18" i="48"/>
  <c r="X14" i="18" s="1"/>
  <c r="N32" i="48"/>
  <c r="N32" i="18" s="1"/>
  <c r="AL37" i="51"/>
  <c r="AL7" i="23" s="1"/>
  <c r="AH42" i="48"/>
  <c r="AH34" i="18" s="1"/>
  <c r="D9" i="48"/>
  <c r="Q32" i="48"/>
  <c r="Q32" i="18" s="1"/>
  <c r="AE27" i="51"/>
  <c r="AE47" i="48"/>
  <c r="AE35" i="18" s="1"/>
  <c r="AE37" i="48"/>
  <c r="AE33" i="18" s="1"/>
  <c r="AE32" i="48"/>
  <c r="AE32" i="18" s="1"/>
  <c r="AE42" i="48"/>
  <c r="AE34" i="18" s="1"/>
  <c r="AE27" i="48"/>
  <c r="AE30" i="18" s="1"/>
  <c r="Z37" i="51"/>
  <c r="Z7" i="23" s="1"/>
  <c r="Z27" i="48"/>
  <c r="Z30" i="18" s="1"/>
  <c r="Z42" i="48"/>
  <c r="Z34" i="18" s="1"/>
  <c r="AH37" i="51"/>
  <c r="AH7" i="23" s="1"/>
  <c r="AH27" i="51"/>
  <c r="AH32" i="51"/>
  <c r="AH6" i="23" s="1"/>
  <c r="AH47" i="48"/>
  <c r="AH35" i="18" s="1"/>
  <c r="AH37" i="48"/>
  <c r="AH33" i="18" s="1"/>
  <c r="T37" i="51"/>
  <c r="T7" i="23" s="1"/>
  <c r="Z32" i="51"/>
  <c r="Z6" i="23" s="1"/>
  <c r="Y32" i="51"/>
  <c r="Y6" i="23" s="1"/>
  <c r="Y27" i="51"/>
  <c r="Y37" i="48"/>
  <c r="Y33" i="18" s="1"/>
  <c r="Y47" i="48"/>
  <c r="Y35" i="18" s="1"/>
  <c r="Y42" i="48"/>
  <c r="Y34" i="18" s="1"/>
  <c r="Y32" i="48"/>
  <c r="Y32" i="18" s="1"/>
  <c r="Y27" i="48"/>
  <c r="Y30" i="18" s="1"/>
  <c r="K27" i="51"/>
  <c r="K32" i="51"/>
  <c r="K6" i="23" s="1"/>
  <c r="K37" i="48"/>
  <c r="K33" i="18" s="1"/>
  <c r="K32" i="48"/>
  <c r="K32" i="18" s="1"/>
  <c r="K42" i="48"/>
  <c r="K34" i="18" s="1"/>
  <c r="S27" i="51"/>
  <c r="S32" i="48"/>
  <c r="S32" i="18" s="1"/>
  <c r="S42" i="48"/>
  <c r="S34" i="18" s="1"/>
  <c r="S47" i="48"/>
  <c r="S35" i="18" s="1"/>
  <c r="S27" i="48"/>
  <c r="S30" i="18" s="1"/>
  <c r="X37" i="51"/>
  <c r="X7" i="23" s="1"/>
  <c r="X32" i="51"/>
  <c r="X6" i="23" s="1"/>
  <c r="X27" i="51"/>
  <c r="X42" i="48"/>
  <c r="X34" i="18" s="1"/>
  <c r="X27" i="48"/>
  <c r="X30" i="18" s="1"/>
  <c r="X32" i="48"/>
  <c r="X32" i="18" s="1"/>
  <c r="X47" i="48"/>
  <c r="X35" i="18" s="1"/>
  <c r="H32" i="51"/>
  <c r="H6" i="23" s="1"/>
  <c r="H27" i="51"/>
  <c r="H37" i="51"/>
  <c r="H7" i="23" s="1"/>
  <c r="H32" i="48"/>
  <c r="H32" i="18" s="1"/>
  <c r="H47" i="48"/>
  <c r="H35" i="18" s="1"/>
  <c r="H27" i="48"/>
  <c r="H30" i="18" s="1"/>
  <c r="H37" i="48"/>
  <c r="H33" i="18" s="1"/>
  <c r="AA32" i="51"/>
  <c r="AA6" i="23" s="1"/>
  <c r="AA37" i="48"/>
  <c r="AA33" i="18" s="1"/>
  <c r="AA47" i="48"/>
  <c r="AA35" i="18" s="1"/>
  <c r="AA32" i="48"/>
  <c r="AA32" i="18" s="1"/>
  <c r="AA42" i="48"/>
  <c r="AA34" i="18" s="1"/>
  <c r="E49" i="51"/>
  <c r="E44" i="51"/>
  <c r="E54" i="51"/>
  <c r="E74" i="48"/>
  <c r="E64" i="48"/>
  <c r="E59" i="48"/>
  <c r="E69" i="48"/>
  <c r="E54" i="48"/>
  <c r="AJ9" i="48"/>
  <c r="AJ6" i="18" s="1"/>
  <c r="AJ5" i="23" s="1"/>
  <c r="AG9" i="48"/>
  <c r="AG6" i="18" s="1"/>
  <c r="AG5" i="23" s="1"/>
  <c r="F32" i="48"/>
  <c r="F32" i="18" s="1"/>
  <c r="D32" i="48"/>
  <c r="AI9" i="48"/>
  <c r="AI6" i="18" s="1"/>
  <c r="AI5" i="23" s="1"/>
  <c r="R27" i="51"/>
  <c r="R37" i="51"/>
  <c r="R7" i="23" s="1"/>
  <c r="R32" i="51"/>
  <c r="R6" i="23" s="1"/>
  <c r="R37" i="48"/>
  <c r="R33" i="18" s="1"/>
  <c r="R27" i="48"/>
  <c r="R30" i="18" s="1"/>
  <c r="R47" i="48"/>
  <c r="R35" i="18" s="1"/>
  <c r="AK37" i="51"/>
  <c r="AK7" i="23" s="1"/>
  <c r="AK32" i="51"/>
  <c r="AK6" i="23" s="1"/>
  <c r="AK27" i="51"/>
  <c r="AK32" i="48"/>
  <c r="AK32" i="18" s="1"/>
  <c r="AK37" i="48"/>
  <c r="AK33" i="18" s="1"/>
  <c r="AK47" i="48"/>
  <c r="AK35" i="18" s="1"/>
  <c r="AK42" i="48"/>
  <c r="AK34" i="18" s="1"/>
  <c r="AK27" i="48"/>
  <c r="AK30" i="18" s="1"/>
  <c r="M32" i="51"/>
  <c r="M6" i="23" s="1"/>
  <c r="M37" i="48"/>
  <c r="M33" i="18" s="1"/>
  <c r="M47" i="48"/>
  <c r="M35" i="18" s="1"/>
  <c r="M42" i="48"/>
  <c r="M34" i="18" s="1"/>
  <c r="M27" i="48"/>
  <c r="M30" i="18" s="1"/>
  <c r="M32" i="48"/>
  <c r="M32" i="18" s="1"/>
  <c r="AF27" i="48"/>
  <c r="AF30" i="18" s="1"/>
  <c r="E27" i="51"/>
  <c r="S37" i="48"/>
  <c r="S33" i="18" s="1"/>
  <c r="AG32" i="48"/>
  <c r="AG32" i="18" s="1"/>
  <c r="M27" i="51"/>
  <c r="AJ56" i="48"/>
  <c r="AJ43" i="18" s="1"/>
  <c r="AJ18" i="48"/>
  <c r="AJ14" i="18" s="1"/>
  <c r="O27" i="48"/>
  <c r="O30" i="18" s="1"/>
  <c r="AH66" i="48"/>
  <c r="AH46" i="18" s="1"/>
  <c r="AH18" i="48"/>
  <c r="AH14" i="18" s="1"/>
  <c r="AF18" i="48"/>
  <c r="AF14" i="18" s="1"/>
  <c r="AA27" i="51"/>
  <c r="H42" i="48"/>
  <c r="H34" i="18" s="1"/>
  <c r="D37" i="48"/>
  <c r="AI32" i="48"/>
  <c r="AI32" i="18" s="1"/>
  <c r="J27" i="51"/>
  <c r="J37" i="51"/>
  <c r="J7" i="23" s="1"/>
  <c r="J32" i="51"/>
  <c r="J6" i="23" s="1"/>
  <c r="J37" i="48"/>
  <c r="J33" i="18" s="1"/>
  <c r="J42" i="48"/>
  <c r="J34" i="18" s="1"/>
  <c r="J47" i="48"/>
  <c r="J35" i="18" s="1"/>
  <c r="J27" i="48"/>
  <c r="J30" i="18" s="1"/>
  <c r="J32" i="48"/>
  <c r="J32" i="18" s="1"/>
  <c r="V32" i="51"/>
  <c r="V6" i="23" s="1"/>
  <c r="V37" i="51"/>
  <c r="V7" i="23" s="1"/>
  <c r="V27" i="51"/>
  <c r="V42" i="48"/>
  <c r="V34" i="18" s="1"/>
  <c r="V47" i="48"/>
  <c r="V35" i="18" s="1"/>
  <c r="V37" i="48"/>
  <c r="V33" i="18" s="1"/>
  <c r="V27" i="48"/>
  <c r="V30" i="18" s="1"/>
  <c r="V32" i="48"/>
  <c r="V32" i="18" s="1"/>
  <c r="E32" i="51"/>
  <c r="E6" i="23" s="1"/>
  <c r="AJ37" i="48"/>
  <c r="AJ33" i="18" s="1"/>
  <c r="S32" i="51"/>
  <c r="S6" i="23" s="1"/>
  <c r="AG42" i="48"/>
  <c r="AG34" i="18" s="1"/>
  <c r="AD32" i="51"/>
  <c r="AD6" i="23" s="1"/>
  <c r="AE37" i="51"/>
  <c r="AE7" i="23" s="1"/>
  <c r="Q51" i="51"/>
  <c r="Q15" i="23" s="1"/>
  <c r="Q56" i="51"/>
  <c r="Q16" i="23" s="1"/>
  <c r="Q18" i="48"/>
  <c r="Q14" i="18" s="1"/>
  <c r="M18" i="48"/>
  <c r="M14" i="18" s="1"/>
  <c r="AE32" i="51"/>
  <c r="AE6" i="23" s="1"/>
  <c r="L76" i="48"/>
  <c r="L48" i="18" s="1"/>
  <c r="L18" i="48"/>
  <c r="L14" i="18" s="1"/>
  <c r="G49" i="51"/>
  <c r="G54" i="51"/>
  <c r="G44" i="51"/>
  <c r="G74" i="48"/>
  <c r="G64" i="48"/>
  <c r="G69" i="48"/>
  <c r="G54" i="48"/>
  <c r="G59" i="48"/>
  <c r="AM32" i="48"/>
  <c r="AM32" i="18" s="1"/>
  <c r="I37" i="51"/>
  <c r="I7" i="23" s="1"/>
  <c r="I32" i="51"/>
  <c r="I6" i="23" s="1"/>
  <c r="I27" i="51"/>
  <c r="I47" i="48"/>
  <c r="I35" i="18" s="1"/>
  <c r="I37" i="48"/>
  <c r="I33" i="18" s="1"/>
  <c r="I32" i="48"/>
  <c r="I32" i="18" s="1"/>
  <c r="I42" i="48"/>
  <c r="I34" i="18" s="1"/>
  <c r="I27" i="48"/>
  <c r="I30" i="18" s="1"/>
  <c r="E37" i="51"/>
  <c r="E7" i="23" s="1"/>
  <c r="S37" i="51"/>
  <c r="S7" i="23" s="1"/>
  <c r="AG47" i="48"/>
  <c r="AG35" i="18" s="1"/>
  <c r="M37" i="51"/>
  <c r="M7" i="23" s="1"/>
  <c r="AD37" i="51"/>
  <c r="AD7" i="23" s="1"/>
  <c r="F44" i="51"/>
  <c r="F49" i="51"/>
  <c r="F54" i="51"/>
  <c r="F74" i="48"/>
  <c r="F69" i="48"/>
  <c r="F64" i="48"/>
  <c r="F54" i="48"/>
  <c r="F59" i="48"/>
  <c r="P51" i="51"/>
  <c r="P15" i="23" s="1"/>
  <c r="P56" i="48"/>
  <c r="P43" i="18" s="1"/>
  <c r="P18" i="48"/>
  <c r="P14" i="18" s="1"/>
  <c r="AI46" i="51"/>
  <c r="AI14" i="23" s="1"/>
  <c r="AI18" i="48"/>
  <c r="AI14" i="18" s="1"/>
  <c r="Y37" i="51"/>
  <c r="Y7" i="23" s="1"/>
  <c r="U56" i="51"/>
  <c r="U16" i="23" s="1"/>
  <c r="U51" i="51"/>
  <c r="U15" i="23" s="1"/>
  <c r="U56" i="48"/>
  <c r="U43" i="18" s="1"/>
  <c r="U18" i="48"/>
  <c r="U14" i="18" s="1"/>
  <c r="N37" i="51"/>
  <c r="N7" i="23" s="1"/>
  <c r="AF61" i="48"/>
  <c r="AF45" i="18" s="1"/>
  <c r="Z37" i="48"/>
  <c r="Z33" i="18" s="1"/>
  <c r="AB37" i="48"/>
  <c r="AB33" i="18" s="1"/>
  <c r="P47" i="48"/>
  <c r="P35" i="18" s="1"/>
  <c r="AM42" i="48"/>
  <c r="AM34" i="18" s="1"/>
  <c r="AI37" i="48"/>
  <c r="AI33" i="18" s="1"/>
  <c r="AN47" i="48"/>
  <c r="AN35" i="18" s="1"/>
  <c r="AF32" i="51"/>
  <c r="AF6" i="23" s="1"/>
  <c r="AF37" i="51"/>
  <c r="AF7" i="23" s="1"/>
  <c r="AF27" i="51"/>
  <c r="AF42" i="48"/>
  <c r="AF34" i="18" s="1"/>
  <c r="AF37" i="48"/>
  <c r="AF33" i="18" s="1"/>
  <c r="W32" i="51"/>
  <c r="W6" i="23" s="1"/>
  <c r="W37" i="48"/>
  <c r="W33" i="18" s="1"/>
  <c r="W47" i="48"/>
  <c r="W35" i="18" s="1"/>
  <c r="W27" i="48"/>
  <c r="W30" i="18" s="1"/>
  <c r="W42" i="48"/>
  <c r="W34" i="18" s="1"/>
  <c r="AF32" i="48"/>
  <c r="AF32" i="18" s="1"/>
  <c r="T9" i="48"/>
  <c r="T6" i="18" s="1"/>
  <c r="T5" i="23" s="1"/>
  <c r="E53" i="51"/>
  <c r="E43" i="51"/>
  <c r="E48" i="51"/>
  <c r="E68" i="48"/>
  <c r="E73" i="48"/>
  <c r="E58" i="48"/>
  <c r="E63" i="48"/>
  <c r="E53" i="48"/>
  <c r="Z9" i="48"/>
  <c r="Z6" i="18" s="1"/>
  <c r="Z5" i="23" s="1"/>
  <c r="AK9" i="48"/>
  <c r="AK6" i="18" s="1"/>
  <c r="AK5" i="23" s="1"/>
  <c r="AC32" i="51"/>
  <c r="AC6" i="23" s="1"/>
  <c r="X37" i="48"/>
  <c r="X33" i="18" s="1"/>
  <c r="AI27" i="48"/>
  <c r="AI30" i="18" s="1"/>
  <c r="AN32" i="48"/>
  <c r="AN32" i="18" s="1"/>
  <c r="G18" i="48"/>
  <c r="G14" i="18" s="1"/>
  <c r="G37" i="51"/>
  <c r="G7" i="23" s="1"/>
  <c r="G32" i="51"/>
  <c r="G6" i="23" s="1"/>
  <c r="G47" i="48"/>
  <c r="G35" i="18" s="1"/>
  <c r="G42" i="48"/>
  <c r="G34" i="18" s="1"/>
  <c r="G37" i="48"/>
  <c r="G33" i="18" s="1"/>
  <c r="G32" i="48"/>
  <c r="G32" i="18" s="1"/>
  <c r="G27" i="48"/>
  <c r="G30" i="18" s="1"/>
  <c r="AA18" i="48"/>
  <c r="AA14" i="18" s="1"/>
  <c r="AD56" i="51"/>
  <c r="AD16" i="23" s="1"/>
  <c r="AD51" i="51"/>
  <c r="AD15" i="23" s="1"/>
  <c r="AD18" i="48"/>
  <c r="AD14" i="18" s="1"/>
  <c r="G27" i="51"/>
  <c r="Z46" i="51"/>
  <c r="Z14" i="23" s="1"/>
  <c r="Z56" i="48"/>
  <c r="Z43" i="18" s="1"/>
  <c r="Z18" i="48"/>
  <c r="Z14" i="18" s="1"/>
  <c r="K71" i="48"/>
  <c r="K47" i="18" s="1"/>
  <c r="K18" i="48"/>
  <c r="K14" i="18" s="1"/>
  <c r="K47" i="48"/>
  <c r="K35" i="18" s="1"/>
  <c r="AL42" i="48"/>
  <c r="AL34" i="18" s="1"/>
  <c r="O37" i="51"/>
  <c r="O7" i="23" s="1"/>
  <c r="P37" i="48"/>
  <c r="P33" i="18" s="1"/>
  <c r="AM32" i="51"/>
  <c r="AM6" i="23" s="1"/>
  <c r="F47" i="48"/>
  <c r="F35" i="18" s="1"/>
  <c r="D32" i="51"/>
  <c r="Q32" i="51"/>
  <c r="Q6" i="23" s="1"/>
  <c r="Q37" i="51"/>
  <c r="Q7" i="23" s="1"/>
  <c r="Q27" i="51"/>
  <c r="Q47" i="48"/>
  <c r="Q35" i="18" s="1"/>
  <c r="Q37" i="48"/>
  <c r="Q33" i="18" s="1"/>
  <c r="Q27" i="48"/>
  <c r="Q30" i="18" s="1"/>
  <c r="Q42" i="48"/>
  <c r="Q34" i="18" s="1"/>
  <c r="U32" i="51"/>
  <c r="U6" i="23" s="1"/>
  <c r="U27" i="51"/>
  <c r="U47" i="48"/>
  <c r="U35" i="18" s="1"/>
  <c r="U42" i="48"/>
  <c r="U34" i="18" s="1"/>
  <c r="U37" i="48"/>
  <c r="U33" i="18" s="1"/>
  <c r="U32" i="48"/>
  <c r="U32" i="18" s="1"/>
  <c r="U27" i="48"/>
  <c r="U30" i="18" s="1"/>
  <c r="AF47" i="48"/>
  <c r="AF35" i="18" s="1"/>
  <c r="T32" i="48"/>
  <c r="T32" i="18" s="1"/>
  <c r="I9" i="48"/>
  <c r="I6" i="18" s="1"/>
  <c r="I5" i="23" s="1"/>
  <c r="Z32" i="48"/>
  <c r="Z32" i="18" s="1"/>
  <c r="M61" i="48" l="1"/>
  <c r="M45" i="18" s="1"/>
  <c r="AC56" i="48"/>
  <c r="AC43" i="18" s="1"/>
  <c r="Y51" i="51"/>
  <c r="Y15" i="23" s="1"/>
  <c r="AC66" i="48"/>
  <c r="AC46" i="18" s="1"/>
  <c r="I46" i="51"/>
  <c r="I14" i="23" s="1"/>
  <c r="K76" i="48"/>
  <c r="K48" i="18" s="1"/>
  <c r="M46" i="51"/>
  <c r="M14" i="23" s="1"/>
  <c r="J56" i="48"/>
  <c r="J43" i="18" s="1"/>
  <c r="AH56" i="51"/>
  <c r="AH16" i="23" s="1"/>
  <c r="N51" i="51"/>
  <c r="N15" i="23" s="1"/>
  <c r="T71" i="48"/>
  <c r="T47" i="18" s="1"/>
  <c r="AH71" i="48"/>
  <c r="AH47" i="18" s="1"/>
  <c r="AJ76" i="48"/>
  <c r="AJ48" i="18" s="1"/>
  <c r="AJ46" i="51"/>
  <c r="AJ14" i="23" s="1"/>
  <c r="N66" i="48"/>
  <c r="N46" i="18" s="1"/>
  <c r="AM46" i="51"/>
  <c r="AM14" i="23" s="1"/>
  <c r="AF76" i="48"/>
  <c r="AF48" i="18" s="1"/>
  <c r="T76" i="48"/>
  <c r="T48" i="18" s="1"/>
  <c r="Q76" i="48"/>
  <c r="Q48" i="18" s="1"/>
  <c r="Y56" i="51"/>
  <c r="Y16" i="23" s="1"/>
  <c r="AI76" i="48"/>
  <c r="AI48" i="18" s="1"/>
  <c r="L56" i="51"/>
  <c r="L16" i="23" s="1"/>
  <c r="AH46" i="51"/>
  <c r="AH14" i="23" s="1"/>
  <c r="O66" i="48"/>
  <c r="O46" i="18" s="1"/>
  <c r="AI66" i="48"/>
  <c r="AI46" i="18" s="1"/>
  <c r="K61" i="48"/>
  <c r="K45" i="18" s="1"/>
  <c r="AA61" i="48"/>
  <c r="AA45" i="18" s="1"/>
  <c r="X56" i="51"/>
  <c r="X16" i="23" s="1"/>
  <c r="AE46" i="51"/>
  <c r="AE14" i="23" s="1"/>
  <c r="P66" i="48"/>
  <c r="P46" i="18" s="1"/>
  <c r="AJ61" i="48"/>
  <c r="AJ45" i="18" s="1"/>
  <c r="AD56" i="48"/>
  <c r="AD43" i="18" s="1"/>
  <c r="AF51" i="51"/>
  <c r="AF15" i="23" s="1"/>
  <c r="R56" i="48"/>
  <c r="R43" i="18" s="1"/>
  <c r="Q61" i="48"/>
  <c r="Q45" i="18" s="1"/>
  <c r="AF46" i="51"/>
  <c r="AF14" i="23" s="1"/>
  <c r="M56" i="48"/>
  <c r="M43" i="18" s="1"/>
  <c r="AF56" i="51"/>
  <c r="AF16" i="23" s="1"/>
  <c r="AJ66" i="48"/>
  <c r="AJ46" i="18" s="1"/>
  <c r="R61" i="48"/>
  <c r="R45" i="18" s="1"/>
  <c r="K66" i="48"/>
  <c r="K46" i="18" s="1"/>
  <c r="N56" i="51"/>
  <c r="N16" i="23" s="1"/>
  <c r="P71" i="48"/>
  <c r="P47" i="18" s="1"/>
  <c r="AJ71" i="48"/>
  <c r="AJ47" i="18" s="1"/>
  <c r="R76" i="48"/>
  <c r="R48" i="18" s="1"/>
  <c r="AF66" i="48"/>
  <c r="AF46" i="18" s="1"/>
  <c r="R66" i="48"/>
  <c r="R46" i="18" s="1"/>
  <c r="AH76" i="48"/>
  <c r="AH48" i="18" s="1"/>
  <c r="Z56" i="51"/>
  <c r="Z16" i="23" s="1"/>
  <c r="AD76" i="48"/>
  <c r="AD48" i="18" s="1"/>
  <c r="AI61" i="48"/>
  <c r="AI45" i="18" s="1"/>
  <c r="P46" i="51"/>
  <c r="P14" i="23" s="1"/>
  <c r="AH51" i="51"/>
  <c r="AH15" i="23" s="1"/>
  <c r="AB46" i="51"/>
  <c r="AB14" i="23" s="1"/>
  <c r="AG51" i="51"/>
  <c r="AG15" i="23" s="1"/>
  <c r="AN71" i="48"/>
  <c r="AN47" i="18" s="1"/>
  <c r="W61" i="48"/>
  <c r="W45" i="18" s="1"/>
  <c r="V76" i="48"/>
  <c r="V48" i="18" s="1"/>
  <c r="H56" i="51"/>
  <c r="H16" i="23" s="1"/>
  <c r="O56" i="51"/>
  <c r="O16" i="23" s="1"/>
  <c r="AC61" i="48"/>
  <c r="AC45" i="18" s="1"/>
  <c r="P76" i="48"/>
  <c r="P48" i="18" s="1"/>
  <c r="AL56" i="51"/>
  <c r="AL16" i="23" s="1"/>
  <c r="L61" i="48"/>
  <c r="L45" i="18" s="1"/>
  <c r="M76" i="48"/>
  <c r="M48" i="18" s="1"/>
  <c r="Q46" i="51"/>
  <c r="Q14" i="23" s="1"/>
  <c r="AF71" i="48"/>
  <c r="AF47" i="18" s="1"/>
  <c r="AB56" i="51"/>
  <c r="AB16" i="23" s="1"/>
  <c r="AM61" i="48"/>
  <c r="AM45" i="18" s="1"/>
  <c r="AN76" i="48"/>
  <c r="AN48" i="18" s="1"/>
  <c r="W76" i="48"/>
  <c r="W48" i="18" s="1"/>
  <c r="V56" i="51"/>
  <c r="V16" i="23" s="1"/>
  <c r="H46" i="51"/>
  <c r="H14" i="23" s="1"/>
  <c r="M71" i="48"/>
  <c r="M47" i="18" s="1"/>
  <c r="AA46" i="51"/>
  <c r="AA14" i="23" s="1"/>
  <c r="X66" i="48"/>
  <c r="X46" i="18" s="1"/>
  <c r="AN61" i="48"/>
  <c r="AN45" i="18" s="1"/>
  <c r="Y46" i="51"/>
  <c r="Y14" i="23" s="1"/>
  <c r="Z61" i="48"/>
  <c r="Z45" i="18" s="1"/>
  <c r="Q66" i="48"/>
  <c r="Q46" i="18" s="1"/>
  <c r="AI56" i="48"/>
  <c r="AI43" i="18" s="1"/>
  <c r="Z71" i="48"/>
  <c r="Z47" i="18" s="1"/>
  <c r="AI71" i="48"/>
  <c r="AI47" i="18" s="1"/>
  <c r="P56" i="51"/>
  <c r="P16" i="23" s="1"/>
  <c r="L66" i="48"/>
  <c r="L46" i="18" s="1"/>
  <c r="AM56" i="48"/>
  <c r="AM43" i="18" s="1"/>
  <c r="AK56" i="48"/>
  <c r="AK43" i="18" s="1"/>
  <c r="AE56" i="51"/>
  <c r="AE16" i="23" s="1"/>
  <c r="AA66" i="48"/>
  <c r="AA46" i="18" s="1"/>
  <c r="AI56" i="51"/>
  <c r="AI16" i="23" s="1"/>
  <c r="M51" i="51"/>
  <c r="M15" i="23" s="1"/>
  <c r="R71" i="48"/>
  <c r="R47" i="18" s="1"/>
  <c r="AK71" i="48"/>
  <c r="AK47" i="18" s="1"/>
  <c r="U61" i="48"/>
  <c r="U45" i="18" s="1"/>
  <c r="Y56" i="48"/>
  <c r="Y43" i="18" s="1"/>
  <c r="AI51" i="51"/>
  <c r="AI15" i="23" s="1"/>
  <c r="AM56" i="51"/>
  <c r="AM16" i="23" s="1"/>
  <c r="J61" i="48"/>
  <c r="J45" i="18" s="1"/>
  <c r="AA71" i="48"/>
  <c r="AA47" i="18" s="1"/>
  <c r="U76" i="48"/>
  <c r="U48" i="18" s="1"/>
  <c r="L51" i="51"/>
  <c r="L15" i="23" s="1"/>
  <c r="R56" i="51"/>
  <c r="R16" i="23" s="1"/>
  <c r="AB56" i="48"/>
  <c r="AB43" i="18" s="1"/>
  <c r="U46" i="51"/>
  <c r="U14" i="23" s="1"/>
  <c r="AJ51" i="51"/>
  <c r="AJ15" i="23" s="1"/>
  <c r="AL66" i="48"/>
  <c r="AL46" i="18" s="1"/>
  <c r="AB71" i="48"/>
  <c r="AB47" i="18" s="1"/>
  <c r="AG66" i="48"/>
  <c r="AG46" i="18" s="1"/>
  <c r="S56" i="51"/>
  <c r="S16" i="23" s="1"/>
  <c r="L46" i="51"/>
  <c r="L14" i="23" s="1"/>
  <c r="S76" i="48"/>
  <c r="S48" i="18" s="1"/>
  <c r="K56" i="51"/>
  <c r="K16" i="23" s="1"/>
  <c r="AD61" i="48"/>
  <c r="AD45" i="18" s="1"/>
  <c r="AA51" i="51"/>
  <c r="AA15" i="23" s="1"/>
  <c r="P61" i="48"/>
  <c r="P45" i="18" s="1"/>
  <c r="Q71" i="48"/>
  <c r="Q47" i="18" s="1"/>
  <c r="AH56" i="48"/>
  <c r="AH43" i="18" s="1"/>
  <c r="AL76" i="48"/>
  <c r="AL48" i="18" s="1"/>
  <c r="AB61" i="48"/>
  <c r="AB45" i="18" s="1"/>
  <c r="AG71" i="48"/>
  <c r="AG47" i="18" s="1"/>
  <c r="O71" i="48"/>
  <c r="O47" i="18" s="1"/>
  <c r="D34" i="18"/>
  <c r="Y61" i="48"/>
  <c r="Y45" i="18" s="1"/>
  <c r="L56" i="48"/>
  <c r="L43" i="18" s="1"/>
  <c r="M66" i="48"/>
  <c r="M46" i="18" s="1"/>
  <c r="D6" i="18"/>
  <c r="D5" i="23" s="1"/>
  <c r="X56" i="48"/>
  <c r="X43" i="18" s="1"/>
  <c r="AL56" i="48"/>
  <c r="AL43" i="18" s="1"/>
  <c r="N71" i="48"/>
  <c r="N47" i="18" s="1"/>
  <c r="AB76" i="48"/>
  <c r="AB48" i="18" s="1"/>
  <c r="AG56" i="48"/>
  <c r="AG43" i="18" s="1"/>
  <c r="AM76" i="48"/>
  <c r="AM48" i="18" s="1"/>
  <c r="AN56" i="51"/>
  <c r="AN16" i="23" s="1"/>
  <c r="D66" i="48"/>
  <c r="D71" i="48"/>
  <c r="D61" i="48"/>
  <c r="D56" i="48"/>
  <c r="S51" i="51"/>
  <c r="S15" i="23" s="1"/>
  <c r="I56" i="51"/>
  <c r="I16" i="23" s="1"/>
  <c r="O56" i="48"/>
  <c r="O43" i="18" s="1"/>
  <c r="Y66" i="48"/>
  <c r="Y46" i="18" s="1"/>
  <c r="G51" i="51"/>
  <c r="G15" i="23" s="1"/>
  <c r="W46" i="51"/>
  <c r="W14" i="23" s="1"/>
  <c r="V51" i="51"/>
  <c r="V15" i="23" s="1"/>
  <c r="I76" i="48"/>
  <c r="I48" i="18" s="1"/>
  <c r="D35" i="18"/>
  <c r="O61" i="48"/>
  <c r="O45" i="18" s="1"/>
  <c r="K56" i="48"/>
  <c r="K43" i="18" s="1"/>
  <c r="Z51" i="51"/>
  <c r="Z15" i="23" s="1"/>
  <c r="X61" i="48"/>
  <c r="X45" i="18" s="1"/>
  <c r="R46" i="51"/>
  <c r="R14" i="23" s="1"/>
  <c r="AL61" i="48"/>
  <c r="AL45" i="18" s="1"/>
  <c r="AB51" i="51"/>
  <c r="AB15" i="23" s="1"/>
  <c r="AG76" i="48"/>
  <c r="AG48" i="18" s="1"/>
  <c r="AM66" i="48"/>
  <c r="AM46" i="18" s="1"/>
  <c r="AN46" i="51"/>
  <c r="AN14" i="23" s="1"/>
  <c r="S46" i="51"/>
  <c r="S14" i="23" s="1"/>
  <c r="I51" i="51"/>
  <c r="I15" i="23" s="1"/>
  <c r="F71" i="48"/>
  <c r="F47" i="18" s="1"/>
  <c r="Y71" i="48"/>
  <c r="Y47" i="18" s="1"/>
  <c r="W56" i="51"/>
  <c r="W16" i="23" s="1"/>
  <c r="V46" i="51"/>
  <c r="V14" i="23" s="1"/>
  <c r="AK61" i="48"/>
  <c r="AK45" i="18" s="1"/>
  <c r="D6" i="23"/>
  <c r="Z76" i="48"/>
  <c r="Z48" i="18" s="1"/>
  <c r="AB66" i="48"/>
  <c r="AB46" i="18" s="1"/>
  <c r="AA56" i="48"/>
  <c r="AA43" i="18" s="1"/>
  <c r="L71" i="48"/>
  <c r="L47" i="18" s="1"/>
  <c r="X71" i="48"/>
  <c r="X47" i="18" s="1"/>
  <c r="R51" i="51"/>
  <c r="R15" i="23" s="1"/>
  <c r="AL71" i="48"/>
  <c r="AL47" i="18" s="1"/>
  <c r="N76" i="48"/>
  <c r="N48" i="18" s="1"/>
  <c r="AG56" i="51"/>
  <c r="AG16" i="23" s="1"/>
  <c r="AM71" i="48"/>
  <c r="AM47" i="18" s="1"/>
  <c r="AN51" i="51"/>
  <c r="AN15" i="23" s="1"/>
  <c r="G71" i="48"/>
  <c r="G47" i="18" s="1"/>
  <c r="O76" i="48"/>
  <c r="O48" i="18" s="1"/>
  <c r="Y76" i="48"/>
  <c r="Y48" i="18" s="1"/>
  <c r="W51" i="51"/>
  <c r="W15" i="23" s="1"/>
  <c r="AK66" i="48"/>
  <c r="AK46" i="18" s="1"/>
  <c r="X76" i="48"/>
  <c r="X48" i="18" s="1"/>
  <c r="AG46" i="51"/>
  <c r="AG14" i="23" s="1"/>
  <c r="X51" i="51"/>
  <c r="X15" i="23" s="1"/>
  <c r="AL51" i="51"/>
  <c r="AL15" i="23" s="1"/>
  <c r="N46" i="51"/>
  <c r="N14" i="23" s="1"/>
  <c r="AM51" i="51"/>
  <c r="AM15" i="23" s="1"/>
  <c r="D14" i="18"/>
  <c r="T61" i="48"/>
  <c r="T45" i="18" s="1"/>
  <c r="O51" i="51"/>
  <c r="O15" i="23" s="1"/>
  <c r="AK76" i="48"/>
  <c r="AK48" i="18" s="1"/>
  <c r="K51" i="51"/>
  <c r="K15" i="23" s="1"/>
  <c r="AA76" i="48"/>
  <c r="AA48" i="18" s="1"/>
  <c r="D8" i="23"/>
  <c r="M56" i="51"/>
  <c r="M16" i="23" s="1"/>
  <c r="D37" i="51"/>
  <c r="AJ56" i="51"/>
  <c r="AJ16" i="23" s="1"/>
  <c r="X46" i="51"/>
  <c r="X14" i="23" s="1"/>
  <c r="AL46" i="51"/>
  <c r="AL14" i="23" s="1"/>
  <c r="J71" i="48"/>
  <c r="J47" i="18" s="1"/>
  <c r="T56" i="48"/>
  <c r="T43" i="18" s="1"/>
  <c r="O46" i="51"/>
  <c r="O14" i="23" s="1"/>
  <c r="AC76" i="48"/>
  <c r="AC48" i="18" s="1"/>
  <c r="AK46" i="51"/>
  <c r="AK14" i="23" s="1"/>
  <c r="AE71" i="48"/>
  <c r="AE47" i="18" s="1"/>
  <c r="H61" i="48"/>
  <c r="H45" i="18" s="1"/>
  <c r="K46" i="51"/>
  <c r="K14" i="23" s="1"/>
  <c r="D32" i="18"/>
  <c r="F56" i="51"/>
  <c r="F16" i="23" s="1"/>
  <c r="F51" i="51"/>
  <c r="F15" i="23" s="1"/>
  <c r="F46" i="51"/>
  <c r="F14" i="23" s="1"/>
  <c r="F76" i="48"/>
  <c r="F48" i="18" s="1"/>
  <c r="F66" i="48"/>
  <c r="F46" i="18" s="1"/>
  <c r="F56" i="48"/>
  <c r="F43" i="18" s="1"/>
  <c r="T66" i="48"/>
  <c r="T46" i="18" s="1"/>
  <c r="AC71" i="48"/>
  <c r="AC47" i="18" s="1"/>
  <c r="AK56" i="51"/>
  <c r="AK16" i="23" s="1"/>
  <c r="AE56" i="48"/>
  <c r="AE43" i="18" s="1"/>
  <c r="H66" i="48"/>
  <c r="H46" i="18" s="1"/>
  <c r="AH61" i="48"/>
  <c r="AH45" i="18" s="1"/>
  <c r="AD66" i="48"/>
  <c r="AD46" i="18" s="1"/>
  <c r="J66" i="48"/>
  <c r="J46" i="18" s="1"/>
  <c r="Z66" i="48"/>
  <c r="Z46" i="18" s="1"/>
  <c r="AA56" i="51"/>
  <c r="AA16" i="23" s="1"/>
  <c r="D33" i="18"/>
  <c r="AF56" i="48"/>
  <c r="AF43" i="18" s="1"/>
  <c r="J76" i="48"/>
  <c r="J48" i="18" s="1"/>
  <c r="S61" i="48"/>
  <c r="S45" i="18" s="1"/>
  <c r="I61" i="48"/>
  <c r="I45" i="18" s="1"/>
  <c r="T46" i="51"/>
  <c r="T14" i="23" s="1"/>
  <c r="AC56" i="51"/>
  <c r="AC16" i="23" s="1"/>
  <c r="V61" i="48"/>
  <c r="V45" i="18" s="1"/>
  <c r="AK51" i="51"/>
  <c r="AK15" i="23" s="1"/>
  <c r="AE61" i="48"/>
  <c r="AE45" i="18" s="1"/>
  <c r="H56" i="48"/>
  <c r="H43" i="18" s="1"/>
  <c r="E61" i="48"/>
  <c r="E45" i="18" s="1"/>
  <c r="U66" i="48"/>
  <c r="U46" i="18" s="1"/>
  <c r="AD71" i="48"/>
  <c r="AD47" i="18" s="1"/>
  <c r="U71" i="48"/>
  <c r="U47" i="18" s="1"/>
  <c r="Q56" i="48"/>
  <c r="Q43" i="18" s="1"/>
  <c r="J51" i="51"/>
  <c r="J15" i="23" s="1"/>
  <c r="N56" i="48"/>
  <c r="N43" i="18" s="1"/>
  <c r="S66" i="48"/>
  <c r="S46" i="18" s="1"/>
  <c r="I56" i="48"/>
  <c r="I43" i="18" s="1"/>
  <c r="T51" i="51"/>
  <c r="T15" i="23" s="1"/>
  <c r="E46" i="51"/>
  <c r="E14" i="23" s="1"/>
  <c r="E51" i="51"/>
  <c r="E15" i="23" s="1"/>
  <c r="E56" i="51"/>
  <c r="E16" i="23" s="1"/>
  <c r="E76" i="48"/>
  <c r="E48" i="18" s="1"/>
  <c r="E56" i="48"/>
  <c r="E43" i="18" s="1"/>
  <c r="E66" i="48"/>
  <c r="E46" i="18" s="1"/>
  <c r="E71" i="48"/>
  <c r="E47" i="18" s="1"/>
  <c r="AC51" i="51"/>
  <c r="AC15" i="23" s="1"/>
  <c r="W56" i="48"/>
  <c r="W43" i="18" s="1"/>
  <c r="V66" i="48"/>
  <c r="V46" i="18" s="1"/>
  <c r="AE51" i="51"/>
  <c r="AE15" i="23" s="1"/>
  <c r="H71" i="48"/>
  <c r="H47" i="18" s="1"/>
  <c r="AN66" i="48"/>
  <c r="AN46" i="18" s="1"/>
  <c r="J46" i="51"/>
  <c r="J14" i="23" s="1"/>
  <c r="S71" i="48"/>
  <c r="S47" i="18" s="1"/>
  <c r="I71" i="48"/>
  <c r="I47" i="18" s="1"/>
  <c r="T56" i="51"/>
  <c r="T16" i="23" s="1"/>
  <c r="AC46" i="51"/>
  <c r="AC14" i="23" s="1"/>
  <c r="W66" i="48"/>
  <c r="W46" i="18" s="1"/>
  <c r="V56" i="48"/>
  <c r="V43" i="18" s="1"/>
  <c r="AE66" i="48"/>
  <c r="AE46" i="18" s="1"/>
  <c r="H76" i="48"/>
  <c r="H48" i="18" s="1"/>
  <c r="D51" i="51"/>
  <c r="G46" i="51"/>
  <c r="G14" i="23" s="1"/>
  <c r="G56" i="51"/>
  <c r="G16" i="23" s="1"/>
  <c r="G66" i="48"/>
  <c r="G46" i="18" s="1"/>
  <c r="G56" i="48"/>
  <c r="G43" i="18" s="1"/>
  <c r="G61" i="48"/>
  <c r="G45" i="18" s="1"/>
  <c r="AD46" i="51"/>
  <c r="AD14" i="23" s="1"/>
  <c r="AG61" i="48"/>
  <c r="AG45" i="18" s="1"/>
  <c r="AN56" i="48"/>
  <c r="AN43" i="18" s="1"/>
  <c r="J56" i="51"/>
  <c r="J16" i="23" s="1"/>
  <c r="D46" i="51"/>
  <c r="S56" i="48"/>
  <c r="S43" i="18" s="1"/>
  <c r="I66" i="48"/>
  <c r="I46" i="18" s="1"/>
  <c r="F18" i="48"/>
  <c r="F14" i="18" s="1"/>
  <c r="G76" i="48"/>
  <c r="G48" i="18" s="1"/>
  <c r="W71" i="48"/>
  <c r="W47" i="18" s="1"/>
  <c r="V71" i="48"/>
  <c r="V47" i="18" s="1"/>
  <c r="D27" i="48"/>
  <c r="AE76" i="48"/>
  <c r="AE48" i="18" s="1"/>
  <c r="H51" i="51"/>
  <c r="H15" i="23" s="1"/>
  <c r="AN61" i="43"/>
  <c r="AN68" i="43" s="1"/>
  <c r="AM61" i="43"/>
  <c r="AM68" i="43" s="1"/>
  <c r="AL61" i="43"/>
  <c r="AL68" i="43" s="1"/>
  <c r="AK61" i="43"/>
  <c r="AK68" i="43" s="1"/>
  <c r="AJ61" i="43"/>
  <c r="AJ68" i="43" s="1"/>
  <c r="AI61" i="43"/>
  <c r="AI68" i="43" s="1"/>
  <c r="AH61" i="43"/>
  <c r="AH68" i="43" s="1"/>
  <c r="AG61" i="43"/>
  <c r="AG68" i="43" s="1"/>
  <c r="AF61" i="43"/>
  <c r="AF68" i="43" s="1"/>
  <c r="AE61" i="43"/>
  <c r="AE68" i="43" s="1"/>
  <c r="AD61" i="43"/>
  <c r="AD68" i="43" s="1"/>
  <c r="AC61" i="43"/>
  <c r="AC68" i="43" s="1"/>
  <c r="AB61" i="43"/>
  <c r="AB68" i="43" s="1"/>
  <c r="AA61" i="43"/>
  <c r="AA68" i="43" s="1"/>
  <c r="Z61" i="43"/>
  <c r="Z68" i="43" s="1"/>
  <c r="Y61" i="43"/>
  <c r="Y68" i="43" s="1"/>
  <c r="X61" i="43"/>
  <c r="X68" i="43" s="1"/>
  <c r="W61" i="43"/>
  <c r="W68" i="43" s="1"/>
  <c r="V61" i="43"/>
  <c r="V68" i="43" s="1"/>
  <c r="U61" i="43"/>
  <c r="U68" i="43" s="1"/>
  <c r="T61" i="43"/>
  <c r="T68" i="43" s="1"/>
  <c r="S61" i="43"/>
  <c r="S68" i="43" s="1"/>
  <c r="R61" i="43"/>
  <c r="R68" i="43" s="1"/>
  <c r="Q61" i="43"/>
  <c r="Q68" i="43" s="1"/>
  <c r="P61" i="43"/>
  <c r="P68" i="43" s="1"/>
  <c r="O61" i="43"/>
  <c r="O68" i="43" s="1"/>
  <c r="N61" i="43"/>
  <c r="N68" i="43" s="1"/>
  <c r="M61" i="43"/>
  <c r="M68" i="43" s="1"/>
  <c r="L61" i="43"/>
  <c r="L68" i="43" s="1"/>
  <c r="K61" i="43"/>
  <c r="K68" i="43" s="1"/>
  <c r="J61" i="43"/>
  <c r="J68" i="43" s="1"/>
  <c r="I61" i="43"/>
  <c r="I68" i="43" s="1"/>
  <c r="H61" i="43"/>
  <c r="H68" i="43" s="1"/>
  <c r="G61" i="43"/>
  <c r="G68" i="43" s="1"/>
  <c r="F61" i="43"/>
  <c r="F68" i="43" s="1"/>
  <c r="E61" i="43"/>
  <c r="E68" i="43" s="1"/>
  <c r="D61" i="43"/>
  <c r="D68" i="43" s="1"/>
  <c r="AL57" i="43"/>
  <c r="AD57" i="43"/>
  <c r="G57" i="43"/>
  <c r="D57" i="43"/>
  <c r="AN48" i="43"/>
  <c r="AD48" i="43"/>
  <c r="V48" i="43"/>
  <c r="D48" i="43"/>
  <c r="AA39" i="43"/>
  <c r="R39" i="43"/>
  <c r="K39" i="43"/>
  <c r="J39" i="43"/>
  <c r="D39" i="43"/>
  <c r="AN26" i="43"/>
  <c r="AN33" i="43" s="1"/>
  <c r="AM26" i="43"/>
  <c r="AM33" i="43" s="1"/>
  <c r="AL26" i="43"/>
  <c r="AL33" i="43" s="1"/>
  <c r="AK26" i="43"/>
  <c r="AK33" i="43" s="1"/>
  <c r="AJ26" i="43"/>
  <c r="AJ33" i="43" s="1"/>
  <c r="AI26" i="43"/>
  <c r="AI33" i="43" s="1"/>
  <c r="AH26" i="43"/>
  <c r="AH33" i="43" s="1"/>
  <c r="AG26" i="43"/>
  <c r="AG33" i="43" s="1"/>
  <c r="AF26" i="43"/>
  <c r="AF33" i="43" s="1"/>
  <c r="AE26" i="43"/>
  <c r="AE33" i="43" s="1"/>
  <c r="AD26" i="43"/>
  <c r="AD33" i="43" s="1"/>
  <c r="AC26" i="43"/>
  <c r="AC33" i="43" s="1"/>
  <c r="AB26" i="43"/>
  <c r="AB33" i="43" s="1"/>
  <c r="AA26" i="43"/>
  <c r="AA33" i="43" s="1"/>
  <c r="Z26" i="43"/>
  <c r="Z33" i="43" s="1"/>
  <c r="Y26" i="43"/>
  <c r="Y33" i="43" s="1"/>
  <c r="X26" i="43"/>
  <c r="X33" i="43" s="1"/>
  <c r="W26" i="43"/>
  <c r="W33" i="43" s="1"/>
  <c r="V26" i="43"/>
  <c r="V33" i="43" s="1"/>
  <c r="U26" i="43"/>
  <c r="U33" i="43" s="1"/>
  <c r="T26" i="43"/>
  <c r="T33" i="43" s="1"/>
  <c r="S26" i="43"/>
  <c r="S33" i="43" s="1"/>
  <c r="R26" i="43"/>
  <c r="R33" i="43" s="1"/>
  <c r="Q26" i="43"/>
  <c r="Q33" i="43" s="1"/>
  <c r="P26" i="43"/>
  <c r="P33" i="43" s="1"/>
  <c r="O26" i="43"/>
  <c r="O33" i="43" s="1"/>
  <c r="N26" i="43"/>
  <c r="N33" i="43" s="1"/>
  <c r="M26" i="43"/>
  <c r="M33" i="43" s="1"/>
  <c r="L26" i="43"/>
  <c r="L33" i="43" s="1"/>
  <c r="K26" i="43"/>
  <c r="K33" i="43" s="1"/>
  <c r="J26" i="43"/>
  <c r="J33" i="43" s="1"/>
  <c r="I26" i="43"/>
  <c r="I33" i="43" s="1"/>
  <c r="H26" i="43"/>
  <c r="H33" i="43" s="1"/>
  <c r="G26" i="43"/>
  <c r="G33" i="43" s="1"/>
  <c r="F26" i="43"/>
  <c r="F33" i="43" s="1"/>
  <c r="E26" i="43"/>
  <c r="E33" i="43" s="1"/>
  <c r="D26" i="43"/>
  <c r="D33" i="43" s="1"/>
  <c r="AM22" i="43"/>
  <c r="AK22" i="43"/>
  <c r="AJ22" i="43"/>
  <c r="AI22" i="43"/>
  <c r="AH22" i="43"/>
  <c r="AE22" i="43"/>
  <c r="AC22" i="43"/>
  <c r="AB22" i="43"/>
  <c r="AA22" i="43"/>
  <c r="Z22" i="43"/>
  <c r="W22" i="43"/>
  <c r="U22" i="43"/>
  <c r="T22" i="43"/>
  <c r="S22" i="43"/>
  <c r="R22" i="43"/>
  <c r="O22" i="43"/>
  <c r="M22" i="43"/>
  <c r="L22" i="43"/>
  <c r="K22" i="43"/>
  <c r="J22" i="43"/>
  <c r="G22" i="43"/>
  <c r="E22" i="43"/>
  <c r="D22" i="43"/>
  <c r="AN13" i="43"/>
  <c r="AL13" i="43"/>
  <c r="AK13" i="43"/>
  <c r="AI13" i="43"/>
  <c r="AF13" i="43"/>
  <c r="AD13" i="43"/>
  <c r="AC13" i="43"/>
  <c r="AA13" i="43"/>
  <c r="X13" i="43"/>
  <c r="V13" i="43"/>
  <c r="U13" i="43"/>
  <c r="S13" i="43"/>
  <c r="P13" i="43"/>
  <c r="N13" i="43"/>
  <c r="M13" i="43"/>
  <c r="K13" i="43"/>
  <c r="H13" i="43"/>
  <c r="F13" i="43"/>
  <c r="E13" i="43"/>
  <c r="D13" i="43"/>
  <c r="C8" i="43"/>
  <c r="AN4" i="43"/>
  <c r="AN22" i="43" s="1"/>
  <c r="AM4" i="43"/>
  <c r="AM39" i="43" s="1"/>
  <c r="AL4" i="43"/>
  <c r="AL39" i="43" s="1"/>
  <c r="AK4" i="43"/>
  <c r="AK57" i="43" s="1"/>
  <c r="AJ4" i="43"/>
  <c r="AI4" i="43"/>
  <c r="AH4" i="43"/>
  <c r="AG4" i="43"/>
  <c r="AG22" i="43" s="1"/>
  <c r="AF4" i="43"/>
  <c r="AF48" i="43" s="1"/>
  <c r="AE4" i="43"/>
  <c r="AE39" i="43" s="1"/>
  <c r="AD4" i="43"/>
  <c r="AD39" i="43" s="1"/>
  <c r="AC4" i="43"/>
  <c r="AB4" i="43"/>
  <c r="AA4" i="43"/>
  <c r="Z4" i="43"/>
  <c r="Y4" i="43"/>
  <c r="X4" i="43"/>
  <c r="X22" i="43" s="1"/>
  <c r="W4" i="43"/>
  <c r="W39" i="43" s="1"/>
  <c r="V4" i="43"/>
  <c r="V39" i="43" s="1"/>
  <c r="U4" i="43"/>
  <c r="T4" i="43"/>
  <c r="S4" i="43"/>
  <c r="R4" i="43"/>
  <c r="Q4" i="43"/>
  <c r="Q22" i="43" s="1"/>
  <c r="P4" i="43"/>
  <c r="P22" i="43" s="1"/>
  <c r="O4" i="43"/>
  <c r="O39" i="43" s="1"/>
  <c r="N4" i="43"/>
  <c r="N39" i="43" s="1"/>
  <c r="M4" i="43"/>
  <c r="M57" i="43" s="1"/>
  <c r="L4" i="43"/>
  <c r="L39" i="43" s="1"/>
  <c r="K4" i="43"/>
  <c r="J4" i="43"/>
  <c r="I4" i="43"/>
  <c r="H4" i="43"/>
  <c r="H48" i="43" s="1"/>
  <c r="G4" i="43"/>
  <c r="G39" i="43" s="1"/>
  <c r="F4" i="43"/>
  <c r="F39" i="43" s="1"/>
  <c r="E4" i="43"/>
  <c r="D43" i="18" l="1"/>
  <c r="D45" i="18"/>
  <c r="D47" i="18"/>
  <c r="D30" i="18"/>
  <c r="D15" i="23"/>
  <c r="D7" i="23"/>
  <c r="F61" i="48"/>
  <c r="F45" i="18" s="1"/>
  <c r="D14" i="23"/>
  <c r="D46" i="18"/>
  <c r="D56" i="51"/>
  <c r="D76" i="48"/>
  <c r="Y39" i="43"/>
  <c r="Y57" i="43"/>
  <c r="Y48" i="43"/>
  <c r="J57" i="43"/>
  <c r="J48" i="43"/>
  <c r="Z57" i="43"/>
  <c r="Z48" i="43"/>
  <c r="AH57" i="43"/>
  <c r="AH48" i="43"/>
  <c r="AH39" i="43"/>
  <c r="W48" i="43"/>
  <c r="AE57" i="43"/>
  <c r="I39" i="43"/>
  <c r="I57" i="43"/>
  <c r="I48" i="43"/>
  <c r="R57" i="43"/>
  <c r="R48" i="43"/>
  <c r="K57" i="43"/>
  <c r="K48" i="43"/>
  <c r="S57" i="43"/>
  <c r="S48" i="43"/>
  <c r="AA57" i="43"/>
  <c r="AA48" i="43"/>
  <c r="AI57" i="43"/>
  <c r="AI48" i="43"/>
  <c r="G13" i="43"/>
  <c r="O13" i="43"/>
  <c r="W13" i="43"/>
  <c r="AE13" i="43"/>
  <c r="AM13" i="43"/>
  <c r="F22" i="43"/>
  <c r="N22" i="43"/>
  <c r="V22" i="43"/>
  <c r="AD22" i="43"/>
  <c r="AL22" i="43"/>
  <c r="AI39" i="43"/>
  <c r="F48" i="43"/>
  <c r="X48" i="43"/>
  <c r="N57" i="43"/>
  <c r="L57" i="43"/>
  <c r="L48" i="43"/>
  <c r="AJ57" i="43"/>
  <c r="AJ48" i="43"/>
  <c r="AJ39" i="43"/>
  <c r="E48" i="43"/>
  <c r="E39" i="43"/>
  <c r="M48" i="43"/>
  <c r="M39" i="43"/>
  <c r="U48" i="43"/>
  <c r="U39" i="43"/>
  <c r="AC48" i="43"/>
  <c r="AC39" i="43"/>
  <c r="AK48" i="43"/>
  <c r="AK39" i="43"/>
  <c r="I13" i="43"/>
  <c r="Q13" i="43"/>
  <c r="Y13" i="43"/>
  <c r="AG13" i="43"/>
  <c r="H22" i="43"/>
  <c r="AF22" i="43"/>
  <c r="S39" i="43"/>
  <c r="AE48" i="43"/>
  <c r="U57" i="43"/>
  <c r="AM57" i="43"/>
  <c r="T57" i="43"/>
  <c r="T48" i="43"/>
  <c r="G48" i="43"/>
  <c r="O57" i="43"/>
  <c r="J13" i="43"/>
  <c r="R13" i="43"/>
  <c r="Z13" i="43"/>
  <c r="AH13" i="43"/>
  <c r="I22" i="43"/>
  <c r="Y22" i="43"/>
  <c r="T39" i="43"/>
  <c r="N48" i="43"/>
  <c r="V57" i="43"/>
  <c r="Z39" i="43"/>
  <c r="O48" i="43"/>
  <c r="AL48" i="43"/>
  <c r="E57" i="43"/>
  <c r="W57" i="43"/>
  <c r="AG39" i="43"/>
  <c r="AG57" i="43"/>
  <c r="AG48" i="43"/>
  <c r="AB57" i="43"/>
  <c r="AB48" i="43"/>
  <c r="H39" i="43"/>
  <c r="H57" i="43"/>
  <c r="P39" i="43"/>
  <c r="P57" i="43"/>
  <c r="X39" i="43"/>
  <c r="X57" i="43"/>
  <c r="AF39" i="43"/>
  <c r="AF57" i="43"/>
  <c r="AN39" i="43"/>
  <c r="AN57" i="43"/>
  <c r="L13" i="43"/>
  <c r="T13" i="43"/>
  <c r="AB13" i="43"/>
  <c r="AJ13" i="43"/>
  <c r="P48" i="43"/>
  <c r="AM48" i="43"/>
  <c r="F57" i="43"/>
  <c r="AC57" i="43"/>
  <c r="Q39" i="43"/>
  <c r="Q57" i="43"/>
  <c r="Q48" i="43"/>
  <c r="AB39" i="43"/>
  <c r="D48" i="18" l="1"/>
  <c r="D16" i="23"/>
  <c r="AN63" i="42"/>
  <c r="AM63" i="42"/>
  <c r="AL63" i="42"/>
  <c r="AK63" i="42"/>
  <c r="AJ63" i="42"/>
  <c r="AI63" i="42"/>
  <c r="AH63" i="42"/>
  <c r="AG63" i="42"/>
  <c r="AF63" i="42"/>
  <c r="AE63" i="42"/>
  <c r="AD63" i="42"/>
  <c r="AC63" i="42"/>
  <c r="AB63" i="42"/>
  <c r="AA63" i="42"/>
  <c r="Z63" i="42"/>
  <c r="Y63" i="42"/>
  <c r="X63" i="42"/>
  <c r="W63" i="42"/>
  <c r="V63" i="42"/>
  <c r="U63" i="42"/>
  <c r="T63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R59" i="42"/>
  <c r="J59" i="42"/>
  <c r="D59" i="42"/>
  <c r="AI50" i="42"/>
  <c r="AA50" i="42"/>
  <c r="S50" i="42"/>
  <c r="K50" i="42"/>
  <c r="D50" i="42"/>
  <c r="AK41" i="42"/>
  <c r="AI41" i="42"/>
  <c r="AA41" i="42"/>
  <c r="U41" i="42"/>
  <c r="S41" i="42"/>
  <c r="K41" i="42"/>
  <c r="E41" i="42"/>
  <c r="D41" i="42"/>
  <c r="AN26" i="42"/>
  <c r="AM26" i="42"/>
  <c r="AL26" i="42"/>
  <c r="AK26" i="42"/>
  <c r="AJ26" i="42"/>
  <c r="AI26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AH22" i="42"/>
  <c r="AE22" i="42"/>
  <c r="Z22" i="42"/>
  <c r="W22" i="42"/>
  <c r="J22" i="42"/>
  <c r="I22" i="42"/>
  <c r="D22" i="42"/>
  <c r="AE13" i="42"/>
  <c r="Z13" i="42"/>
  <c r="Y13" i="42"/>
  <c r="R13" i="42"/>
  <c r="O13" i="42"/>
  <c r="J13" i="42"/>
  <c r="I13" i="42"/>
  <c r="D13" i="42"/>
  <c r="AN4" i="42"/>
  <c r="AN22" i="42" s="1"/>
  <c r="AM4" i="42"/>
  <c r="AL4" i="42"/>
  <c r="AL59" i="42" s="1"/>
  <c r="AK4" i="42"/>
  <c r="AJ4" i="42"/>
  <c r="AJ13" i="42" s="1"/>
  <c r="AI4" i="42"/>
  <c r="AI59" i="42" s="1"/>
  <c r="AH4" i="42"/>
  <c r="AH50" i="42" s="1"/>
  <c r="AG4" i="42"/>
  <c r="AF4" i="42"/>
  <c r="AF22" i="42" s="1"/>
  <c r="AE4" i="42"/>
  <c r="AD4" i="42"/>
  <c r="AD59" i="42" s="1"/>
  <c r="AC4" i="42"/>
  <c r="AC41" i="42" s="1"/>
  <c r="AB4" i="42"/>
  <c r="AB22" i="42" s="1"/>
  <c r="AA4" i="42"/>
  <c r="AA59" i="42" s="1"/>
  <c r="Z4" i="42"/>
  <c r="Z50" i="42" s="1"/>
  <c r="Y4" i="42"/>
  <c r="X4" i="42"/>
  <c r="X41" i="42" s="1"/>
  <c r="W4" i="42"/>
  <c r="V4" i="42"/>
  <c r="V59" i="42" s="1"/>
  <c r="U4" i="42"/>
  <c r="T4" i="42"/>
  <c r="T13" i="42" s="1"/>
  <c r="S4" i="42"/>
  <c r="S59" i="42" s="1"/>
  <c r="R4" i="42"/>
  <c r="R50" i="42" s="1"/>
  <c r="Q4" i="42"/>
  <c r="Q22" i="42" s="1"/>
  <c r="P4" i="42"/>
  <c r="P13" i="42" s="1"/>
  <c r="O4" i="42"/>
  <c r="N4" i="42"/>
  <c r="N59" i="42" s="1"/>
  <c r="M4" i="42"/>
  <c r="M13" i="42" s="1"/>
  <c r="L4" i="42"/>
  <c r="K4" i="42"/>
  <c r="K59" i="42" s="1"/>
  <c r="J4" i="42"/>
  <c r="J50" i="42" s="1"/>
  <c r="I4" i="42"/>
  <c r="H4" i="42"/>
  <c r="H13" i="42" s="1"/>
  <c r="G4" i="42"/>
  <c r="F4" i="42"/>
  <c r="F59" i="42" s="1"/>
  <c r="E4" i="42"/>
  <c r="E59" i="42" l="1"/>
  <c r="E22" i="42"/>
  <c r="E50" i="42"/>
  <c r="U59" i="42"/>
  <c r="U22" i="42"/>
  <c r="U50" i="42"/>
  <c r="AK59" i="42"/>
  <c r="AK22" i="42"/>
  <c r="AK50" i="42"/>
  <c r="AN41" i="42"/>
  <c r="G59" i="42"/>
  <c r="G50" i="42"/>
  <c r="G41" i="42"/>
  <c r="O59" i="42"/>
  <c r="O50" i="42"/>
  <c r="O41" i="42"/>
  <c r="W59" i="42"/>
  <c r="W50" i="42"/>
  <c r="W41" i="42"/>
  <c r="AE59" i="42"/>
  <c r="AE50" i="42"/>
  <c r="AE41" i="42"/>
  <c r="AM59" i="42"/>
  <c r="AM50" i="42"/>
  <c r="AM41" i="42"/>
  <c r="AC13" i="42"/>
  <c r="AN13" i="42"/>
  <c r="O22" i="42"/>
  <c r="X59" i="42"/>
  <c r="X50" i="42"/>
  <c r="M41" i="42"/>
  <c r="L59" i="42"/>
  <c r="L50" i="42"/>
  <c r="L41" i="42"/>
  <c r="H59" i="42"/>
  <c r="H50" i="42"/>
  <c r="AN59" i="42"/>
  <c r="AN50" i="42"/>
  <c r="Y59" i="42"/>
  <c r="Y50" i="42"/>
  <c r="Y41" i="42"/>
  <c r="AB59" i="42"/>
  <c r="AB50" i="42"/>
  <c r="AB41" i="42"/>
  <c r="P59" i="42"/>
  <c r="P50" i="42"/>
  <c r="I59" i="42"/>
  <c r="I50" i="42"/>
  <c r="I41" i="42"/>
  <c r="AG59" i="42"/>
  <c r="AG50" i="42"/>
  <c r="AG41" i="42"/>
  <c r="U13" i="42"/>
  <c r="L13" i="42"/>
  <c r="W13" i="42"/>
  <c r="AG13" i="42"/>
  <c r="G22" i="42"/>
  <c r="R22" i="42"/>
  <c r="R41" i="42"/>
  <c r="AH41" i="42"/>
  <c r="Z59" i="42"/>
  <c r="T59" i="42"/>
  <c r="T50" i="42"/>
  <c r="T41" i="42"/>
  <c r="AF59" i="42"/>
  <c r="AF50" i="42"/>
  <c r="P22" i="42"/>
  <c r="Q59" i="42"/>
  <c r="Q50" i="42"/>
  <c r="Q41" i="42"/>
  <c r="AF13" i="42"/>
  <c r="P41" i="42"/>
  <c r="AF41" i="42"/>
  <c r="X13" i="42"/>
  <c r="AH13" i="42"/>
  <c r="H22" i="42"/>
  <c r="T22" i="42"/>
  <c r="AG22" i="42"/>
  <c r="AH59" i="42"/>
  <c r="AJ59" i="42"/>
  <c r="AJ50" i="42"/>
  <c r="AJ41" i="42"/>
  <c r="E13" i="42"/>
  <c r="AK13" i="42"/>
  <c r="X22" i="42"/>
  <c r="H41" i="42"/>
  <c r="M59" i="42"/>
  <c r="M22" i="42"/>
  <c r="M50" i="42"/>
  <c r="AC59" i="42"/>
  <c r="AC22" i="42"/>
  <c r="AC50" i="42"/>
  <c r="AJ22" i="42"/>
  <c r="G13" i="42"/>
  <c r="Q13" i="42"/>
  <c r="AB13" i="42"/>
  <c r="AM13" i="42"/>
  <c r="L22" i="42"/>
  <c r="Y22" i="42"/>
  <c r="AM22" i="42"/>
  <c r="J41" i="42"/>
  <c r="Z41" i="42"/>
  <c r="K13" i="42"/>
  <c r="S13" i="42"/>
  <c r="AA13" i="42"/>
  <c r="AI13" i="42"/>
  <c r="K22" i="42"/>
  <c r="S22" i="42"/>
  <c r="AA22" i="42"/>
  <c r="AI22" i="42"/>
  <c r="F41" i="42"/>
  <c r="N41" i="42"/>
  <c r="V41" i="42"/>
  <c r="AD41" i="42"/>
  <c r="AL41" i="42"/>
  <c r="F50" i="42"/>
  <c r="N50" i="42"/>
  <c r="V50" i="42"/>
  <c r="AD50" i="42"/>
  <c r="AL50" i="42"/>
  <c r="F13" i="42"/>
  <c r="N13" i="42"/>
  <c r="V13" i="42"/>
  <c r="AD13" i="42"/>
  <c r="AL13" i="42"/>
  <c r="F22" i="42"/>
  <c r="N22" i="42"/>
  <c r="V22" i="42"/>
  <c r="AD22" i="42"/>
  <c r="AL22" i="42"/>
  <c r="C87" i="42" l="1"/>
  <c r="E78" i="41"/>
  <c r="D78" i="41"/>
  <c r="AN75" i="41"/>
  <c r="AM75" i="41"/>
  <c r="AL75" i="41"/>
  <c r="AK75" i="41"/>
  <c r="AJ75" i="41"/>
  <c r="AI75" i="41"/>
  <c r="AH75" i="41"/>
  <c r="AG75" i="41"/>
  <c r="AF75" i="41"/>
  <c r="AE75" i="41"/>
  <c r="AD75" i="41"/>
  <c r="AC75" i="41"/>
  <c r="AB75" i="41"/>
  <c r="AA75" i="41"/>
  <c r="Z75" i="41"/>
  <c r="Y75" i="41"/>
  <c r="X75" i="41"/>
  <c r="W75" i="41"/>
  <c r="V75" i="41"/>
  <c r="U75" i="41"/>
  <c r="T75" i="41"/>
  <c r="S75" i="41"/>
  <c r="R75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AM44" i="41" l="1"/>
  <c r="AN44" i="41"/>
  <c r="C32" i="41"/>
  <c r="C33" i="41"/>
  <c r="C31" i="41"/>
  <c r="D9" i="41"/>
  <c r="E9" i="41"/>
  <c r="C9" i="41"/>
  <c r="C10" i="41" l="1"/>
  <c r="AL44" i="41"/>
  <c r="AK44" i="41"/>
  <c r="AJ44" i="41"/>
  <c r="AI44" i="41"/>
  <c r="AH44" i="41"/>
  <c r="AG44" i="41"/>
  <c r="AF44" i="41"/>
  <c r="AE44" i="41"/>
  <c r="AD44" i="41"/>
  <c r="AC44" i="41"/>
  <c r="AB44" i="41"/>
  <c r="AA44" i="41"/>
  <c r="Z44" i="41"/>
  <c r="Y44" i="41"/>
  <c r="X44" i="41"/>
  <c r="W44" i="41"/>
  <c r="V44" i="41"/>
  <c r="U44" i="41"/>
  <c r="T44" i="41"/>
  <c r="S44" i="41"/>
  <c r="R44" i="41"/>
  <c r="Q44" i="41"/>
  <c r="P44" i="41"/>
  <c r="O44" i="41"/>
  <c r="N44" i="41"/>
  <c r="M44" i="41"/>
  <c r="L44" i="41"/>
  <c r="K44" i="41"/>
  <c r="J44" i="41"/>
  <c r="I44" i="41"/>
  <c r="H44" i="41"/>
  <c r="G44" i="41"/>
  <c r="F44" i="41"/>
  <c r="E44" i="41"/>
  <c r="D33" i="41" l="1"/>
  <c r="G25" i="41" s="1"/>
  <c r="D31" i="41"/>
  <c r="D32" i="41"/>
  <c r="E28" i="30"/>
  <c r="F28" i="30"/>
  <c r="C39" i="41" l="1"/>
  <c r="D39" i="41"/>
  <c r="E39" i="41"/>
  <c r="D55" i="45"/>
  <c r="D37" i="45"/>
  <c r="D55" i="44"/>
  <c r="D46" i="44"/>
  <c r="D46" i="45"/>
  <c r="D37" i="44"/>
  <c r="D19" i="44"/>
  <c r="E19" i="44"/>
  <c r="E6" i="42" s="1"/>
  <c r="E24" i="42" s="1"/>
  <c r="E46" i="44"/>
  <c r="E43" i="42" s="1"/>
  <c r="E61" i="42" s="1"/>
  <c r="E65" i="42" s="1"/>
  <c r="E55" i="44"/>
  <c r="E44" i="42" s="1"/>
  <c r="E62" i="42" s="1"/>
  <c r="E66" i="42" s="1"/>
  <c r="E37" i="44"/>
  <c r="E42" i="42" s="1"/>
  <c r="E60" i="42" s="1"/>
  <c r="E64" i="42" s="1"/>
  <c r="E46" i="45"/>
  <c r="E41" i="43" s="1"/>
  <c r="E59" i="43" s="1"/>
  <c r="E66" i="43" s="1"/>
  <c r="E55" i="45"/>
  <c r="E42" i="43" s="1"/>
  <c r="E60" i="43" s="1"/>
  <c r="E67" i="43" s="1"/>
  <c r="E37" i="45"/>
  <c r="E40" i="43" s="1"/>
  <c r="E58" i="43" s="1"/>
  <c r="E65" i="43" s="1"/>
  <c r="D42" i="42" l="1"/>
  <c r="D6" i="42"/>
  <c r="D41" i="43"/>
  <c r="D43" i="42"/>
  <c r="D44" i="42"/>
  <c r="D40" i="43"/>
  <c r="D42" i="43"/>
  <c r="E69" i="43"/>
  <c r="E73" i="42"/>
  <c r="E28" i="42"/>
  <c r="E78" i="42" s="1"/>
  <c r="D22" i="50"/>
  <c r="D28" i="44"/>
  <c r="E22" i="50"/>
  <c r="E25" i="50" s="1"/>
  <c r="E8" i="35" s="1"/>
  <c r="E28" i="44"/>
  <c r="E7" i="42" s="1"/>
  <c r="E25" i="42" s="1"/>
  <c r="D7" i="49"/>
  <c r="D27" i="49"/>
  <c r="D12" i="50"/>
  <c r="D17" i="50"/>
  <c r="D7" i="50"/>
  <c r="D12" i="49"/>
  <c r="D17" i="49"/>
  <c r="D22" i="49"/>
  <c r="D10" i="44"/>
  <c r="E12" i="49"/>
  <c r="E15" i="49" s="1"/>
  <c r="E8" i="34" s="1"/>
  <c r="E7" i="49"/>
  <c r="E10" i="49" s="1"/>
  <c r="E6" i="34" s="1"/>
  <c r="E17" i="49"/>
  <c r="E20" i="49" s="1"/>
  <c r="E9" i="34" s="1"/>
  <c r="E10" i="44"/>
  <c r="E5" i="42" s="1"/>
  <c r="E23" i="42" s="1"/>
  <c r="E12" i="50"/>
  <c r="E15" i="50" s="1"/>
  <c r="E6" i="35" s="1"/>
  <c r="E17" i="50"/>
  <c r="E20" i="50" s="1"/>
  <c r="E7" i="35" s="1"/>
  <c r="E7" i="50"/>
  <c r="E10" i="50" s="1"/>
  <c r="E5" i="35" s="1"/>
  <c r="E27" i="49"/>
  <c r="E30" i="49" s="1"/>
  <c r="E11" i="34" s="1"/>
  <c r="E22" i="49"/>
  <c r="E25" i="49" s="1"/>
  <c r="E10" i="34" s="1"/>
  <c r="E19" i="45"/>
  <c r="E6" i="43" s="1"/>
  <c r="E24" i="43" s="1"/>
  <c r="E31" i="43" s="1"/>
  <c r="E28" i="45"/>
  <c r="E7" i="43" s="1"/>
  <c r="E25" i="43" s="1"/>
  <c r="E32" i="43" s="1"/>
  <c r="E10" i="45"/>
  <c r="E5" i="43" s="1"/>
  <c r="E23" i="43" s="1"/>
  <c r="E30" i="43" s="1"/>
  <c r="D28" i="45"/>
  <c r="D19" i="45"/>
  <c r="D10" i="45"/>
  <c r="AN103" i="40"/>
  <c r="AM103" i="40"/>
  <c r="AL103" i="40"/>
  <c r="AK103" i="40"/>
  <c r="AJ103" i="40"/>
  <c r="AI103" i="40"/>
  <c r="AH103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AN94" i="40"/>
  <c r="AM94" i="40"/>
  <c r="AL94" i="40"/>
  <c r="AK94" i="40"/>
  <c r="AJ94" i="40"/>
  <c r="AI94" i="40"/>
  <c r="AH94" i="40"/>
  <c r="AG94" i="40"/>
  <c r="AF94" i="40"/>
  <c r="AE94" i="40"/>
  <c r="AD94" i="40"/>
  <c r="AC94" i="40"/>
  <c r="AB94" i="40"/>
  <c r="AA94" i="40"/>
  <c r="Z94" i="40"/>
  <c r="Y94" i="40"/>
  <c r="X94" i="40"/>
  <c r="W94" i="40"/>
  <c r="V94" i="40"/>
  <c r="U94" i="40"/>
  <c r="T94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AN85" i="40"/>
  <c r="AM85" i="40"/>
  <c r="AL85" i="40"/>
  <c r="AK85" i="40"/>
  <c r="AJ85" i="40"/>
  <c r="AI85" i="40"/>
  <c r="AH85" i="40"/>
  <c r="AG85" i="40"/>
  <c r="AF85" i="40"/>
  <c r="AE85" i="40"/>
  <c r="AD85" i="40"/>
  <c r="AC85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B28" i="30"/>
  <c r="D30" i="49" l="1"/>
  <c r="D58" i="43"/>
  <c r="D7" i="42"/>
  <c r="D10" i="49"/>
  <c r="D25" i="50"/>
  <c r="D62" i="42"/>
  <c r="D61" i="42"/>
  <c r="D25" i="49"/>
  <c r="D20" i="49"/>
  <c r="D59" i="43"/>
  <c r="D5" i="42"/>
  <c r="D15" i="49"/>
  <c r="D20" i="50"/>
  <c r="D60" i="43"/>
  <c r="D10" i="50"/>
  <c r="D24" i="42"/>
  <c r="D15" i="50"/>
  <c r="D60" i="42"/>
  <c r="E86" i="42"/>
  <c r="E29" i="42"/>
  <c r="E79" i="42" s="1"/>
  <c r="E27" i="42"/>
  <c r="E34" i="43"/>
  <c r="E73" i="43" s="1"/>
  <c r="E13" i="19" s="1"/>
  <c r="D6" i="43"/>
  <c r="D5" i="43"/>
  <c r="D7" i="43"/>
  <c r="C26" i="30"/>
  <c r="D26" i="30" s="1"/>
  <c r="C24" i="41" s="1"/>
  <c r="C27" i="30"/>
  <c r="D27" i="30" s="1"/>
  <c r="C25" i="41" s="1"/>
  <c r="C25" i="30"/>
  <c r="D7" i="35" l="1"/>
  <c r="D65" i="42"/>
  <c r="D64" i="42"/>
  <c r="D23" i="42"/>
  <c r="D8" i="35"/>
  <c r="D8" i="34"/>
  <c r="D66" i="42"/>
  <c r="D6" i="35"/>
  <c r="D66" i="43"/>
  <c r="D6" i="34"/>
  <c r="D28" i="42"/>
  <c r="D9" i="34"/>
  <c r="D25" i="42"/>
  <c r="D5" i="35"/>
  <c r="D10" i="34"/>
  <c r="D65" i="43"/>
  <c r="D67" i="43"/>
  <c r="D11" i="34"/>
  <c r="E36" i="42"/>
  <c r="E77" i="42"/>
  <c r="E80" i="42" s="1"/>
  <c r="E12" i="19" s="1"/>
  <c r="D25" i="43"/>
  <c r="D23" i="43"/>
  <c r="D24" i="43"/>
  <c r="E25" i="41"/>
  <c r="D25" i="41"/>
  <c r="E24" i="41"/>
  <c r="D24" i="41"/>
  <c r="D25" i="30"/>
  <c r="C28" i="30"/>
  <c r="D29" i="42" l="1"/>
  <c r="D86" i="42"/>
  <c r="D69" i="43"/>
  <c r="D27" i="42"/>
  <c r="F25" i="41"/>
  <c r="F24" i="41"/>
  <c r="G24" i="41"/>
  <c r="D31" i="43"/>
  <c r="D30" i="43"/>
  <c r="D32" i="43"/>
  <c r="D28" i="30"/>
  <c r="C23" i="41"/>
  <c r="K8" i="40"/>
  <c r="E38" i="41" l="1"/>
  <c r="D38" i="41"/>
  <c r="C38" i="41"/>
  <c r="D78" i="42"/>
  <c r="D73" i="42"/>
  <c r="D17" i="41"/>
  <c r="J17" i="41" s="1"/>
  <c r="E17" i="41"/>
  <c r="K17" i="41" s="1"/>
  <c r="C17" i="41"/>
  <c r="I17" i="41" s="1"/>
  <c r="D53" i="41"/>
  <c r="H24" i="41"/>
  <c r="D18" i="41"/>
  <c r="J18" i="41" s="1"/>
  <c r="E18" i="41"/>
  <c r="K18" i="41" s="1"/>
  <c r="C18" i="41"/>
  <c r="I18" i="41" s="1"/>
  <c r="D60" i="41"/>
  <c r="H25" i="41"/>
  <c r="D34" i="43"/>
  <c r="E23" i="41"/>
  <c r="E26" i="41" s="1"/>
  <c r="D23" i="41"/>
  <c r="C26" i="41"/>
  <c r="AN76" i="40"/>
  <c r="AM76" i="40"/>
  <c r="AL76" i="40"/>
  <c r="AK76" i="40"/>
  <c r="AJ76" i="40"/>
  <c r="AI76" i="40"/>
  <c r="AH76" i="40"/>
  <c r="AG76" i="40"/>
  <c r="AF76" i="40"/>
  <c r="AE76" i="40"/>
  <c r="AD76" i="40"/>
  <c r="AC76" i="40"/>
  <c r="AB76" i="40"/>
  <c r="AA76" i="40"/>
  <c r="Z76" i="40"/>
  <c r="Y76" i="40"/>
  <c r="X76" i="40"/>
  <c r="W76" i="40"/>
  <c r="V76" i="40"/>
  <c r="U76" i="40"/>
  <c r="T76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AN67" i="40"/>
  <c r="AM67" i="40"/>
  <c r="AL67" i="40"/>
  <c r="AK67" i="40"/>
  <c r="AJ67" i="40"/>
  <c r="AI67" i="40"/>
  <c r="AH67" i="40"/>
  <c r="AG67" i="40"/>
  <c r="AF67" i="40"/>
  <c r="AE67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E53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AN40" i="40"/>
  <c r="AM40" i="40"/>
  <c r="AL40" i="40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AN31" i="40"/>
  <c r="AM31" i="40"/>
  <c r="AL31" i="40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AN22" i="40"/>
  <c r="AM22" i="40"/>
  <c r="AL22" i="40"/>
  <c r="AK22" i="40"/>
  <c r="AJ22" i="40"/>
  <c r="AI22" i="40"/>
  <c r="AH22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B8" i="40"/>
  <c r="D93" i="41" l="1"/>
  <c r="D79" i="42"/>
  <c r="D77" i="42"/>
  <c r="D36" i="42"/>
  <c r="C8" i="40"/>
  <c r="D32" i="40"/>
  <c r="D86" i="40"/>
  <c r="L7" i="40"/>
  <c r="C43" i="40" s="1"/>
  <c r="C97" i="40" s="1"/>
  <c r="D34" i="40"/>
  <c r="D88" i="40"/>
  <c r="E60" i="41"/>
  <c r="D61" i="41"/>
  <c r="D95" i="41"/>
  <c r="D85" i="41"/>
  <c r="D54" i="41"/>
  <c r="E53" i="41"/>
  <c r="F23" i="41"/>
  <c r="F26" i="41" s="1"/>
  <c r="G23" i="41"/>
  <c r="G26" i="41" s="1"/>
  <c r="D73" i="43"/>
  <c r="D26" i="41"/>
  <c r="J5" i="40"/>
  <c r="J7" i="40"/>
  <c r="D8" i="40"/>
  <c r="I8" i="40"/>
  <c r="L5" i="40"/>
  <c r="H8" i="40"/>
  <c r="D13" i="19" l="1"/>
  <c r="D87" i="41"/>
  <c r="D57" i="41"/>
  <c r="D80" i="42"/>
  <c r="G104" i="40"/>
  <c r="H104" i="40"/>
  <c r="I104" i="40"/>
  <c r="J104" i="40"/>
  <c r="K104" i="40"/>
  <c r="L104" i="40"/>
  <c r="M104" i="40"/>
  <c r="N104" i="40"/>
  <c r="O104" i="40"/>
  <c r="P104" i="40"/>
  <c r="Q104" i="40"/>
  <c r="R104" i="40"/>
  <c r="S104" i="40"/>
  <c r="T104" i="40"/>
  <c r="U104" i="40"/>
  <c r="V104" i="40"/>
  <c r="W104" i="40"/>
  <c r="X104" i="40"/>
  <c r="Y104" i="40"/>
  <c r="Z104" i="40"/>
  <c r="AA104" i="40"/>
  <c r="AB104" i="40"/>
  <c r="AC104" i="40"/>
  <c r="AD104" i="40"/>
  <c r="AE104" i="40"/>
  <c r="AF104" i="40"/>
  <c r="AG104" i="40"/>
  <c r="AH104" i="40"/>
  <c r="AI104" i="40"/>
  <c r="AJ104" i="40"/>
  <c r="AK104" i="40"/>
  <c r="AL104" i="40"/>
  <c r="AM104" i="40"/>
  <c r="AN104" i="40"/>
  <c r="AO104" i="40"/>
  <c r="AP104" i="40"/>
  <c r="C41" i="40"/>
  <c r="D23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T23" i="40"/>
  <c r="U23" i="40"/>
  <c r="V23" i="40"/>
  <c r="W23" i="40"/>
  <c r="X23" i="40"/>
  <c r="Y23" i="40"/>
  <c r="Z23" i="40"/>
  <c r="AA23" i="40"/>
  <c r="AB23" i="40"/>
  <c r="AC23" i="40"/>
  <c r="AD23" i="40"/>
  <c r="AE23" i="40"/>
  <c r="AF23" i="40"/>
  <c r="AG23" i="40"/>
  <c r="AH23" i="40"/>
  <c r="AI23" i="40"/>
  <c r="AJ23" i="40"/>
  <c r="AK23" i="40"/>
  <c r="AL23" i="40"/>
  <c r="AM23" i="40"/>
  <c r="AN23" i="40"/>
  <c r="AO23" i="40"/>
  <c r="AP23" i="40"/>
  <c r="D25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U25" i="40"/>
  <c r="V25" i="40"/>
  <c r="W25" i="40"/>
  <c r="X25" i="40"/>
  <c r="Y25" i="40"/>
  <c r="Z25" i="40"/>
  <c r="AA25" i="40"/>
  <c r="AB25" i="40"/>
  <c r="AC25" i="40"/>
  <c r="AD25" i="40"/>
  <c r="AE25" i="40"/>
  <c r="AF25" i="40"/>
  <c r="AG25" i="40"/>
  <c r="AH25" i="40"/>
  <c r="AI25" i="40"/>
  <c r="AJ25" i="40"/>
  <c r="AK25" i="40"/>
  <c r="AL25" i="40"/>
  <c r="AM25" i="40"/>
  <c r="AN25" i="40"/>
  <c r="AO25" i="40"/>
  <c r="AP25" i="40"/>
  <c r="C23" i="40"/>
  <c r="C77" i="40" s="1"/>
  <c r="C25" i="40"/>
  <c r="C79" i="40" s="1"/>
  <c r="AO79" i="40"/>
  <c r="AP79" i="40"/>
  <c r="D77" i="40"/>
  <c r="D41" i="40"/>
  <c r="D35" i="40"/>
  <c r="D43" i="40"/>
  <c r="D97" i="40" s="1"/>
  <c r="E43" i="40"/>
  <c r="E97" i="40" s="1"/>
  <c r="D79" i="40"/>
  <c r="D89" i="40"/>
  <c r="D17" i="47"/>
  <c r="D8" i="47"/>
  <c r="D56" i="41"/>
  <c r="D46" i="41"/>
  <c r="H23" i="41"/>
  <c r="H26" i="41" s="1"/>
  <c r="E54" i="41"/>
  <c r="F53" i="41"/>
  <c r="E85" i="41"/>
  <c r="E87" i="41" s="1"/>
  <c r="F60" i="41"/>
  <c r="E93" i="41"/>
  <c r="E95" i="41" s="1"/>
  <c r="E61" i="41"/>
  <c r="D18" i="47"/>
  <c r="D9" i="47"/>
  <c r="D62" i="41"/>
  <c r="D63" i="41"/>
  <c r="D64" i="41"/>
  <c r="D36" i="47"/>
  <c r="D27" i="47"/>
  <c r="D55" i="41"/>
  <c r="C16" i="41"/>
  <c r="I16" i="41" s="1"/>
  <c r="E16" i="41"/>
  <c r="K16" i="41" s="1"/>
  <c r="D16" i="41"/>
  <c r="J16" i="41" s="1"/>
  <c r="D97" i="41"/>
  <c r="D96" i="41"/>
  <c r="D98" i="41"/>
  <c r="E34" i="40"/>
  <c r="F43" i="40"/>
  <c r="F97" i="40" s="1"/>
  <c r="E41" i="40"/>
  <c r="E95" i="40" s="1"/>
  <c r="D12" i="19" l="1"/>
  <c r="D35" i="47"/>
  <c r="D26" i="47"/>
  <c r="D90" i="41"/>
  <c r="D89" i="41"/>
  <c r="D88" i="41"/>
  <c r="E90" i="41"/>
  <c r="C44" i="40"/>
  <c r="C95" i="40"/>
  <c r="C98" i="40" s="1"/>
  <c r="C80" i="40"/>
  <c r="D65" i="41"/>
  <c r="E89" i="41"/>
  <c r="D80" i="40"/>
  <c r="D13" i="4" s="1"/>
  <c r="E88" i="41"/>
  <c r="C26" i="40"/>
  <c r="D26" i="40"/>
  <c r="D5" i="4" s="1"/>
  <c r="D95" i="40"/>
  <c r="D44" i="40"/>
  <c r="E36" i="47"/>
  <c r="E27" i="47"/>
  <c r="G60" i="41"/>
  <c r="F61" i="41"/>
  <c r="F93" i="41"/>
  <c r="F95" i="41" s="1"/>
  <c r="D58" i="41"/>
  <c r="E26" i="47"/>
  <c r="E35" i="47"/>
  <c r="G53" i="41"/>
  <c r="F54" i="41"/>
  <c r="F85" i="41"/>
  <c r="F87" i="41" s="1"/>
  <c r="E17" i="47"/>
  <c r="E8" i="47"/>
  <c r="E57" i="41"/>
  <c r="E56" i="41"/>
  <c r="E55" i="41"/>
  <c r="E46" i="41"/>
  <c r="D77" i="41"/>
  <c r="D47" i="41"/>
  <c r="E18" i="47"/>
  <c r="E9" i="47"/>
  <c r="E63" i="41"/>
  <c r="E62" i="41"/>
  <c r="E64" i="41"/>
  <c r="E97" i="41"/>
  <c r="E96" i="41"/>
  <c r="E98" i="41"/>
  <c r="D99" i="41"/>
  <c r="L8" i="40"/>
  <c r="E98" i="40"/>
  <c r="E6" i="10" s="1"/>
  <c r="J8" i="40"/>
  <c r="E79" i="40"/>
  <c r="E88" i="40"/>
  <c r="F88" i="40"/>
  <c r="F34" i="40"/>
  <c r="G43" i="40"/>
  <c r="E86" i="40"/>
  <c r="E32" i="40"/>
  <c r="E17" i="40"/>
  <c r="D91" i="41" l="1"/>
  <c r="D66" i="41"/>
  <c r="D79" i="41"/>
  <c r="F89" i="41"/>
  <c r="F41" i="40"/>
  <c r="F95" i="40" s="1"/>
  <c r="E91" i="41"/>
  <c r="E107" i="40"/>
  <c r="E23" i="10" s="1"/>
  <c r="D98" i="40"/>
  <c r="D6" i="10" s="1"/>
  <c r="D107" i="40"/>
  <c r="D23" i="10" s="1"/>
  <c r="F90" i="41"/>
  <c r="F88" i="41"/>
  <c r="E58" i="41"/>
  <c r="D34" i="47"/>
  <c r="D25" i="47"/>
  <c r="F27" i="47"/>
  <c r="F36" i="47"/>
  <c r="F46" i="41"/>
  <c r="E47" i="41"/>
  <c r="E66" i="41" s="1"/>
  <c r="E77" i="41"/>
  <c r="E79" i="41" s="1"/>
  <c r="E100" i="41" s="1"/>
  <c r="D82" i="41"/>
  <c r="F18" i="47"/>
  <c r="F9" i="47"/>
  <c r="F62" i="41"/>
  <c r="F64" i="41"/>
  <c r="F63" i="41"/>
  <c r="D80" i="41"/>
  <c r="G93" i="41"/>
  <c r="G61" i="41"/>
  <c r="H60" i="41"/>
  <c r="E65" i="41"/>
  <c r="F35" i="47"/>
  <c r="F26" i="47"/>
  <c r="F17" i="47"/>
  <c r="F8" i="47"/>
  <c r="F57" i="41"/>
  <c r="F56" i="41"/>
  <c r="F55" i="41"/>
  <c r="D16" i="47"/>
  <c r="D7" i="47"/>
  <c r="D49" i="41"/>
  <c r="D48" i="41"/>
  <c r="D50" i="41"/>
  <c r="G85" i="41"/>
  <c r="G87" i="41" s="1"/>
  <c r="H53" i="41"/>
  <c r="G54" i="41"/>
  <c r="F97" i="41"/>
  <c r="F96" i="41"/>
  <c r="F98" i="41"/>
  <c r="E99" i="41"/>
  <c r="F98" i="40"/>
  <c r="F6" i="10" s="1"/>
  <c r="D5" i="10"/>
  <c r="G34" i="40"/>
  <c r="E44" i="40"/>
  <c r="E5" i="10" s="1"/>
  <c r="E26" i="40"/>
  <c r="E5" i="4" s="1"/>
  <c r="F86" i="40"/>
  <c r="F32" i="40"/>
  <c r="F17" i="40"/>
  <c r="F79" i="40"/>
  <c r="E35" i="40"/>
  <c r="E71" i="40"/>
  <c r="E77" i="40"/>
  <c r="D103" i="41" l="1"/>
  <c r="D100" i="41"/>
  <c r="D67" i="41"/>
  <c r="D5" i="33" s="1"/>
  <c r="D5" i="36"/>
  <c r="G95" i="41"/>
  <c r="G97" i="41" s="1"/>
  <c r="D101" i="41"/>
  <c r="D14" i="33" s="1"/>
  <c r="D81" i="41"/>
  <c r="D83" i="41" s="1"/>
  <c r="D69" i="41"/>
  <c r="D68" i="41"/>
  <c r="G41" i="40"/>
  <c r="F78" i="41"/>
  <c r="F77" i="41" s="1"/>
  <c r="F79" i="41" s="1"/>
  <c r="F100" i="41" s="1"/>
  <c r="F53" i="40"/>
  <c r="F107" i="40"/>
  <c r="F23" i="10" s="1"/>
  <c r="F91" i="41"/>
  <c r="E80" i="40"/>
  <c r="E13" i="4" s="1"/>
  <c r="E89" i="40"/>
  <c r="F58" i="41"/>
  <c r="E34" i="47"/>
  <c r="E25" i="47"/>
  <c r="E82" i="41"/>
  <c r="E103" i="41" s="1"/>
  <c r="E81" i="41"/>
  <c r="E102" i="41" s="1"/>
  <c r="E80" i="41"/>
  <c r="E101" i="41" s="1"/>
  <c r="H54" i="41"/>
  <c r="I53" i="41"/>
  <c r="E16" i="47"/>
  <c r="E19" i="47" s="1"/>
  <c r="E7" i="36" s="1"/>
  <c r="E7" i="47"/>
  <c r="E10" i="47" s="1"/>
  <c r="E6" i="36" s="1"/>
  <c r="E5" i="36"/>
  <c r="E50" i="41"/>
  <c r="E49" i="41"/>
  <c r="E48" i="41"/>
  <c r="E67" i="41" s="1"/>
  <c r="D51" i="41"/>
  <c r="I60" i="41"/>
  <c r="H61" i="41"/>
  <c r="F47" i="41"/>
  <c r="G46" i="41"/>
  <c r="D37" i="47"/>
  <c r="D28" i="47"/>
  <c r="G35" i="47"/>
  <c r="G26" i="47"/>
  <c r="G89" i="41"/>
  <c r="G18" i="47"/>
  <c r="G9" i="47"/>
  <c r="G63" i="41"/>
  <c r="G62" i="41"/>
  <c r="G64" i="41"/>
  <c r="G88" i="41"/>
  <c r="D10" i="47"/>
  <c r="G17" i="47"/>
  <c r="G8" i="47"/>
  <c r="G55" i="41"/>
  <c r="G57" i="41"/>
  <c r="G56" i="41"/>
  <c r="F65" i="41"/>
  <c r="G90" i="41"/>
  <c r="D19" i="47"/>
  <c r="D16" i="33"/>
  <c r="F99" i="41"/>
  <c r="G79" i="40"/>
  <c r="G88" i="40"/>
  <c r="H43" i="40"/>
  <c r="G17" i="40"/>
  <c r="G32" i="40"/>
  <c r="F35" i="40"/>
  <c r="H34" i="40"/>
  <c r="F26" i="40"/>
  <c r="F5" i="4" s="1"/>
  <c r="F71" i="40"/>
  <c r="F77" i="40"/>
  <c r="G36" i="47" l="1"/>
  <c r="G98" i="41"/>
  <c r="G96" i="41"/>
  <c r="G27" i="47"/>
  <c r="D7" i="36"/>
  <c r="D6" i="33"/>
  <c r="D7" i="33"/>
  <c r="D104" i="41"/>
  <c r="D17" i="36"/>
  <c r="D18" i="36"/>
  <c r="D6" i="36"/>
  <c r="F66" i="41"/>
  <c r="F5" i="36" s="1"/>
  <c r="D102" i="41"/>
  <c r="D19" i="36"/>
  <c r="D70" i="41"/>
  <c r="E69" i="41"/>
  <c r="E7" i="33" s="1"/>
  <c r="E68" i="41"/>
  <c r="E6" i="33" s="1"/>
  <c r="F19" i="45"/>
  <c r="F28" i="45"/>
  <c r="F10" i="45"/>
  <c r="F19" i="44"/>
  <c r="F55" i="44"/>
  <c r="F46" i="45"/>
  <c r="F37" i="45"/>
  <c r="F46" i="44"/>
  <c r="F55" i="45"/>
  <c r="F37" i="44"/>
  <c r="F89" i="40"/>
  <c r="E83" i="41"/>
  <c r="E104" i="41" s="1"/>
  <c r="G65" i="41"/>
  <c r="G91" i="41"/>
  <c r="J53" i="41"/>
  <c r="I54" i="41"/>
  <c r="F7" i="47"/>
  <c r="F16" i="47"/>
  <c r="F50" i="41"/>
  <c r="F48" i="41"/>
  <c r="F67" i="41" s="1"/>
  <c r="F49" i="41"/>
  <c r="G58" i="41"/>
  <c r="I61" i="41"/>
  <c r="J60" i="41"/>
  <c r="F25" i="47"/>
  <c r="F34" i="47"/>
  <c r="F81" i="41"/>
  <c r="F102" i="41" s="1"/>
  <c r="F82" i="41"/>
  <c r="F103" i="41" s="1"/>
  <c r="F80" i="41"/>
  <c r="E5" i="33"/>
  <c r="E51" i="41"/>
  <c r="E70" i="41" s="1"/>
  <c r="H17" i="47"/>
  <c r="H8" i="47"/>
  <c r="H57" i="41"/>
  <c r="H55" i="41"/>
  <c r="H56" i="41"/>
  <c r="E17" i="36"/>
  <c r="E37" i="47"/>
  <c r="E19" i="36" s="1"/>
  <c r="E28" i="47"/>
  <c r="E18" i="36" s="1"/>
  <c r="H46" i="41"/>
  <c r="G47" i="41"/>
  <c r="G66" i="41" s="1"/>
  <c r="H18" i="47"/>
  <c r="H9" i="47"/>
  <c r="H63" i="41"/>
  <c r="H62" i="41"/>
  <c r="H64" i="41"/>
  <c r="E16" i="33"/>
  <c r="E15" i="33"/>
  <c r="G99" i="41"/>
  <c r="I43" i="40"/>
  <c r="H41" i="40"/>
  <c r="H79" i="40"/>
  <c r="F80" i="40"/>
  <c r="F13" i="4" s="1"/>
  <c r="H32" i="40"/>
  <c r="H17" i="40"/>
  <c r="I34" i="40"/>
  <c r="G44" i="40"/>
  <c r="G5" i="10" s="1"/>
  <c r="G26" i="40"/>
  <c r="G5" i="4" s="1"/>
  <c r="F44" i="40"/>
  <c r="F5" i="10" s="1"/>
  <c r="G35" i="40"/>
  <c r="F101" i="41" l="1"/>
  <c r="F7" i="43"/>
  <c r="F25" i="43" s="1"/>
  <c r="F5" i="43"/>
  <c r="F23" i="43" s="1"/>
  <c r="D15" i="33"/>
  <c r="F6" i="43"/>
  <c r="F24" i="43" s="1"/>
  <c r="F42" i="43"/>
  <c r="F43" i="42"/>
  <c r="F42" i="42"/>
  <c r="F40" i="43"/>
  <c r="F41" i="43"/>
  <c r="F44" i="42"/>
  <c r="F6" i="42"/>
  <c r="F69" i="41"/>
  <c r="F7" i="33" s="1"/>
  <c r="F68" i="41"/>
  <c r="F6" i="33" s="1"/>
  <c r="F22" i="50"/>
  <c r="F28" i="44"/>
  <c r="F12" i="50"/>
  <c r="F10" i="44"/>
  <c r="F17" i="50"/>
  <c r="F27" i="49"/>
  <c r="F22" i="49"/>
  <c r="F12" i="49"/>
  <c r="F17" i="49"/>
  <c r="F7" i="49"/>
  <c r="F7" i="50"/>
  <c r="F83" i="41"/>
  <c r="F104" i="41" s="1"/>
  <c r="H24" i="50"/>
  <c r="H23" i="50"/>
  <c r="I24" i="50"/>
  <c r="H14" i="50"/>
  <c r="H19" i="50"/>
  <c r="H9" i="50"/>
  <c r="H24" i="49"/>
  <c r="H29" i="49"/>
  <c r="H14" i="49"/>
  <c r="H19" i="49"/>
  <c r="H9" i="49"/>
  <c r="H13" i="50"/>
  <c r="H18" i="50"/>
  <c r="H23" i="49"/>
  <c r="H8" i="50"/>
  <c r="H13" i="49"/>
  <c r="H18" i="49"/>
  <c r="H8" i="49"/>
  <c r="H28" i="49"/>
  <c r="I23" i="50"/>
  <c r="H65" i="41"/>
  <c r="F5" i="33"/>
  <c r="F51" i="41"/>
  <c r="I17" i="47"/>
  <c r="I8" i="47"/>
  <c r="I55" i="41"/>
  <c r="I56" i="41"/>
  <c r="I57" i="41"/>
  <c r="G7" i="47"/>
  <c r="G10" i="47" s="1"/>
  <c r="G6" i="36" s="1"/>
  <c r="G16" i="47"/>
  <c r="G5" i="36"/>
  <c r="G50" i="41"/>
  <c r="G49" i="41"/>
  <c r="G48" i="41"/>
  <c r="H47" i="41"/>
  <c r="H66" i="41" s="1"/>
  <c r="I46" i="41"/>
  <c r="F19" i="47"/>
  <c r="J54" i="41"/>
  <c r="K53" i="41"/>
  <c r="I18" i="47"/>
  <c r="I9" i="47"/>
  <c r="I64" i="41"/>
  <c r="I62" i="41"/>
  <c r="I63" i="41"/>
  <c r="F10" i="47"/>
  <c r="F17" i="36"/>
  <c r="F28" i="47"/>
  <c r="F18" i="36" s="1"/>
  <c r="H58" i="41"/>
  <c r="K60" i="41"/>
  <c r="J61" i="41"/>
  <c r="H85" i="41"/>
  <c r="I85" i="41"/>
  <c r="I87" i="41" s="1"/>
  <c r="F14" i="33"/>
  <c r="F16" i="33"/>
  <c r="F15" i="33"/>
  <c r="H93" i="41"/>
  <c r="I93" i="41"/>
  <c r="I95" i="41" s="1"/>
  <c r="E14" i="33"/>
  <c r="I41" i="40"/>
  <c r="J43" i="40"/>
  <c r="H88" i="40"/>
  <c r="I79" i="40"/>
  <c r="I32" i="40"/>
  <c r="I17" i="40"/>
  <c r="H26" i="40"/>
  <c r="H5" i="4" s="1"/>
  <c r="J34" i="40"/>
  <c r="H35" i="40"/>
  <c r="F10" i="50" l="1"/>
  <c r="F30" i="43"/>
  <c r="F20" i="49"/>
  <c r="F10" i="49"/>
  <c r="F60" i="43"/>
  <c r="F7" i="36"/>
  <c r="F25" i="49"/>
  <c r="F32" i="43"/>
  <c r="F20" i="50"/>
  <c r="F5" i="42"/>
  <c r="G67" i="41"/>
  <c r="G5" i="33" s="1"/>
  <c r="F60" i="42"/>
  <c r="F6" i="36"/>
  <c r="F7" i="42"/>
  <c r="G19" i="47"/>
  <c r="G7" i="36" s="1"/>
  <c r="F25" i="50"/>
  <c r="H87" i="41"/>
  <c r="H26" i="47" s="1"/>
  <c r="F15" i="49"/>
  <c r="F15" i="50"/>
  <c r="F31" i="43"/>
  <c r="F62" i="42"/>
  <c r="F70" i="41"/>
  <c r="F59" i="43"/>
  <c r="F30" i="49"/>
  <c r="F24" i="42"/>
  <c r="F58" i="43"/>
  <c r="H95" i="41"/>
  <c r="H97" i="41" s="1"/>
  <c r="F61" i="42"/>
  <c r="G69" i="41"/>
  <c r="G7" i="33" s="1"/>
  <c r="G68" i="41"/>
  <c r="G6" i="33" s="1"/>
  <c r="I65" i="41"/>
  <c r="I13" i="50"/>
  <c r="I18" i="50"/>
  <c r="I8" i="50"/>
  <c r="I23" i="49"/>
  <c r="I28" i="49"/>
  <c r="I8" i="49"/>
  <c r="I18" i="49"/>
  <c r="I13" i="49"/>
  <c r="I14" i="50"/>
  <c r="I19" i="50"/>
  <c r="I9" i="50"/>
  <c r="I29" i="49"/>
  <c r="I24" i="49"/>
  <c r="I9" i="49"/>
  <c r="I14" i="49"/>
  <c r="I19" i="49"/>
  <c r="L60" i="41"/>
  <c r="K61" i="41"/>
  <c r="H35" i="47"/>
  <c r="L53" i="41"/>
  <c r="K54" i="41"/>
  <c r="J46" i="41"/>
  <c r="I47" i="41"/>
  <c r="I66" i="41" s="1"/>
  <c r="J17" i="47"/>
  <c r="J8" i="47"/>
  <c r="J55" i="41"/>
  <c r="J57" i="41"/>
  <c r="J56" i="41"/>
  <c r="F37" i="47"/>
  <c r="H16" i="47"/>
  <c r="H19" i="47" s="1"/>
  <c r="H7" i="36" s="1"/>
  <c r="H7" i="47"/>
  <c r="H5" i="36"/>
  <c r="H50" i="41"/>
  <c r="H49" i="41"/>
  <c r="H48" i="41"/>
  <c r="H67" i="41" s="1"/>
  <c r="I35" i="47"/>
  <c r="I26" i="47"/>
  <c r="G51" i="41"/>
  <c r="G70" i="41" s="1"/>
  <c r="I58" i="41"/>
  <c r="I27" i="47"/>
  <c r="I36" i="47"/>
  <c r="J18" i="47"/>
  <c r="J9" i="47"/>
  <c r="J63" i="41"/>
  <c r="J64" i="41"/>
  <c r="J62" i="41"/>
  <c r="J85" i="41"/>
  <c r="J87" i="41" s="1"/>
  <c r="H88" i="41"/>
  <c r="H90" i="41"/>
  <c r="H89" i="41"/>
  <c r="J93" i="41"/>
  <c r="J95" i="41" s="1"/>
  <c r="I88" i="41"/>
  <c r="I90" i="41"/>
  <c r="I89" i="41"/>
  <c r="I88" i="40"/>
  <c r="I96" i="41"/>
  <c r="I98" i="41"/>
  <c r="I97" i="41"/>
  <c r="K43" i="40"/>
  <c r="J41" i="40"/>
  <c r="I35" i="40"/>
  <c r="H44" i="40"/>
  <c r="H5" i="10" s="1"/>
  <c r="I26" i="40"/>
  <c r="I5" i="4" s="1"/>
  <c r="K34" i="40"/>
  <c r="J32" i="40"/>
  <c r="J17" i="40"/>
  <c r="H96" i="41" l="1"/>
  <c r="H36" i="47"/>
  <c r="H27" i="47"/>
  <c r="H98" i="41"/>
  <c r="F8" i="35"/>
  <c r="F28" i="42"/>
  <c r="F34" i="43"/>
  <c r="F5" i="35"/>
  <c r="F10" i="34"/>
  <c r="F11" i="34"/>
  <c r="F6" i="35"/>
  <c r="F23" i="42"/>
  <c r="F25" i="42"/>
  <c r="F67" i="43"/>
  <c r="H10" i="47"/>
  <c r="F65" i="42"/>
  <c r="F65" i="43"/>
  <c r="F6" i="34"/>
  <c r="F19" i="36"/>
  <c r="F66" i="42"/>
  <c r="F7" i="35"/>
  <c r="F66" i="43"/>
  <c r="F8" i="34"/>
  <c r="F64" i="42"/>
  <c r="F9" i="34"/>
  <c r="H69" i="41"/>
  <c r="H7" i="33" s="1"/>
  <c r="H68" i="41"/>
  <c r="H6" i="33" s="1"/>
  <c r="J24" i="50"/>
  <c r="J23" i="50"/>
  <c r="J14" i="50"/>
  <c r="J19" i="50"/>
  <c r="J9" i="50"/>
  <c r="J29" i="49"/>
  <c r="J24" i="49"/>
  <c r="J14" i="49"/>
  <c r="J19" i="49"/>
  <c r="J9" i="49"/>
  <c r="J13" i="50"/>
  <c r="J18" i="50"/>
  <c r="J8" i="50"/>
  <c r="J23" i="49"/>
  <c r="J13" i="49"/>
  <c r="J28" i="49"/>
  <c r="J18" i="49"/>
  <c r="J8" i="49"/>
  <c r="K23" i="50"/>
  <c r="K24" i="50"/>
  <c r="K46" i="41"/>
  <c r="J47" i="41"/>
  <c r="J66" i="41" s="1"/>
  <c r="J26" i="47"/>
  <c r="J35" i="47"/>
  <c r="K18" i="47"/>
  <c r="K9" i="47"/>
  <c r="K63" i="41"/>
  <c r="K62" i="41"/>
  <c r="K64" i="41"/>
  <c r="M60" i="41"/>
  <c r="L61" i="41"/>
  <c r="J65" i="41"/>
  <c r="H5" i="33"/>
  <c r="H51" i="41"/>
  <c r="H70" i="41" s="1"/>
  <c r="K17" i="47"/>
  <c r="K8" i="47"/>
  <c r="K57" i="41"/>
  <c r="K56" i="41"/>
  <c r="K55" i="41"/>
  <c r="J36" i="47"/>
  <c r="J27" i="47"/>
  <c r="J58" i="41"/>
  <c r="I16" i="47"/>
  <c r="I7" i="47"/>
  <c r="I10" i="47" s="1"/>
  <c r="I6" i="36" s="1"/>
  <c r="I5" i="36"/>
  <c r="I48" i="41"/>
  <c r="I50" i="41"/>
  <c r="I49" i="41"/>
  <c r="L54" i="41"/>
  <c r="M53" i="41"/>
  <c r="I99" i="41"/>
  <c r="H99" i="41"/>
  <c r="I91" i="41"/>
  <c r="J96" i="41"/>
  <c r="J98" i="41"/>
  <c r="J97" i="41"/>
  <c r="H91" i="41"/>
  <c r="J89" i="41"/>
  <c r="J88" i="41"/>
  <c r="J90" i="41"/>
  <c r="L43" i="40"/>
  <c r="K41" i="40"/>
  <c r="J79" i="40"/>
  <c r="J88" i="40"/>
  <c r="J44" i="40"/>
  <c r="J5" i="10" s="1"/>
  <c r="J26" i="40"/>
  <c r="J5" i="4" s="1"/>
  <c r="K32" i="40"/>
  <c r="K17" i="40"/>
  <c r="J35" i="40"/>
  <c r="L34" i="40"/>
  <c r="I44" i="40"/>
  <c r="I5" i="10" s="1"/>
  <c r="F69" i="43" l="1"/>
  <c r="F27" i="42"/>
  <c r="H6" i="36"/>
  <c r="F29" i="42"/>
  <c r="F86" i="42"/>
  <c r="I67" i="41"/>
  <c r="I5" i="33" s="1"/>
  <c r="I69" i="41"/>
  <c r="I7" i="33" s="1"/>
  <c r="I68" i="41"/>
  <c r="I6" i="33" s="1"/>
  <c r="K19" i="50"/>
  <c r="K14" i="50"/>
  <c r="K9" i="50"/>
  <c r="K24" i="49"/>
  <c r="K29" i="49"/>
  <c r="K19" i="49"/>
  <c r="K9" i="49"/>
  <c r="K14" i="49"/>
  <c r="L23" i="50"/>
  <c r="K18" i="50"/>
  <c r="K13" i="50"/>
  <c r="K23" i="49"/>
  <c r="K28" i="49"/>
  <c r="K8" i="50"/>
  <c r="K18" i="49"/>
  <c r="K8" i="49"/>
  <c r="K13" i="49"/>
  <c r="J16" i="47"/>
  <c r="J19" i="47" s="1"/>
  <c r="J7" i="36" s="1"/>
  <c r="J7" i="47"/>
  <c r="J5" i="36"/>
  <c r="J50" i="41"/>
  <c r="J48" i="41"/>
  <c r="J67" i="41" s="1"/>
  <c r="J49" i="41"/>
  <c r="L17" i="47"/>
  <c r="L8" i="47"/>
  <c r="L56" i="41"/>
  <c r="L57" i="41"/>
  <c r="L55" i="41"/>
  <c r="L46" i="41"/>
  <c r="K47" i="41"/>
  <c r="K66" i="41" s="1"/>
  <c r="K65" i="41"/>
  <c r="L18" i="47"/>
  <c r="L9" i="47"/>
  <c r="L63" i="41"/>
  <c r="L62" i="41"/>
  <c r="L64" i="41"/>
  <c r="N53" i="41"/>
  <c r="M54" i="41"/>
  <c r="I51" i="41"/>
  <c r="M61" i="41"/>
  <c r="N60" i="41"/>
  <c r="K58" i="41"/>
  <c r="I19" i="47"/>
  <c r="J99" i="41"/>
  <c r="K85" i="41"/>
  <c r="K87" i="41" s="1"/>
  <c r="K93" i="41"/>
  <c r="K95" i="41" s="1"/>
  <c r="L93" i="41"/>
  <c r="L95" i="41" s="1"/>
  <c r="L85" i="41"/>
  <c r="L87" i="41" s="1"/>
  <c r="J91" i="41"/>
  <c r="L41" i="40"/>
  <c r="M43" i="40"/>
  <c r="K35" i="40"/>
  <c r="L79" i="40"/>
  <c r="K79" i="40"/>
  <c r="K88" i="40"/>
  <c r="M34" i="40"/>
  <c r="K44" i="40"/>
  <c r="K5" i="10" s="1"/>
  <c r="K26" i="40"/>
  <c r="K5" i="4" s="1"/>
  <c r="L32" i="40"/>
  <c r="L17" i="40"/>
  <c r="F78" i="42" l="1"/>
  <c r="I70" i="41"/>
  <c r="F73" i="42"/>
  <c r="I7" i="36"/>
  <c r="F73" i="43"/>
  <c r="J69" i="41"/>
  <c r="J7" i="33" s="1"/>
  <c r="J68" i="41"/>
  <c r="J6" i="33" s="1"/>
  <c r="L58" i="41"/>
  <c r="L24" i="50"/>
  <c r="M23" i="50"/>
  <c r="L19" i="50"/>
  <c r="L14" i="50"/>
  <c r="L24" i="49"/>
  <c r="L9" i="50"/>
  <c r="L29" i="49"/>
  <c r="L14" i="49"/>
  <c r="L9" i="49"/>
  <c r="L19" i="49"/>
  <c r="M24" i="50"/>
  <c r="L18" i="50"/>
  <c r="L13" i="50"/>
  <c r="L8" i="50"/>
  <c r="L23" i="49"/>
  <c r="L13" i="49"/>
  <c r="L8" i="49"/>
  <c r="L18" i="49"/>
  <c r="L28" i="49"/>
  <c r="M17" i="47"/>
  <c r="M8" i="47"/>
  <c r="M56" i="41"/>
  <c r="M55" i="41"/>
  <c r="M57" i="41"/>
  <c r="L65" i="41"/>
  <c r="J10" i="47"/>
  <c r="L36" i="47"/>
  <c r="L27" i="47"/>
  <c r="N61" i="41"/>
  <c r="O60" i="41"/>
  <c r="O53" i="41"/>
  <c r="N54" i="41"/>
  <c r="M18" i="47"/>
  <c r="M9" i="47"/>
  <c r="M63" i="41"/>
  <c r="M62" i="41"/>
  <c r="M64" i="41"/>
  <c r="K16" i="47"/>
  <c r="K7" i="47"/>
  <c r="K10" i="47" s="1"/>
  <c r="K6" i="36" s="1"/>
  <c r="K5" i="36"/>
  <c r="K50" i="41"/>
  <c r="K49" i="41"/>
  <c r="K48" i="41"/>
  <c r="L47" i="41"/>
  <c r="L66" i="41" s="1"/>
  <c r="M46" i="41"/>
  <c r="L26" i="47"/>
  <c r="L35" i="47"/>
  <c r="K35" i="47"/>
  <c r="K26" i="47"/>
  <c r="J51" i="41"/>
  <c r="J70" i="41" s="1"/>
  <c r="J5" i="33"/>
  <c r="K36" i="47"/>
  <c r="K27" i="47"/>
  <c r="L89" i="41"/>
  <c r="L88" i="41"/>
  <c r="L90" i="41"/>
  <c r="L96" i="41"/>
  <c r="L97" i="41"/>
  <c r="L98" i="41"/>
  <c r="K96" i="41"/>
  <c r="K97" i="41"/>
  <c r="K98" i="41"/>
  <c r="K89" i="41"/>
  <c r="K88" i="41"/>
  <c r="K90" i="41"/>
  <c r="M41" i="40"/>
  <c r="L35" i="40"/>
  <c r="N43" i="40"/>
  <c r="L88" i="40"/>
  <c r="M79" i="40"/>
  <c r="N34" i="40"/>
  <c r="L44" i="40"/>
  <c r="L5" i="10" s="1"/>
  <c r="L26" i="40"/>
  <c r="L5" i="4" s="1"/>
  <c r="M32" i="40"/>
  <c r="M17" i="40"/>
  <c r="F79" i="42" l="1"/>
  <c r="K67" i="41"/>
  <c r="F13" i="19"/>
  <c r="F77" i="42"/>
  <c r="F36" i="42"/>
  <c r="J6" i="36"/>
  <c r="K69" i="41"/>
  <c r="K7" i="33" s="1"/>
  <c r="K68" i="41"/>
  <c r="K6" i="33" s="1"/>
  <c r="M19" i="50"/>
  <c r="M29" i="49"/>
  <c r="M9" i="50"/>
  <c r="M14" i="50"/>
  <c r="M24" i="49"/>
  <c r="M9" i="49"/>
  <c r="M19" i="49"/>
  <c r="M14" i="49"/>
  <c r="N23" i="50"/>
  <c r="N24" i="50"/>
  <c r="M88" i="40"/>
  <c r="M18" i="50"/>
  <c r="M8" i="50"/>
  <c r="M13" i="50"/>
  <c r="M28" i="49"/>
  <c r="M8" i="49"/>
  <c r="M18" i="49"/>
  <c r="M13" i="49"/>
  <c r="M23" i="49"/>
  <c r="N17" i="47"/>
  <c r="N8" i="47"/>
  <c r="N55" i="41"/>
  <c r="N56" i="41"/>
  <c r="N57" i="41"/>
  <c r="K5" i="33"/>
  <c r="K51" i="41"/>
  <c r="O54" i="41"/>
  <c r="P53" i="41"/>
  <c r="L16" i="47"/>
  <c r="L19" i="47" s="1"/>
  <c r="L7" i="36" s="1"/>
  <c r="L7" i="47"/>
  <c r="L10" i="47" s="1"/>
  <c r="L6" i="36" s="1"/>
  <c r="L5" i="36"/>
  <c r="L48" i="41"/>
  <c r="L67" i="41" s="1"/>
  <c r="L50" i="41"/>
  <c r="L49" i="41"/>
  <c r="M65" i="41"/>
  <c r="P60" i="41"/>
  <c r="O61" i="41"/>
  <c r="M58" i="41"/>
  <c r="N18" i="47"/>
  <c r="N9" i="47"/>
  <c r="N64" i="41"/>
  <c r="N63" i="41"/>
  <c r="N62" i="41"/>
  <c r="M47" i="41"/>
  <c r="M66" i="41" s="1"/>
  <c r="N46" i="41"/>
  <c r="K19" i="47"/>
  <c r="L99" i="41"/>
  <c r="K99" i="41"/>
  <c r="M85" i="41"/>
  <c r="M87" i="41" s="1"/>
  <c r="N93" i="41"/>
  <c r="N95" i="41" s="1"/>
  <c r="K91" i="41"/>
  <c r="N85" i="41"/>
  <c r="N87" i="41" s="1"/>
  <c r="M93" i="41"/>
  <c r="M95" i="41" s="1"/>
  <c r="L91" i="41"/>
  <c r="O43" i="40"/>
  <c r="N41" i="40"/>
  <c r="N79" i="40"/>
  <c r="O34" i="40"/>
  <c r="N32" i="40"/>
  <c r="N17" i="40"/>
  <c r="M44" i="40"/>
  <c r="M5" i="10" s="1"/>
  <c r="M26" i="40"/>
  <c r="M5" i="4" s="1"/>
  <c r="M35" i="40"/>
  <c r="F80" i="42" l="1"/>
  <c r="K7" i="36"/>
  <c r="K70" i="41"/>
  <c r="L69" i="41"/>
  <c r="L7" i="33" s="1"/>
  <c r="L68" i="41"/>
  <c r="L6" i="33" s="1"/>
  <c r="N65" i="41"/>
  <c r="N14" i="50"/>
  <c r="N9" i="50"/>
  <c r="N19" i="50"/>
  <c r="N29" i="49"/>
  <c r="N24" i="49"/>
  <c r="N14" i="49"/>
  <c r="N19" i="49"/>
  <c r="N9" i="49"/>
  <c r="O23" i="50"/>
  <c r="N13" i="50"/>
  <c r="N8" i="50"/>
  <c r="N18" i="50"/>
  <c r="N28" i="49"/>
  <c r="N23" i="49"/>
  <c r="N13" i="49"/>
  <c r="N18" i="49"/>
  <c r="N8" i="49"/>
  <c r="O24" i="50"/>
  <c r="Q60" i="41"/>
  <c r="P61" i="41"/>
  <c r="N27" i="47"/>
  <c r="N36" i="47"/>
  <c r="L5" i="33"/>
  <c r="L51" i="41"/>
  <c r="L70" i="41" s="1"/>
  <c r="N58" i="41"/>
  <c r="M26" i="47"/>
  <c r="M35" i="47"/>
  <c r="M36" i="47"/>
  <c r="M27" i="47"/>
  <c r="O46" i="41"/>
  <c r="N47" i="41"/>
  <c r="N66" i="41" s="1"/>
  <c r="Q53" i="41"/>
  <c r="P54" i="41"/>
  <c r="N35" i="47"/>
  <c r="N26" i="47"/>
  <c r="M16" i="47"/>
  <c r="M19" i="47" s="1"/>
  <c r="M7" i="36" s="1"/>
  <c r="M7" i="47"/>
  <c r="M10" i="47" s="1"/>
  <c r="M5" i="36"/>
  <c r="M49" i="41"/>
  <c r="M50" i="41"/>
  <c r="M48" i="41"/>
  <c r="M67" i="41" s="1"/>
  <c r="O18" i="47"/>
  <c r="O9" i="47"/>
  <c r="O64" i="41"/>
  <c r="O63" i="41"/>
  <c r="O62" i="41"/>
  <c r="O17" i="47"/>
  <c r="O8" i="47"/>
  <c r="O55" i="41"/>
  <c r="O57" i="41"/>
  <c r="O56" i="41"/>
  <c r="M97" i="41"/>
  <c r="M96" i="41"/>
  <c r="M98" i="41"/>
  <c r="N97" i="41"/>
  <c r="N96" i="41"/>
  <c r="N98" i="41"/>
  <c r="N88" i="41"/>
  <c r="N90" i="41"/>
  <c r="N89" i="41"/>
  <c r="M89" i="41"/>
  <c r="M88" i="41"/>
  <c r="M90" i="41"/>
  <c r="O85" i="41"/>
  <c r="O87" i="41" s="1"/>
  <c r="P43" i="40"/>
  <c r="N35" i="40"/>
  <c r="N88" i="40"/>
  <c r="O41" i="40"/>
  <c r="O88" i="40"/>
  <c r="N44" i="40"/>
  <c r="N5" i="10" s="1"/>
  <c r="N26" i="40"/>
  <c r="N5" i="4" s="1"/>
  <c r="O32" i="40"/>
  <c r="O17" i="40"/>
  <c r="P34" i="40"/>
  <c r="M6" i="36" l="1"/>
  <c r="F12" i="19"/>
  <c r="M69" i="41"/>
  <c r="M7" i="33" s="1"/>
  <c r="M68" i="41"/>
  <c r="M6" i="33" s="1"/>
  <c r="O65" i="41"/>
  <c r="O8" i="50"/>
  <c r="O18" i="50"/>
  <c r="O28" i="49"/>
  <c r="O13" i="49"/>
  <c r="O23" i="49"/>
  <c r="O18" i="49"/>
  <c r="O13" i="50"/>
  <c r="O8" i="49"/>
  <c r="P23" i="50"/>
  <c r="P24" i="50"/>
  <c r="O9" i="50"/>
  <c r="O19" i="50"/>
  <c r="O29" i="49"/>
  <c r="O14" i="49"/>
  <c r="O24" i="49"/>
  <c r="O14" i="50"/>
  <c r="O19" i="49"/>
  <c r="O9" i="49"/>
  <c r="P46" i="41"/>
  <c r="O47" i="41"/>
  <c r="O66" i="41" s="1"/>
  <c r="N16" i="47"/>
  <c r="N19" i="47" s="1"/>
  <c r="N7" i="36" s="1"/>
  <c r="N7" i="47"/>
  <c r="N10" i="47" s="1"/>
  <c r="N6" i="36" s="1"/>
  <c r="N5" i="36"/>
  <c r="N50" i="41"/>
  <c r="N49" i="41"/>
  <c r="N48" i="41"/>
  <c r="N67" i="41" s="1"/>
  <c r="M5" i="33"/>
  <c r="M51" i="41"/>
  <c r="M70" i="41" s="1"/>
  <c r="O35" i="47"/>
  <c r="O26" i="47"/>
  <c r="Q61" i="41"/>
  <c r="R60" i="41"/>
  <c r="O58" i="41"/>
  <c r="P17" i="47"/>
  <c r="P8" i="47"/>
  <c r="P56" i="41"/>
  <c r="P55" i="41"/>
  <c r="P57" i="41"/>
  <c r="Q54" i="41"/>
  <c r="R53" i="41"/>
  <c r="P18" i="47"/>
  <c r="P9" i="47"/>
  <c r="P64" i="41"/>
  <c r="P63" i="41"/>
  <c r="P62" i="41"/>
  <c r="N91" i="41"/>
  <c r="M91" i="41"/>
  <c r="N99" i="41"/>
  <c r="M99" i="41"/>
  <c r="P93" i="41"/>
  <c r="P95" i="41" s="1"/>
  <c r="O93" i="41"/>
  <c r="O95" i="41" s="1"/>
  <c r="O88" i="41"/>
  <c r="O90" i="41"/>
  <c r="O89" i="41"/>
  <c r="P85" i="41"/>
  <c r="P87" i="41" s="1"/>
  <c r="Q43" i="40"/>
  <c r="P41" i="40"/>
  <c r="P79" i="40"/>
  <c r="O79" i="40"/>
  <c r="P32" i="40"/>
  <c r="P17" i="40"/>
  <c r="Q34" i="40"/>
  <c r="O44" i="40"/>
  <c r="O5" i="10" s="1"/>
  <c r="O26" i="40"/>
  <c r="O5" i="4" s="1"/>
  <c r="O35" i="40"/>
  <c r="N69" i="41" l="1"/>
  <c r="N7" i="33" s="1"/>
  <c r="N68" i="41"/>
  <c r="N6" i="33" s="1"/>
  <c r="P19" i="50"/>
  <c r="P14" i="50"/>
  <c r="P29" i="49"/>
  <c r="P9" i="50"/>
  <c r="P14" i="49"/>
  <c r="P19" i="49"/>
  <c r="P24" i="49"/>
  <c r="P9" i="49"/>
  <c r="Q23" i="50"/>
  <c r="P18" i="50"/>
  <c r="P8" i="50"/>
  <c r="P13" i="50"/>
  <c r="P13" i="49"/>
  <c r="P28" i="49"/>
  <c r="P18" i="49"/>
  <c r="P8" i="49"/>
  <c r="P23" i="49"/>
  <c r="Q24" i="50"/>
  <c r="P65" i="41"/>
  <c r="S60" i="41"/>
  <c r="R61" i="41"/>
  <c r="P27" i="47"/>
  <c r="P36" i="47"/>
  <c r="Q18" i="47"/>
  <c r="Q9" i="47"/>
  <c r="Q63" i="41"/>
  <c r="Q64" i="41"/>
  <c r="Q62" i="41"/>
  <c r="O16" i="47"/>
  <c r="O19" i="47" s="1"/>
  <c r="O7" i="36" s="1"/>
  <c r="O7" i="47"/>
  <c r="O10" i="47" s="1"/>
  <c r="O6" i="36" s="1"/>
  <c r="O5" i="36"/>
  <c r="O50" i="41"/>
  <c r="O49" i="41"/>
  <c r="O48" i="41"/>
  <c r="O67" i="41" s="1"/>
  <c r="P35" i="47"/>
  <c r="P26" i="47"/>
  <c r="S53" i="41"/>
  <c r="R54" i="41"/>
  <c r="N5" i="33"/>
  <c r="N51" i="41"/>
  <c r="N70" i="41" s="1"/>
  <c r="Q46" i="41"/>
  <c r="P47" i="41"/>
  <c r="P66" i="41" s="1"/>
  <c r="O36" i="47"/>
  <c r="O27" i="47"/>
  <c r="Q17" i="47"/>
  <c r="Q8" i="47"/>
  <c r="Q57" i="41"/>
  <c r="Q56" i="41"/>
  <c r="Q55" i="41"/>
  <c r="P58" i="41"/>
  <c r="O91" i="41"/>
  <c r="P88" i="41"/>
  <c r="P90" i="41"/>
  <c r="P89" i="41"/>
  <c r="Q93" i="41"/>
  <c r="Q95" i="41" s="1"/>
  <c r="P97" i="41"/>
  <c r="P98" i="41"/>
  <c r="P96" i="41"/>
  <c r="Q85" i="41"/>
  <c r="Q87" i="41" s="1"/>
  <c r="O97" i="41"/>
  <c r="O96" i="41"/>
  <c r="O98" i="41"/>
  <c r="P88" i="40"/>
  <c r="Q41" i="40"/>
  <c r="R43" i="40"/>
  <c r="Q88" i="40"/>
  <c r="R34" i="40"/>
  <c r="Q32" i="40"/>
  <c r="Q17" i="40"/>
  <c r="P44" i="40"/>
  <c r="P5" i="10" s="1"/>
  <c r="P26" i="40"/>
  <c r="P5" i="4" s="1"/>
  <c r="P35" i="40"/>
  <c r="O69" i="41" l="1"/>
  <c r="O7" i="33" s="1"/>
  <c r="O68" i="41"/>
  <c r="O6" i="33" s="1"/>
  <c r="Q58" i="41"/>
  <c r="Q18" i="50"/>
  <c r="Q13" i="50"/>
  <c r="Q23" i="49"/>
  <c r="Q28" i="49"/>
  <c r="Q18" i="49"/>
  <c r="Q8" i="49"/>
  <c r="Q13" i="49"/>
  <c r="Q8" i="50"/>
  <c r="R24" i="50"/>
  <c r="R23" i="50"/>
  <c r="Q19" i="50"/>
  <c r="Q14" i="50"/>
  <c r="Q9" i="50"/>
  <c r="Q29" i="49"/>
  <c r="Q19" i="49"/>
  <c r="Q9" i="49"/>
  <c r="Q14" i="49"/>
  <c r="Q24" i="49"/>
  <c r="Q79" i="40"/>
  <c r="Q65" i="41"/>
  <c r="Q35" i="47"/>
  <c r="Q26" i="47"/>
  <c r="R17" i="47"/>
  <c r="R8" i="47"/>
  <c r="R57" i="41"/>
  <c r="R56" i="41"/>
  <c r="R55" i="41"/>
  <c r="Q27" i="47"/>
  <c r="Q36" i="47"/>
  <c r="O5" i="33"/>
  <c r="O51" i="41"/>
  <c r="O70" i="41" s="1"/>
  <c r="S54" i="41"/>
  <c r="T53" i="41"/>
  <c r="R18" i="47"/>
  <c r="R9" i="47"/>
  <c r="R63" i="41"/>
  <c r="R62" i="41"/>
  <c r="R64" i="41"/>
  <c r="Q47" i="41"/>
  <c r="Q66" i="41" s="1"/>
  <c r="R46" i="41"/>
  <c r="P16" i="47"/>
  <c r="P19" i="47" s="1"/>
  <c r="P7" i="36" s="1"/>
  <c r="P7" i="47"/>
  <c r="P10" i="47" s="1"/>
  <c r="P6" i="36" s="1"/>
  <c r="P5" i="36"/>
  <c r="P49" i="41"/>
  <c r="P50" i="41"/>
  <c r="P48" i="41"/>
  <c r="P67" i="41" s="1"/>
  <c r="S61" i="41"/>
  <c r="T60" i="41"/>
  <c r="P91" i="41"/>
  <c r="P99" i="41"/>
  <c r="O99" i="41"/>
  <c r="Q88" i="41"/>
  <c r="Q90" i="41"/>
  <c r="Q89" i="41"/>
  <c r="R85" i="41"/>
  <c r="R87" i="41" s="1"/>
  <c r="Q96" i="41"/>
  <c r="Q98" i="41"/>
  <c r="Q97" i="41"/>
  <c r="R93" i="41"/>
  <c r="R95" i="41" s="1"/>
  <c r="S43" i="40"/>
  <c r="R41" i="40"/>
  <c r="R79" i="40"/>
  <c r="Q44" i="40"/>
  <c r="Q5" i="10" s="1"/>
  <c r="Q26" i="40"/>
  <c r="Q5" i="4" s="1"/>
  <c r="Q35" i="40"/>
  <c r="S34" i="40"/>
  <c r="R32" i="40"/>
  <c r="R17" i="40"/>
  <c r="P69" i="41" l="1"/>
  <c r="P7" i="33" s="1"/>
  <c r="P68" i="41"/>
  <c r="P6" i="33" s="1"/>
  <c r="R58" i="41"/>
  <c r="R13" i="50"/>
  <c r="R8" i="50"/>
  <c r="R28" i="49"/>
  <c r="R23" i="49"/>
  <c r="R18" i="50"/>
  <c r="R18" i="49"/>
  <c r="R13" i="49"/>
  <c r="R8" i="49"/>
  <c r="R14" i="50"/>
  <c r="R19" i="50"/>
  <c r="R9" i="50"/>
  <c r="R24" i="49"/>
  <c r="R19" i="49"/>
  <c r="R29" i="49"/>
  <c r="R14" i="49"/>
  <c r="R9" i="49"/>
  <c r="S24" i="50"/>
  <c r="S23" i="50"/>
  <c r="P51" i="41"/>
  <c r="P70" i="41" s="1"/>
  <c r="P5" i="33"/>
  <c r="S17" i="47"/>
  <c r="S8" i="47"/>
  <c r="S56" i="41"/>
  <c r="S57" i="41"/>
  <c r="S55" i="41"/>
  <c r="R36" i="47"/>
  <c r="R27" i="47"/>
  <c r="Q16" i="47"/>
  <c r="Q19" i="47" s="1"/>
  <c r="Q7" i="36" s="1"/>
  <c r="Q7" i="47"/>
  <c r="Q10" i="47" s="1"/>
  <c r="Q6" i="36" s="1"/>
  <c r="Q5" i="36"/>
  <c r="Q50" i="41"/>
  <c r="Q49" i="41"/>
  <c r="Q48" i="41"/>
  <c r="Q67" i="41" s="1"/>
  <c r="R26" i="47"/>
  <c r="R35" i="47"/>
  <c r="U60" i="41"/>
  <c r="T61" i="41"/>
  <c r="S18" i="47"/>
  <c r="S9" i="47"/>
  <c r="S63" i="41"/>
  <c r="S62" i="41"/>
  <c r="S64" i="41"/>
  <c r="T54" i="41"/>
  <c r="U53" i="41"/>
  <c r="S46" i="41"/>
  <c r="R47" i="41"/>
  <c r="R66" i="41" s="1"/>
  <c r="R65" i="41"/>
  <c r="Q99" i="41"/>
  <c r="R89" i="41"/>
  <c r="R88" i="41"/>
  <c r="R90" i="41"/>
  <c r="Q91" i="41"/>
  <c r="S85" i="41"/>
  <c r="S87" i="41" s="1"/>
  <c r="R88" i="40"/>
  <c r="S93" i="41"/>
  <c r="S95" i="41" s="1"/>
  <c r="R96" i="41"/>
  <c r="R98" i="41"/>
  <c r="R97" i="41"/>
  <c r="S41" i="40"/>
  <c r="T43" i="40"/>
  <c r="S79" i="40"/>
  <c r="S32" i="40"/>
  <c r="S17" i="40"/>
  <c r="R26" i="40"/>
  <c r="R5" i="4" s="1"/>
  <c r="R44" i="40"/>
  <c r="R5" i="10" s="1"/>
  <c r="T34" i="40"/>
  <c r="R35" i="40"/>
  <c r="Q69" i="41" l="1"/>
  <c r="Q7" i="33" s="1"/>
  <c r="Q68" i="41"/>
  <c r="Q6" i="33" s="1"/>
  <c r="S58" i="41"/>
  <c r="T24" i="50"/>
  <c r="S19" i="50"/>
  <c r="S24" i="49"/>
  <c r="S9" i="50"/>
  <c r="S19" i="49"/>
  <c r="S14" i="49"/>
  <c r="S9" i="49"/>
  <c r="S29" i="49"/>
  <c r="S14" i="50"/>
  <c r="T23" i="50"/>
  <c r="S8" i="50"/>
  <c r="S18" i="50"/>
  <c r="S28" i="49"/>
  <c r="S23" i="49"/>
  <c r="S18" i="49"/>
  <c r="S13" i="49"/>
  <c r="S8" i="49"/>
  <c r="S13" i="50"/>
  <c r="R16" i="47"/>
  <c r="R19" i="47" s="1"/>
  <c r="R7" i="36" s="1"/>
  <c r="R7" i="47"/>
  <c r="R10" i="47" s="1"/>
  <c r="R6" i="36" s="1"/>
  <c r="R5" i="36"/>
  <c r="R49" i="41"/>
  <c r="R50" i="41"/>
  <c r="R48" i="41"/>
  <c r="R67" i="41" s="1"/>
  <c r="T18" i="47"/>
  <c r="T9" i="47"/>
  <c r="T62" i="41"/>
  <c r="T64" i="41"/>
  <c r="T63" i="41"/>
  <c r="S47" i="41"/>
  <c r="S66" i="41" s="1"/>
  <c r="T46" i="41"/>
  <c r="S65" i="41"/>
  <c r="V60" i="41"/>
  <c r="U61" i="41"/>
  <c r="V53" i="41"/>
  <c r="U54" i="41"/>
  <c r="Q5" i="33"/>
  <c r="Q51" i="41"/>
  <c r="Q70" i="41" s="1"/>
  <c r="S36" i="47"/>
  <c r="S27" i="47"/>
  <c r="S35" i="47"/>
  <c r="S26" i="47"/>
  <c r="T17" i="47"/>
  <c r="T8" i="47"/>
  <c r="T55" i="41"/>
  <c r="T56" i="41"/>
  <c r="T57" i="41"/>
  <c r="R99" i="41"/>
  <c r="T93" i="41"/>
  <c r="T95" i="41" s="1"/>
  <c r="R91" i="41"/>
  <c r="S89" i="41"/>
  <c r="S88" i="41"/>
  <c r="S90" i="41"/>
  <c r="S96" i="41"/>
  <c r="S97" i="41"/>
  <c r="S98" i="41"/>
  <c r="T85" i="41"/>
  <c r="T87" i="41" s="1"/>
  <c r="T41" i="40"/>
  <c r="U43" i="40"/>
  <c r="S88" i="40"/>
  <c r="T88" i="40"/>
  <c r="S35" i="40"/>
  <c r="S26" i="40"/>
  <c r="S5" i="4" s="1"/>
  <c r="S44" i="40"/>
  <c r="S5" i="10" s="1"/>
  <c r="T32" i="40"/>
  <c r="T17" i="40"/>
  <c r="U34" i="40"/>
  <c r="R69" i="41" l="1"/>
  <c r="R7" i="33" s="1"/>
  <c r="R68" i="41"/>
  <c r="R6" i="33" s="1"/>
  <c r="T14" i="50"/>
  <c r="T19" i="50"/>
  <c r="T9" i="50"/>
  <c r="T24" i="49"/>
  <c r="T14" i="49"/>
  <c r="T19" i="49"/>
  <c r="T9" i="49"/>
  <c r="T29" i="49"/>
  <c r="T13" i="50"/>
  <c r="T18" i="50"/>
  <c r="T23" i="49"/>
  <c r="T28" i="49"/>
  <c r="T8" i="50"/>
  <c r="T13" i="49"/>
  <c r="T18" i="49"/>
  <c r="T8" i="49"/>
  <c r="U24" i="50"/>
  <c r="U23" i="50"/>
  <c r="T58" i="41"/>
  <c r="V61" i="41"/>
  <c r="W60" i="41"/>
  <c r="T26" i="47"/>
  <c r="T35" i="47"/>
  <c r="T36" i="47"/>
  <c r="T27" i="47"/>
  <c r="U46" i="41"/>
  <c r="T47" i="41"/>
  <c r="T66" i="41" s="1"/>
  <c r="U18" i="47"/>
  <c r="U9" i="47"/>
  <c r="U63" i="41"/>
  <c r="U64" i="41"/>
  <c r="U62" i="41"/>
  <c r="U17" i="47"/>
  <c r="U8" i="47"/>
  <c r="U55" i="41"/>
  <c r="U57" i="41"/>
  <c r="U56" i="41"/>
  <c r="S16" i="47"/>
  <c r="S19" i="47" s="1"/>
  <c r="S7" i="36" s="1"/>
  <c r="S7" i="47"/>
  <c r="S10" i="47" s="1"/>
  <c r="S6" i="36" s="1"/>
  <c r="S5" i="36"/>
  <c r="S50" i="41"/>
  <c r="S49" i="41"/>
  <c r="S48" i="41"/>
  <c r="S67" i="41" s="1"/>
  <c r="V54" i="41"/>
  <c r="W53" i="41"/>
  <c r="T65" i="41"/>
  <c r="R51" i="41"/>
  <c r="R70" i="41" s="1"/>
  <c r="R5" i="33"/>
  <c r="S99" i="41"/>
  <c r="S91" i="41"/>
  <c r="T96" i="41"/>
  <c r="T97" i="41"/>
  <c r="T98" i="41"/>
  <c r="U85" i="41"/>
  <c r="U87" i="41" s="1"/>
  <c r="U93" i="41"/>
  <c r="U95" i="41" s="1"/>
  <c r="T89" i="41"/>
  <c r="T88" i="41"/>
  <c r="T90" i="41"/>
  <c r="T79" i="40"/>
  <c r="V43" i="40"/>
  <c r="T35" i="40"/>
  <c r="U41" i="40"/>
  <c r="U79" i="40"/>
  <c r="V34" i="40"/>
  <c r="U32" i="40"/>
  <c r="U17" i="40"/>
  <c r="T26" i="40"/>
  <c r="T5" i="4" s="1"/>
  <c r="T44" i="40"/>
  <c r="T5" i="10" s="1"/>
  <c r="S69" i="41" l="1"/>
  <c r="S7" i="33" s="1"/>
  <c r="S68" i="41"/>
  <c r="S6" i="33" s="1"/>
  <c r="U65" i="41"/>
  <c r="V24" i="50"/>
  <c r="U13" i="50"/>
  <c r="U18" i="50"/>
  <c r="U8" i="50"/>
  <c r="U23" i="49"/>
  <c r="U13" i="49"/>
  <c r="U18" i="49"/>
  <c r="U8" i="49"/>
  <c r="U28" i="49"/>
  <c r="U14" i="50"/>
  <c r="U9" i="50"/>
  <c r="U19" i="50"/>
  <c r="U24" i="49"/>
  <c r="U29" i="49"/>
  <c r="U14" i="49"/>
  <c r="U19" i="49"/>
  <c r="U9" i="49"/>
  <c r="V23" i="50"/>
  <c r="X60" i="41"/>
  <c r="W61" i="41"/>
  <c r="U58" i="41"/>
  <c r="V18" i="47"/>
  <c r="V9" i="47"/>
  <c r="V64" i="41"/>
  <c r="V62" i="41"/>
  <c r="V63" i="41"/>
  <c r="U26" i="47"/>
  <c r="U35" i="47"/>
  <c r="W54" i="41"/>
  <c r="X53" i="41"/>
  <c r="T16" i="47"/>
  <c r="T19" i="47" s="1"/>
  <c r="T7" i="36" s="1"/>
  <c r="T7" i="47"/>
  <c r="T10" i="47" s="1"/>
  <c r="T6" i="36" s="1"/>
  <c r="T5" i="36"/>
  <c r="T48" i="41"/>
  <c r="T67" i="41" s="1"/>
  <c r="T49" i="41"/>
  <c r="T50" i="41"/>
  <c r="V17" i="47"/>
  <c r="V8" i="47"/>
  <c r="V55" i="41"/>
  <c r="V56" i="41"/>
  <c r="V57" i="41"/>
  <c r="U47" i="41"/>
  <c r="U66" i="41" s="1"/>
  <c r="V46" i="41"/>
  <c r="S51" i="41"/>
  <c r="S70" i="41" s="1"/>
  <c r="S5" i="33"/>
  <c r="U36" i="47"/>
  <c r="U27" i="47"/>
  <c r="T99" i="41"/>
  <c r="U88" i="40"/>
  <c r="U89" i="41"/>
  <c r="U90" i="41"/>
  <c r="U88" i="41"/>
  <c r="V93" i="41"/>
  <c r="V95" i="41" s="1"/>
  <c r="V85" i="41"/>
  <c r="V87" i="41" s="1"/>
  <c r="T91" i="41"/>
  <c r="U97" i="41"/>
  <c r="U98" i="41"/>
  <c r="U96" i="41"/>
  <c r="V41" i="40"/>
  <c r="W43" i="40"/>
  <c r="V79" i="40"/>
  <c r="V32" i="40"/>
  <c r="V17" i="40"/>
  <c r="W34" i="40"/>
  <c r="U26" i="40"/>
  <c r="U5" i="4" s="1"/>
  <c r="U44" i="40"/>
  <c r="U5" i="10" s="1"/>
  <c r="U35" i="40"/>
  <c r="T69" i="41" l="1"/>
  <c r="T7" i="33" s="1"/>
  <c r="T68" i="41"/>
  <c r="T6" i="33" s="1"/>
  <c r="V13" i="50"/>
  <c r="V18" i="50"/>
  <c r="V8" i="50"/>
  <c r="V23" i="49"/>
  <c r="V28" i="49"/>
  <c r="V13" i="49"/>
  <c r="V18" i="49"/>
  <c r="V8" i="49"/>
  <c r="W24" i="50"/>
  <c r="W23" i="50"/>
  <c r="V14" i="50"/>
  <c r="V19" i="50"/>
  <c r="V9" i="50"/>
  <c r="V24" i="49"/>
  <c r="V14" i="49"/>
  <c r="V29" i="49"/>
  <c r="V19" i="49"/>
  <c r="V9" i="49"/>
  <c r="Y53" i="41"/>
  <c r="X54" i="41"/>
  <c r="W17" i="47"/>
  <c r="W8" i="47"/>
  <c r="W55" i="41"/>
  <c r="W56" i="41"/>
  <c r="W57" i="41"/>
  <c r="T5" i="33"/>
  <c r="T51" i="41"/>
  <c r="T70" i="41" s="1"/>
  <c r="W46" i="41"/>
  <c r="V47" i="41"/>
  <c r="V66" i="41" s="1"/>
  <c r="U16" i="47"/>
  <c r="U19" i="47" s="1"/>
  <c r="U7" i="36" s="1"/>
  <c r="U7" i="47"/>
  <c r="U10" i="47" s="1"/>
  <c r="U6" i="36" s="1"/>
  <c r="U5" i="36"/>
  <c r="U48" i="41"/>
  <c r="U67" i="41" s="1"/>
  <c r="U50" i="41"/>
  <c r="U49" i="41"/>
  <c r="V35" i="47"/>
  <c r="V26" i="47"/>
  <c r="W9" i="47"/>
  <c r="W18" i="47"/>
  <c r="W63" i="41"/>
  <c r="W64" i="41"/>
  <c r="W62" i="41"/>
  <c r="V36" i="47"/>
  <c r="V27" i="47"/>
  <c r="V58" i="41"/>
  <c r="V65" i="41"/>
  <c r="X61" i="41"/>
  <c r="Y60" i="41"/>
  <c r="U91" i="41"/>
  <c r="U99" i="41"/>
  <c r="W93" i="41"/>
  <c r="W95" i="41" s="1"/>
  <c r="V88" i="41"/>
  <c r="V90" i="41"/>
  <c r="V89" i="41"/>
  <c r="V97" i="41"/>
  <c r="V96" i="41"/>
  <c r="V98" i="41"/>
  <c r="W85" i="41"/>
  <c r="W87" i="41" s="1"/>
  <c r="X43" i="40"/>
  <c r="W41" i="40"/>
  <c r="V88" i="40"/>
  <c r="W79" i="40"/>
  <c r="W32" i="40"/>
  <c r="W17" i="40"/>
  <c r="V35" i="40"/>
  <c r="V44" i="40"/>
  <c r="V5" i="10" s="1"/>
  <c r="V26" i="40"/>
  <c r="V5" i="4" s="1"/>
  <c r="X34" i="40"/>
  <c r="U69" i="41" l="1"/>
  <c r="U7" i="33" s="1"/>
  <c r="U68" i="41"/>
  <c r="U6" i="33" s="1"/>
  <c r="W65" i="41"/>
  <c r="W88" i="40"/>
  <c r="X23" i="50"/>
  <c r="W19" i="50"/>
  <c r="W14" i="50"/>
  <c r="W24" i="49"/>
  <c r="W29" i="49"/>
  <c r="W9" i="50"/>
  <c r="W19" i="49"/>
  <c r="W9" i="49"/>
  <c r="W14" i="49"/>
  <c r="W18" i="50"/>
  <c r="W8" i="50"/>
  <c r="W23" i="49"/>
  <c r="W13" i="50"/>
  <c r="W28" i="49"/>
  <c r="W18" i="49"/>
  <c r="W8" i="49"/>
  <c r="W13" i="49"/>
  <c r="X24" i="50"/>
  <c r="V16" i="47"/>
  <c r="V19" i="47" s="1"/>
  <c r="V7" i="36" s="1"/>
  <c r="V7" i="47"/>
  <c r="V10" i="47" s="1"/>
  <c r="V6" i="36" s="1"/>
  <c r="V5" i="36"/>
  <c r="V48" i="41"/>
  <c r="V67" i="41" s="1"/>
  <c r="V49" i="41"/>
  <c r="V50" i="41"/>
  <c r="U5" i="33"/>
  <c r="U51" i="41"/>
  <c r="U70" i="41" s="1"/>
  <c r="W47" i="41"/>
  <c r="W66" i="41" s="1"/>
  <c r="X46" i="41"/>
  <c r="W58" i="41"/>
  <c r="X17" i="47"/>
  <c r="X8" i="47"/>
  <c r="X55" i="41"/>
  <c r="X56" i="41"/>
  <c r="X57" i="41"/>
  <c r="W36" i="47"/>
  <c r="W27" i="47"/>
  <c r="Y54" i="41"/>
  <c r="Z53" i="41"/>
  <c r="X9" i="47"/>
  <c r="X18" i="47"/>
  <c r="X64" i="41"/>
  <c r="X62" i="41"/>
  <c r="X63" i="41"/>
  <c r="W35" i="47"/>
  <c r="W26" i="47"/>
  <c r="Z60" i="41"/>
  <c r="Y61" i="41"/>
  <c r="V99" i="41"/>
  <c r="W88" i="41"/>
  <c r="W90" i="41"/>
  <c r="W89" i="41"/>
  <c r="X93" i="41"/>
  <c r="X95" i="41" s="1"/>
  <c r="W97" i="41"/>
  <c r="W96" i="41"/>
  <c r="W98" i="41"/>
  <c r="X85" i="41"/>
  <c r="X87" i="41" s="1"/>
  <c r="V91" i="41"/>
  <c r="X41" i="40"/>
  <c r="Y43" i="40"/>
  <c r="X79" i="40"/>
  <c r="X32" i="40"/>
  <c r="X17" i="40"/>
  <c r="W44" i="40"/>
  <c r="W5" i="10" s="1"/>
  <c r="W26" i="40"/>
  <c r="W5" i="4" s="1"/>
  <c r="Y34" i="40"/>
  <c r="W35" i="40"/>
  <c r="V69" i="41" l="1"/>
  <c r="V7" i="33" s="1"/>
  <c r="V68" i="41"/>
  <c r="V6" i="33" s="1"/>
  <c r="X65" i="41"/>
  <c r="X35" i="40"/>
  <c r="X19" i="50"/>
  <c r="X14" i="50"/>
  <c r="X24" i="49"/>
  <c r="X9" i="50"/>
  <c r="X14" i="49"/>
  <c r="X9" i="49"/>
  <c r="X29" i="49"/>
  <c r="X19" i="49"/>
  <c r="Y23" i="50"/>
  <c r="X18" i="50"/>
  <c r="X13" i="50"/>
  <c r="X8" i="50"/>
  <c r="X23" i="49"/>
  <c r="X28" i="49"/>
  <c r="X13" i="49"/>
  <c r="X8" i="49"/>
  <c r="X18" i="49"/>
  <c r="Y24" i="50"/>
  <c r="Y18" i="47"/>
  <c r="Y9" i="47"/>
  <c r="Y63" i="41"/>
  <c r="Y64" i="41"/>
  <c r="Y62" i="41"/>
  <c r="X35" i="47"/>
  <c r="X26" i="47"/>
  <c r="Z61" i="41"/>
  <c r="AA60" i="41"/>
  <c r="X58" i="41"/>
  <c r="X36" i="47"/>
  <c r="X27" i="47"/>
  <c r="Y46" i="41"/>
  <c r="X47" i="41"/>
  <c r="X66" i="41" s="1"/>
  <c r="Z54" i="41"/>
  <c r="AA53" i="41"/>
  <c r="W16" i="47"/>
  <c r="W19" i="47" s="1"/>
  <c r="W7" i="36" s="1"/>
  <c r="W7" i="47"/>
  <c r="W10" i="47" s="1"/>
  <c r="W6" i="36" s="1"/>
  <c r="W5" i="36"/>
  <c r="W48" i="41"/>
  <c r="W67" i="41" s="1"/>
  <c r="W50" i="41"/>
  <c r="W49" i="41"/>
  <c r="Y17" i="47"/>
  <c r="Y8" i="47"/>
  <c r="Y55" i="41"/>
  <c r="Y57" i="41"/>
  <c r="Y56" i="41"/>
  <c r="V5" i="33"/>
  <c r="V51" i="41"/>
  <c r="V70" i="41" s="1"/>
  <c r="W99" i="41"/>
  <c r="Y85" i="41"/>
  <c r="Y87" i="41" s="1"/>
  <c r="Y93" i="41"/>
  <c r="Y95" i="41" s="1"/>
  <c r="X97" i="41"/>
  <c r="X96" i="41"/>
  <c r="X98" i="41"/>
  <c r="X88" i="41"/>
  <c r="X90" i="41"/>
  <c r="X89" i="41"/>
  <c r="W91" i="41"/>
  <c r="Z43" i="40"/>
  <c r="Y41" i="40"/>
  <c r="Y79" i="40"/>
  <c r="X88" i="40"/>
  <c r="X44" i="40"/>
  <c r="X5" i="10" s="1"/>
  <c r="X26" i="40"/>
  <c r="X5" i="4" s="1"/>
  <c r="Z34" i="40"/>
  <c r="Y32" i="40"/>
  <c r="Y17" i="40"/>
  <c r="W69" i="41" l="1"/>
  <c r="W7" i="33" s="1"/>
  <c r="W68" i="41"/>
  <c r="W6" i="33" s="1"/>
  <c r="Y19" i="50"/>
  <c r="Y14" i="50"/>
  <c r="Y9" i="50"/>
  <c r="Y29" i="49"/>
  <c r="Y24" i="49"/>
  <c r="Y9" i="49"/>
  <c r="Y19" i="49"/>
  <c r="Y14" i="49"/>
  <c r="Z23" i="50"/>
  <c r="Y18" i="50"/>
  <c r="Y13" i="50"/>
  <c r="Y23" i="49"/>
  <c r="Y28" i="49"/>
  <c r="Y8" i="49"/>
  <c r="Y18" i="49"/>
  <c r="Y8" i="50"/>
  <c r="Y13" i="49"/>
  <c r="Z24" i="50"/>
  <c r="Y65" i="41"/>
  <c r="Y36" i="47"/>
  <c r="Y27" i="47"/>
  <c r="AB60" i="41"/>
  <c r="AA61" i="41"/>
  <c r="W5" i="33"/>
  <c r="W51" i="41"/>
  <c r="W70" i="41" s="1"/>
  <c r="Z46" i="41"/>
  <c r="Y47" i="41"/>
  <c r="Y66" i="41" s="1"/>
  <c r="Y35" i="47"/>
  <c r="Y26" i="47"/>
  <c r="Z18" i="47"/>
  <c r="Z9" i="47"/>
  <c r="Z62" i="41"/>
  <c r="Z64" i="41"/>
  <c r="Z63" i="41"/>
  <c r="AB53" i="41"/>
  <c r="AA54" i="41"/>
  <c r="X16" i="47"/>
  <c r="X19" i="47" s="1"/>
  <c r="X7" i="36" s="1"/>
  <c r="X7" i="47"/>
  <c r="X10" i="47" s="1"/>
  <c r="X6" i="36" s="1"/>
  <c r="X5" i="36"/>
  <c r="X49" i="41"/>
  <c r="X48" i="41"/>
  <c r="X67" i="41" s="1"/>
  <c r="X50" i="41"/>
  <c r="Z17" i="47"/>
  <c r="Z8" i="47"/>
  <c r="Z55" i="41"/>
  <c r="Z56" i="41"/>
  <c r="Z57" i="41"/>
  <c r="Y58" i="41"/>
  <c r="X99" i="41"/>
  <c r="X91" i="41"/>
  <c r="Y96" i="41"/>
  <c r="Y98" i="41"/>
  <c r="Y97" i="41"/>
  <c r="Y88" i="41"/>
  <c r="Y90" i="41"/>
  <c r="Y89" i="41"/>
  <c r="Z85" i="41"/>
  <c r="Z87" i="41" s="1"/>
  <c r="Z93" i="41"/>
  <c r="Z95" i="41" s="1"/>
  <c r="Y88" i="40"/>
  <c r="AA43" i="40"/>
  <c r="Z41" i="40"/>
  <c r="Z79" i="40"/>
  <c r="Y35" i="40"/>
  <c r="Z32" i="40"/>
  <c r="Z17" i="40"/>
  <c r="Y44" i="40"/>
  <c r="Y5" i="10" s="1"/>
  <c r="Y26" i="40"/>
  <c r="Y5" i="4" s="1"/>
  <c r="AA34" i="40"/>
  <c r="X69" i="41" l="1"/>
  <c r="X7" i="33" s="1"/>
  <c r="X68" i="41"/>
  <c r="X6" i="33" s="1"/>
  <c r="AA24" i="50"/>
  <c r="Z18" i="50"/>
  <c r="Z13" i="50"/>
  <c r="Z8" i="50"/>
  <c r="Z28" i="49"/>
  <c r="Z23" i="49"/>
  <c r="Z13" i="49"/>
  <c r="Z18" i="49"/>
  <c r="Z8" i="49"/>
  <c r="Z19" i="50"/>
  <c r="Z14" i="50"/>
  <c r="Z9" i="50"/>
  <c r="Z29" i="49"/>
  <c r="Z14" i="49"/>
  <c r="Z24" i="49"/>
  <c r="Z19" i="49"/>
  <c r="Z9" i="49"/>
  <c r="AA23" i="50"/>
  <c r="AC60" i="41"/>
  <c r="AB61" i="41"/>
  <c r="Y99" i="41"/>
  <c r="X5" i="33"/>
  <c r="X51" i="41"/>
  <c r="X70" i="41" s="1"/>
  <c r="Y16" i="47"/>
  <c r="Y19" i="47" s="1"/>
  <c r="Y7" i="36" s="1"/>
  <c r="Y7" i="47"/>
  <c r="Y10" i="47" s="1"/>
  <c r="Y6" i="36" s="1"/>
  <c r="Y5" i="36"/>
  <c r="Y49" i="41"/>
  <c r="Y50" i="41"/>
  <c r="Y48" i="41"/>
  <c r="Y67" i="41" s="1"/>
  <c r="Z65" i="41"/>
  <c r="Z47" i="41"/>
  <c r="Z66" i="41" s="1"/>
  <c r="AA46" i="41"/>
  <c r="Z36" i="47"/>
  <c r="Z27" i="47"/>
  <c r="Z26" i="47"/>
  <c r="Z35" i="47"/>
  <c r="Z58" i="41"/>
  <c r="AA8" i="47"/>
  <c r="AA17" i="47"/>
  <c r="AA56" i="41"/>
  <c r="AA57" i="41"/>
  <c r="AA55" i="41"/>
  <c r="AC53" i="41"/>
  <c r="AB54" i="41"/>
  <c r="AA18" i="47"/>
  <c r="AA9" i="47"/>
  <c r="AA62" i="41"/>
  <c r="AA63" i="41"/>
  <c r="AA64" i="41"/>
  <c r="Y91" i="41"/>
  <c r="Z89" i="41"/>
  <c r="Z88" i="41"/>
  <c r="Z90" i="41"/>
  <c r="AA85" i="41"/>
  <c r="AA87" i="41" s="1"/>
  <c r="Z88" i="40"/>
  <c r="AA93" i="41"/>
  <c r="AA95" i="41" s="1"/>
  <c r="Z96" i="41"/>
  <c r="Z98" i="41"/>
  <c r="Z97" i="41"/>
  <c r="AA41" i="40"/>
  <c r="AB43" i="40"/>
  <c r="AA88" i="40"/>
  <c r="AB34" i="40"/>
  <c r="Z26" i="40"/>
  <c r="Z5" i="4" s="1"/>
  <c r="Z44" i="40"/>
  <c r="Z5" i="10" s="1"/>
  <c r="Z35" i="40"/>
  <c r="AA32" i="40"/>
  <c r="AA17" i="40"/>
  <c r="Y69" i="41" l="1"/>
  <c r="Y7" i="33" s="1"/>
  <c r="Y68" i="41"/>
  <c r="Y6" i="33" s="1"/>
  <c r="AA35" i="40"/>
  <c r="AA79" i="40"/>
  <c r="AB23" i="50"/>
  <c r="AA18" i="50"/>
  <c r="AA8" i="50"/>
  <c r="AA13" i="50"/>
  <c r="AA28" i="49"/>
  <c r="AA13" i="49"/>
  <c r="AA18" i="49"/>
  <c r="AA23" i="49"/>
  <c r="AA8" i="49"/>
  <c r="AB24" i="50"/>
  <c r="AA19" i="50"/>
  <c r="AA9" i="50"/>
  <c r="AA14" i="50"/>
  <c r="AA29" i="49"/>
  <c r="AA24" i="49"/>
  <c r="AA14" i="49"/>
  <c r="AA19" i="49"/>
  <c r="AA9" i="49"/>
  <c r="AA35" i="47"/>
  <c r="AA26" i="47"/>
  <c r="Z16" i="47"/>
  <c r="Z19" i="47" s="1"/>
  <c r="Z7" i="36" s="1"/>
  <c r="Z7" i="47"/>
  <c r="Z10" i="47" s="1"/>
  <c r="Z6" i="36" s="1"/>
  <c r="Z5" i="36"/>
  <c r="Z48" i="41"/>
  <c r="Z67" i="41" s="1"/>
  <c r="Z49" i="41"/>
  <c r="Z50" i="41"/>
  <c r="AA47" i="41"/>
  <c r="AA66" i="41" s="1"/>
  <c r="AB46" i="41"/>
  <c r="Y51" i="41"/>
  <c r="Y70" i="41" s="1"/>
  <c r="Y5" i="33"/>
  <c r="AB8" i="47"/>
  <c r="AB17" i="47"/>
  <c r="AB56" i="41"/>
  <c r="AB55" i="41"/>
  <c r="AB57" i="41"/>
  <c r="AC54" i="41"/>
  <c r="AD53" i="41"/>
  <c r="AA36" i="47"/>
  <c r="AA27" i="47"/>
  <c r="AA65" i="41"/>
  <c r="AA58" i="41"/>
  <c r="AB18" i="47"/>
  <c r="AB9" i="47"/>
  <c r="AB62" i="41"/>
  <c r="AB63" i="41"/>
  <c r="AB64" i="41"/>
  <c r="AC61" i="41"/>
  <c r="AD60" i="41"/>
  <c r="Z99" i="41"/>
  <c r="Z91" i="41"/>
  <c r="AB85" i="41"/>
  <c r="AB87" i="41" s="1"/>
  <c r="AB93" i="41"/>
  <c r="AB95" i="41" s="1"/>
  <c r="AA89" i="41"/>
  <c r="AA88" i="41"/>
  <c r="AA90" i="41"/>
  <c r="AA96" i="41"/>
  <c r="AA97" i="41"/>
  <c r="AA98" i="41"/>
  <c r="AB41" i="40"/>
  <c r="AC43" i="40"/>
  <c r="AB79" i="40"/>
  <c r="AB32" i="40"/>
  <c r="AB17" i="40"/>
  <c r="AA44" i="40"/>
  <c r="AA5" i="10" s="1"/>
  <c r="AA26" i="40"/>
  <c r="AA5" i="4" s="1"/>
  <c r="AC34" i="40"/>
  <c r="Z69" i="41" l="1"/>
  <c r="Z7" i="33" s="1"/>
  <c r="Z68" i="41"/>
  <c r="Z6" i="33" s="1"/>
  <c r="AC24" i="50"/>
  <c r="AB19" i="50"/>
  <c r="AB14" i="50"/>
  <c r="AB9" i="50"/>
  <c r="AB24" i="49"/>
  <c r="AB14" i="49"/>
  <c r="AB29" i="49"/>
  <c r="AB9" i="49"/>
  <c r="AB19" i="49"/>
  <c r="AB18" i="50"/>
  <c r="AB13" i="50"/>
  <c r="AB8" i="50"/>
  <c r="AB13" i="49"/>
  <c r="AB28" i="49"/>
  <c r="AB23" i="49"/>
  <c r="AB8" i="49"/>
  <c r="AB18" i="49"/>
  <c r="AC23" i="50"/>
  <c r="AB47" i="41"/>
  <c r="AB66" i="41" s="1"/>
  <c r="AC46" i="41"/>
  <c r="AD61" i="41"/>
  <c r="AE60" i="41"/>
  <c r="AA16" i="47"/>
  <c r="AA19" i="47" s="1"/>
  <c r="AA7" i="36" s="1"/>
  <c r="AA7" i="47"/>
  <c r="AA10" i="47" s="1"/>
  <c r="AA6" i="36" s="1"/>
  <c r="AA5" i="36"/>
  <c r="AA50" i="41"/>
  <c r="AA48" i="41"/>
  <c r="AA67" i="41" s="1"/>
  <c r="AA49" i="41"/>
  <c r="AC18" i="47"/>
  <c r="AC9" i="47"/>
  <c r="AC63" i="41"/>
  <c r="AC62" i="41"/>
  <c r="AC64" i="41"/>
  <c r="AE53" i="41"/>
  <c r="AD54" i="41"/>
  <c r="AB26" i="47"/>
  <c r="AB35" i="47"/>
  <c r="AC17" i="47"/>
  <c r="AC8" i="47"/>
  <c r="AC56" i="41"/>
  <c r="AC55" i="41"/>
  <c r="AC57" i="41"/>
  <c r="Z5" i="33"/>
  <c r="Z51" i="41"/>
  <c r="Z70" i="41" s="1"/>
  <c r="AB58" i="41"/>
  <c r="AB36" i="47"/>
  <c r="AB27" i="47"/>
  <c r="AB65" i="41"/>
  <c r="AA99" i="41"/>
  <c r="AC93" i="41"/>
  <c r="AC95" i="41" s="1"/>
  <c r="AA91" i="41"/>
  <c r="AC85" i="41"/>
  <c r="AC87" i="41" s="1"/>
  <c r="AB89" i="41"/>
  <c r="AB88" i="41"/>
  <c r="AB90" i="41"/>
  <c r="AB96" i="41"/>
  <c r="AB98" i="41"/>
  <c r="AB97" i="41"/>
  <c r="AD43" i="40"/>
  <c r="AC41" i="40"/>
  <c r="AC79" i="40"/>
  <c r="AB88" i="40"/>
  <c r="AC32" i="40"/>
  <c r="AC17" i="40"/>
  <c r="AB26" i="40"/>
  <c r="AB5" i="4" s="1"/>
  <c r="AB44" i="40"/>
  <c r="AB5" i="10" s="1"/>
  <c r="AB35" i="40"/>
  <c r="AD34" i="40"/>
  <c r="AA69" i="41" l="1"/>
  <c r="AA7" i="33" s="1"/>
  <c r="AA68" i="41"/>
  <c r="AA6" i="33" s="1"/>
  <c r="AD23" i="50"/>
  <c r="AC18" i="50"/>
  <c r="AC13" i="50"/>
  <c r="AC8" i="50"/>
  <c r="AC28" i="49"/>
  <c r="AC13" i="49"/>
  <c r="AC8" i="49"/>
  <c r="AC18" i="49"/>
  <c r="AC23" i="49"/>
  <c r="AD24" i="50"/>
  <c r="AC19" i="50"/>
  <c r="AC14" i="50"/>
  <c r="AC9" i="50"/>
  <c r="AC24" i="49"/>
  <c r="AC29" i="49"/>
  <c r="AC14" i="49"/>
  <c r="AC9" i="49"/>
  <c r="AC19" i="49"/>
  <c r="AC65" i="41"/>
  <c r="AC36" i="47"/>
  <c r="AC27" i="47"/>
  <c r="AF60" i="41"/>
  <c r="AE61" i="41"/>
  <c r="AD18" i="47"/>
  <c r="AD9" i="47"/>
  <c r="AD63" i="41"/>
  <c r="AD62" i="41"/>
  <c r="AD64" i="41"/>
  <c r="AC47" i="41"/>
  <c r="AC66" i="41" s="1"/>
  <c r="AD46" i="41"/>
  <c r="AD17" i="47"/>
  <c r="AD8" i="47"/>
  <c r="AD56" i="41"/>
  <c r="AD57" i="41"/>
  <c r="AD55" i="41"/>
  <c r="AA5" i="33"/>
  <c r="AA51" i="41"/>
  <c r="AA70" i="41" s="1"/>
  <c r="AB16" i="47"/>
  <c r="AB19" i="47" s="1"/>
  <c r="AB7" i="36" s="1"/>
  <c r="AB7" i="47"/>
  <c r="AB10" i="47" s="1"/>
  <c r="AB6" i="36" s="1"/>
  <c r="AB5" i="36"/>
  <c r="AB50" i="41"/>
  <c r="AB48" i="41"/>
  <c r="AB67" i="41" s="1"/>
  <c r="AB49" i="41"/>
  <c r="AC26" i="47"/>
  <c r="AC35" i="47"/>
  <c r="AE54" i="41"/>
  <c r="AF53" i="41"/>
  <c r="AC58" i="41"/>
  <c r="AB99" i="41"/>
  <c r="AC88" i="40"/>
  <c r="AB91" i="41"/>
  <c r="AC97" i="41"/>
  <c r="AC96" i="41"/>
  <c r="AC98" i="41"/>
  <c r="AD85" i="41"/>
  <c r="AD87" i="41" s="1"/>
  <c r="AD93" i="41"/>
  <c r="AD95" i="41" s="1"/>
  <c r="AC89" i="41"/>
  <c r="AC90" i="41"/>
  <c r="AC88" i="41"/>
  <c r="AE43" i="40"/>
  <c r="AD41" i="40"/>
  <c r="AD88" i="40"/>
  <c r="AE34" i="40"/>
  <c r="AD32" i="40"/>
  <c r="AD17" i="40"/>
  <c r="AC26" i="40"/>
  <c r="AC5" i="4" s="1"/>
  <c r="AC44" i="40"/>
  <c r="AC5" i="10" s="1"/>
  <c r="AC35" i="40"/>
  <c r="AB69" i="41" l="1"/>
  <c r="AB7" i="33" s="1"/>
  <c r="AB68" i="41"/>
  <c r="AB6" i="33" s="1"/>
  <c r="AD19" i="50"/>
  <c r="AD9" i="50"/>
  <c r="AD14" i="50"/>
  <c r="AD29" i="49"/>
  <c r="AD19" i="49"/>
  <c r="AD24" i="49"/>
  <c r="AD14" i="49"/>
  <c r="AD9" i="49"/>
  <c r="AD18" i="50"/>
  <c r="AD8" i="50"/>
  <c r="AD28" i="49"/>
  <c r="AD18" i="49"/>
  <c r="AD23" i="49"/>
  <c r="AD13" i="50"/>
  <c r="AD8" i="49"/>
  <c r="AD13" i="49"/>
  <c r="AE23" i="50"/>
  <c r="AE24" i="50"/>
  <c r="AD65" i="41"/>
  <c r="AF54" i="41"/>
  <c r="AG53" i="41"/>
  <c r="AD36" i="47"/>
  <c r="AD27" i="47"/>
  <c r="AE17" i="47"/>
  <c r="AE8" i="47"/>
  <c r="AE55" i="41"/>
  <c r="AE57" i="41"/>
  <c r="AE56" i="41"/>
  <c r="AE9" i="47"/>
  <c r="AE18" i="47"/>
  <c r="AE64" i="41"/>
  <c r="AE62" i="41"/>
  <c r="AE63" i="41"/>
  <c r="AD35" i="47"/>
  <c r="AD26" i="47"/>
  <c r="AF61" i="41"/>
  <c r="AG60" i="41"/>
  <c r="AB5" i="33"/>
  <c r="AB51" i="41"/>
  <c r="AB70" i="41" s="1"/>
  <c r="AD58" i="41"/>
  <c r="AD47" i="41"/>
  <c r="AD66" i="41" s="1"/>
  <c r="AE46" i="41"/>
  <c r="AC16" i="47"/>
  <c r="AC19" i="47" s="1"/>
  <c r="AC7" i="36" s="1"/>
  <c r="AC7" i="47"/>
  <c r="AC10" i="47" s="1"/>
  <c r="AC6" i="36" s="1"/>
  <c r="AC5" i="36"/>
  <c r="AC48" i="41"/>
  <c r="AC67" i="41" s="1"/>
  <c r="AC50" i="41"/>
  <c r="AC49" i="41"/>
  <c r="AC99" i="41"/>
  <c r="AD79" i="40"/>
  <c r="AD97" i="41"/>
  <c r="AD96" i="41"/>
  <c r="AD98" i="41"/>
  <c r="AE93" i="41"/>
  <c r="AE95" i="41" s="1"/>
  <c r="AE85" i="41"/>
  <c r="AE87" i="41" s="1"/>
  <c r="AC91" i="41"/>
  <c r="AD88" i="41"/>
  <c r="AD90" i="41"/>
  <c r="AD89" i="41"/>
  <c r="AF43" i="40"/>
  <c r="AE41" i="40"/>
  <c r="AE79" i="40"/>
  <c r="AE17" i="40"/>
  <c r="AE32" i="40"/>
  <c r="AD26" i="40"/>
  <c r="AD5" i="4" s="1"/>
  <c r="AD44" i="40"/>
  <c r="AD5" i="10" s="1"/>
  <c r="AF34" i="40"/>
  <c r="AD35" i="40"/>
  <c r="AC69" i="41" l="1"/>
  <c r="AC7" i="33" s="1"/>
  <c r="AC68" i="41"/>
  <c r="AC6" i="33" s="1"/>
  <c r="AF24" i="50"/>
  <c r="AF23" i="50"/>
  <c r="AE19" i="50"/>
  <c r="AE9" i="50"/>
  <c r="AE14" i="50"/>
  <c r="AE29" i="49"/>
  <c r="AE19" i="49"/>
  <c r="AE14" i="49"/>
  <c r="AE24" i="49"/>
  <c r="AE9" i="49"/>
  <c r="AE18" i="50"/>
  <c r="AE13" i="50"/>
  <c r="AE18" i="49"/>
  <c r="AE28" i="49"/>
  <c r="AE23" i="49"/>
  <c r="AE8" i="50"/>
  <c r="AE8" i="49"/>
  <c r="AE13" i="49"/>
  <c r="AE65" i="41"/>
  <c r="AF17" i="47"/>
  <c r="AF8" i="47"/>
  <c r="AF55" i="41"/>
  <c r="AF57" i="41"/>
  <c r="AF56" i="41"/>
  <c r="AF9" i="47"/>
  <c r="AF18" i="47"/>
  <c r="AF64" i="41"/>
  <c r="AF63" i="41"/>
  <c r="AF62" i="41"/>
  <c r="AC5" i="33"/>
  <c r="AC51" i="41"/>
  <c r="AC70" i="41" s="1"/>
  <c r="AF46" i="41"/>
  <c r="AE47" i="41"/>
  <c r="AE66" i="41" s="1"/>
  <c r="AG61" i="41"/>
  <c r="AH60" i="41"/>
  <c r="AD16" i="47"/>
  <c r="AD19" i="47" s="1"/>
  <c r="AD7" i="36" s="1"/>
  <c r="AD7" i="47"/>
  <c r="AD10" i="47" s="1"/>
  <c r="AD6" i="36" s="1"/>
  <c r="AD5" i="36"/>
  <c r="AD50" i="41"/>
  <c r="AD49" i="41"/>
  <c r="AD48" i="41"/>
  <c r="AD67" i="41" s="1"/>
  <c r="AE36" i="47"/>
  <c r="AE27" i="47"/>
  <c r="AE35" i="47"/>
  <c r="AE26" i="47"/>
  <c r="AE58" i="41"/>
  <c r="AG54" i="41"/>
  <c r="AH53" i="41"/>
  <c r="AD99" i="41"/>
  <c r="AD91" i="41"/>
  <c r="AF85" i="41"/>
  <c r="AF87" i="41" s="1"/>
  <c r="AF93" i="41"/>
  <c r="AF95" i="41" s="1"/>
  <c r="AE88" i="41"/>
  <c r="AE90" i="41"/>
  <c r="AE89" i="41"/>
  <c r="AE96" i="41"/>
  <c r="AE97" i="41"/>
  <c r="AE98" i="41"/>
  <c r="AF41" i="40"/>
  <c r="AG43" i="40"/>
  <c r="AF79" i="40"/>
  <c r="AE88" i="40"/>
  <c r="AE44" i="40"/>
  <c r="AE5" i="10" s="1"/>
  <c r="AE26" i="40"/>
  <c r="AE5" i="4" s="1"/>
  <c r="AF32" i="40"/>
  <c r="AF17" i="40"/>
  <c r="AG34" i="40"/>
  <c r="AE35" i="40"/>
  <c r="AD69" i="41" l="1"/>
  <c r="AD7" i="33" s="1"/>
  <c r="AD68" i="41"/>
  <c r="AD6" i="33" s="1"/>
  <c r="AF65" i="41"/>
  <c r="AG24" i="50"/>
  <c r="AF14" i="50"/>
  <c r="AF9" i="50"/>
  <c r="AF24" i="49"/>
  <c r="AF19" i="50"/>
  <c r="AF29" i="49"/>
  <c r="AF14" i="49"/>
  <c r="AF9" i="49"/>
  <c r="AF19" i="49"/>
  <c r="AF13" i="50"/>
  <c r="AF18" i="50"/>
  <c r="AF8" i="50"/>
  <c r="AF23" i="49"/>
  <c r="AF28" i="49"/>
  <c r="AF13" i="49"/>
  <c r="AF8" i="49"/>
  <c r="AF18" i="49"/>
  <c r="AG23" i="50"/>
  <c r="AG18" i="47"/>
  <c r="AG9" i="47"/>
  <c r="AG63" i="41"/>
  <c r="AG64" i="41"/>
  <c r="AG62" i="41"/>
  <c r="AI60" i="41"/>
  <c r="AH61" i="41"/>
  <c r="AH54" i="41"/>
  <c r="AI53" i="41"/>
  <c r="AG17" i="47"/>
  <c r="AG8" i="47"/>
  <c r="AG56" i="41"/>
  <c r="AG57" i="41"/>
  <c r="AG55" i="41"/>
  <c r="AF58" i="41"/>
  <c r="AE7" i="47"/>
  <c r="AE10" i="47" s="1"/>
  <c r="AE6" i="36" s="1"/>
  <c r="AE16" i="47"/>
  <c r="AE19" i="47" s="1"/>
  <c r="AE7" i="36" s="1"/>
  <c r="AE5" i="36"/>
  <c r="AE48" i="41"/>
  <c r="AE67" i="41" s="1"/>
  <c r="AE50" i="41"/>
  <c r="AE49" i="41"/>
  <c r="AF35" i="47"/>
  <c r="AF26" i="47"/>
  <c r="AD5" i="33"/>
  <c r="AD51" i="41"/>
  <c r="AD70" i="41" s="1"/>
  <c r="AF47" i="41"/>
  <c r="AF66" i="41" s="1"/>
  <c r="AG46" i="41"/>
  <c r="AF36" i="47"/>
  <c r="AF27" i="47"/>
  <c r="AE99" i="41"/>
  <c r="AF88" i="41"/>
  <c r="AF90" i="41"/>
  <c r="AF89" i="41"/>
  <c r="AG93" i="41"/>
  <c r="AG95" i="41" s="1"/>
  <c r="AG85" i="41"/>
  <c r="AG87" i="41" s="1"/>
  <c r="AE91" i="41"/>
  <c r="AF97" i="41"/>
  <c r="AF96" i="41"/>
  <c r="AF98" i="41"/>
  <c r="AG41" i="40"/>
  <c r="AH43" i="40"/>
  <c r="AF88" i="40"/>
  <c r="AG79" i="40"/>
  <c r="AF44" i="40"/>
  <c r="AF5" i="10" s="1"/>
  <c r="AF26" i="40"/>
  <c r="AF5" i="4" s="1"/>
  <c r="AG32" i="40"/>
  <c r="AG17" i="40"/>
  <c r="AF35" i="40"/>
  <c r="AH34" i="40"/>
  <c r="AE69" i="41" l="1"/>
  <c r="AE7" i="33" s="1"/>
  <c r="AE68" i="41"/>
  <c r="AE6" i="33" s="1"/>
  <c r="AG65" i="41"/>
  <c r="AG13" i="50"/>
  <c r="AG18" i="50"/>
  <c r="AG8" i="50"/>
  <c r="AG28" i="49"/>
  <c r="AG13" i="49"/>
  <c r="AG23" i="49"/>
  <c r="AG8" i="49"/>
  <c r="AG18" i="49"/>
  <c r="AG19" i="50"/>
  <c r="AG14" i="50"/>
  <c r="AG9" i="50"/>
  <c r="AG14" i="49"/>
  <c r="AG9" i="49"/>
  <c r="AG24" i="49"/>
  <c r="AG19" i="49"/>
  <c r="AG29" i="49"/>
  <c r="AH23" i="50"/>
  <c r="AH24" i="50"/>
  <c r="AG35" i="47"/>
  <c r="AG26" i="47"/>
  <c r="AG36" i="47"/>
  <c r="AG27" i="47"/>
  <c r="AG47" i="41"/>
  <c r="AG66" i="41" s="1"/>
  <c r="AH46" i="41"/>
  <c r="AE51" i="41"/>
  <c r="AE70" i="41" s="1"/>
  <c r="AE5" i="33"/>
  <c r="AF7" i="47"/>
  <c r="AF10" i="47" s="1"/>
  <c r="AF6" i="36" s="1"/>
  <c r="AF16" i="47"/>
  <c r="AF19" i="47" s="1"/>
  <c r="AF7" i="36" s="1"/>
  <c r="AF5" i="36"/>
  <c r="AF49" i="41"/>
  <c r="AF48" i="41"/>
  <c r="AF67" i="41" s="1"/>
  <c r="AF50" i="41"/>
  <c r="AG58" i="41"/>
  <c r="AI54" i="41"/>
  <c r="AJ53" i="41"/>
  <c r="AH18" i="47"/>
  <c r="AH9" i="47"/>
  <c r="AH63" i="41"/>
  <c r="AH62" i="41"/>
  <c r="AH64" i="41"/>
  <c r="AH17" i="47"/>
  <c r="AH8" i="47"/>
  <c r="AH56" i="41"/>
  <c r="AH55" i="41"/>
  <c r="AH57" i="41"/>
  <c r="AJ60" i="41"/>
  <c r="AI61" i="41"/>
  <c r="AF99" i="41"/>
  <c r="AH93" i="41"/>
  <c r="AH95" i="41" s="1"/>
  <c r="AG88" i="41"/>
  <c r="AG90" i="41"/>
  <c r="AG89" i="41"/>
  <c r="AF91" i="41"/>
  <c r="AG96" i="41"/>
  <c r="AG97" i="41"/>
  <c r="AG98" i="41"/>
  <c r="AH85" i="41"/>
  <c r="AH87" i="41" s="1"/>
  <c r="AG88" i="40"/>
  <c r="AH41" i="40"/>
  <c r="AI43" i="40"/>
  <c r="AH79" i="40"/>
  <c r="AH32" i="40"/>
  <c r="AH17" i="40"/>
  <c r="AI34" i="40"/>
  <c r="AG35" i="40"/>
  <c r="AG44" i="40"/>
  <c r="AG5" i="10" s="1"/>
  <c r="AG26" i="40"/>
  <c r="AG5" i="4" s="1"/>
  <c r="AF69" i="41" l="1"/>
  <c r="AF7" i="33" s="1"/>
  <c r="AF68" i="41"/>
  <c r="AF6" i="33" s="1"/>
  <c r="AI24" i="50"/>
  <c r="AI23" i="50"/>
  <c r="AH13" i="50"/>
  <c r="AH18" i="50"/>
  <c r="AH28" i="49"/>
  <c r="AH8" i="50"/>
  <c r="AH23" i="49"/>
  <c r="AH18" i="49"/>
  <c r="AH13" i="49"/>
  <c r="AH8" i="49"/>
  <c r="AH14" i="50"/>
  <c r="AH9" i="50"/>
  <c r="AH19" i="50"/>
  <c r="AH24" i="49"/>
  <c r="AH29" i="49"/>
  <c r="AH19" i="49"/>
  <c r="AH14" i="49"/>
  <c r="AH9" i="49"/>
  <c r="AH58" i="41"/>
  <c r="AH65" i="41"/>
  <c r="AI18" i="47"/>
  <c r="AI9" i="47"/>
  <c r="AI64" i="41"/>
  <c r="AI62" i="41"/>
  <c r="AI63" i="41"/>
  <c r="AH36" i="47"/>
  <c r="AH27" i="47"/>
  <c r="AJ61" i="41"/>
  <c r="AK60" i="41"/>
  <c r="AI46" i="41"/>
  <c r="AH47" i="41"/>
  <c r="AH66" i="41" s="1"/>
  <c r="AK53" i="41"/>
  <c r="AJ54" i="41"/>
  <c r="AF51" i="41"/>
  <c r="AF70" i="41" s="1"/>
  <c r="AF5" i="33"/>
  <c r="AG16" i="47"/>
  <c r="AG19" i="47" s="1"/>
  <c r="AG7" i="36" s="1"/>
  <c r="AG7" i="47"/>
  <c r="AG10" i="47" s="1"/>
  <c r="AG6" i="36" s="1"/>
  <c r="AG5" i="36"/>
  <c r="AG48" i="41"/>
  <c r="AG67" i="41" s="1"/>
  <c r="AG50" i="41"/>
  <c r="AG49" i="41"/>
  <c r="AI8" i="47"/>
  <c r="AI17" i="47"/>
  <c r="AI56" i="41"/>
  <c r="AI55" i="41"/>
  <c r="AI57" i="41"/>
  <c r="AH26" i="47"/>
  <c r="AH35" i="47"/>
  <c r="AG99" i="41"/>
  <c r="AG91" i="41"/>
  <c r="AH96" i="41"/>
  <c r="AH98" i="41"/>
  <c r="AH97" i="41"/>
  <c r="AH89" i="41"/>
  <c r="AH88" i="41"/>
  <c r="AH90" i="41"/>
  <c r="AI85" i="41"/>
  <c r="AI87" i="41" s="1"/>
  <c r="AI93" i="41"/>
  <c r="AI95" i="41" s="1"/>
  <c r="AH88" i="40"/>
  <c r="AJ43" i="40"/>
  <c r="AI41" i="40"/>
  <c r="AI79" i="40"/>
  <c r="AJ34" i="40"/>
  <c r="AH35" i="40"/>
  <c r="AH44" i="40"/>
  <c r="AH5" i="10" s="1"/>
  <c r="AH26" i="40"/>
  <c r="AH5" i="4" s="1"/>
  <c r="AI32" i="40"/>
  <c r="AI17" i="40"/>
  <c r="AG69" i="41" l="1"/>
  <c r="AG7" i="33" s="1"/>
  <c r="AG68" i="41"/>
  <c r="AG6" i="33" s="1"/>
  <c r="AJ23" i="50"/>
  <c r="AI19" i="50"/>
  <c r="AI9" i="50"/>
  <c r="AI14" i="50"/>
  <c r="AI24" i="49"/>
  <c r="AI29" i="49"/>
  <c r="AI19" i="49"/>
  <c r="AI9" i="49"/>
  <c r="AI14" i="49"/>
  <c r="AJ24" i="50"/>
  <c r="AI18" i="50"/>
  <c r="AI13" i="50"/>
  <c r="AI23" i="49"/>
  <c r="AI28" i="49"/>
  <c r="AI8" i="50"/>
  <c r="AI18" i="49"/>
  <c r="AI8" i="49"/>
  <c r="AI13" i="49"/>
  <c r="AI65" i="41"/>
  <c r="AI58" i="41"/>
  <c r="AJ46" i="41"/>
  <c r="AI47" i="41"/>
  <c r="AI66" i="41" s="1"/>
  <c r="AH16" i="47"/>
  <c r="AH19" i="47" s="1"/>
  <c r="AH7" i="36" s="1"/>
  <c r="AH7" i="47"/>
  <c r="AH10" i="47" s="1"/>
  <c r="AH6" i="36" s="1"/>
  <c r="AH5" i="36"/>
  <c r="AH48" i="41"/>
  <c r="AH67" i="41" s="1"/>
  <c r="AH50" i="41"/>
  <c r="AH49" i="41"/>
  <c r="AL60" i="41"/>
  <c r="AK61" i="41"/>
  <c r="AG5" i="33"/>
  <c r="AG51" i="41"/>
  <c r="AG70" i="41" s="1"/>
  <c r="AJ8" i="47"/>
  <c r="AJ17" i="47"/>
  <c r="AJ56" i="41"/>
  <c r="AJ55" i="41"/>
  <c r="AJ57" i="41"/>
  <c r="AJ18" i="47"/>
  <c r="AJ9" i="47"/>
  <c r="AJ64" i="41"/>
  <c r="AJ62" i="41"/>
  <c r="AJ63" i="41"/>
  <c r="AI36" i="47"/>
  <c r="AI27" i="47"/>
  <c r="AI35" i="47"/>
  <c r="AI26" i="47"/>
  <c r="AL53" i="41"/>
  <c r="AK54" i="41"/>
  <c r="AH99" i="41"/>
  <c r="AJ85" i="41"/>
  <c r="AJ87" i="41" s="1"/>
  <c r="AI89" i="41"/>
  <c r="AI88" i="41"/>
  <c r="AI90" i="41"/>
  <c r="AJ93" i="41"/>
  <c r="AJ95" i="41" s="1"/>
  <c r="AI96" i="41"/>
  <c r="AI97" i="41"/>
  <c r="AI98" i="41"/>
  <c r="AH91" i="41"/>
  <c r="AK43" i="40"/>
  <c r="AJ41" i="40"/>
  <c r="AI88" i="40"/>
  <c r="AJ88" i="40"/>
  <c r="AI35" i="40"/>
  <c r="AK34" i="40"/>
  <c r="AI44" i="40"/>
  <c r="AI5" i="10" s="1"/>
  <c r="AI26" i="40"/>
  <c r="AI5" i="4" s="1"/>
  <c r="AJ32" i="40"/>
  <c r="AJ17" i="40"/>
  <c r="AH69" i="41" l="1"/>
  <c r="AH7" i="33" s="1"/>
  <c r="AH68" i="41"/>
  <c r="AH6" i="33" s="1"/>
  <c r="AK24" i="50"/>
  <c r="AJ19" i="50"/>
  <c r="AJ24" i="49"/>
  <c r="AJ14" i="50"/>
  <c r="AJ29" i="49"/>
  <c r="AJ14" i="49"/>
  <c r="AJ9" i="50"/>
  <c r="AJ19" i="49"/>
  <c r="AJ9" i="49"/>
  <c r="AJ18" i="50"/>
  <c r="AJ13" i="50"/>
  <c r="AJ23" i="49"/>
  <c r="AJ28" i="49"/>
  <c r="AJ8" i="50"/>
  <c r="AJ13" i="49"/>
  <c r="AJ18" i="49"/>
  <c r="AJ8" i="49"/>
  <c r="AK23" i="50"/>
  <c r="AK18" i="47"/>
  <c r="AK9" i="47"/>
  <c r="AK64" i="41"/>
  <c r="AK62" i="41"/>
  <c r="AK63" i="41"/>
  <c r="AJ65" i="41"/>
  <c r="AJ58" i="41"/>
  <c r="AM60" i="41"/>
  <c r="AL61" i="41"/>
  <c r="AM53" i="41"/>
  <c r="AL54" i="41"/>
  <c r="AK46" i="41"/>
  <c r="AJ47" i="41"/>
  <c r="AJ66" i="41" s="1"/>
  <c r="AH5" i="33"/>
  <c r="AH51" i="41"/>
  <c r="AH70" i="41" s="1"/>
  <c r="AJ36" i="47"/>
  <c r="AJ27" i="47"/>
  <c r="AJ26" i="47"/>
  <c r="AJ35" i="47"/>
  <c r="AK17" i="47"/>
  <c r="AK8" i="47"/>
  <c r="AK56" i="41"/>
  <c r="AK57" i="41"/>
  <c r="AK55" i="41"/>
  <c r="AI16" i="47"/>
  <c r="AI19" i="47" s="1"/>
  <c r="AI7" i="36" s="1"/>
  <c r="AI7" i="47"/>
  <c r="AI10" i="47" s="1"/>
  <c r="AI6" i="36" s="1"/>
  <c r="AI5" i="36"/>
  <c r="AI50" i="41"/>
  <c r="AI48" i="41"/>
  <c r="AI67" i="41" s="1"/>
  <c r="AI49" i="41"/>
  <c r="AI99" i="41"/>
  <c r="AJ96" i="41"/>
  <c r="AJ98" i="41"/>
  <c r="AJ97" i="41"/>
  <c r="AJ89" i="41"/>
  <c r="AJ88" i="41"/>
  <c r="AJ90" i="41"/>
  <c r="AK93" i="41"/>
  <c r="AK95" i="41" s="1"/>
  <c r="AK85" i="41"/>
  <c r="AK87" i="41" s="1"/>
  <c r="AI91" i="41"/>
  <c r="AJ79" i="40"/>
  <c r="AK41" i="40"/>
  <c r="AL43" i="40"/>
  <c r="AK79" i="40"/>
  <c r="AL34" i="40"/>
  <c r="AJ35" i="40"/>
  <c r="AK32" i="40"/>
  <c r="AK17" i="40"/>
  <c r="AJ26" i="40"/>
  <c r="AJ5" i="4" s="1"/>
  <c r="AJ44" i="40"/>
  <c r="AJ5" i="10" s="1"/>
  <c r="AI69" i="41" l="1"/>
  <c r="AI7" i="33" s="1"/>
  <c r="AI68" i="41"/>
  <c r="AI6" i="33" s="1"/>
  <c r="AK19" i="50"/>
  <c r="AK14" i="50"/>
  <c r="AK24" i="49"/>
  <c r="AK9" i="50"/>
  <c r="AK29" i="49"/>
  <c r="AK14" i="49"/>
  <c r="AK19" i="49"/>
  <c r="AK9" i="49"/>
  <c r="AL23" i="50"/>
  <c r="AK18" i="50"/>
  <c r="AK13" i="50"/>
  <c r="AK8" i="50"/>
  <c r="AK23" i="49"/>
  <c r="AK13" i="49"/>
  <c r="AK18" i="49"/>
  <c r="AK8" i="49"/>
  <c r="AK28" i="49"/>
  <c r="AI5" i="33"/>
  <c r="AI51" i="41"/>
  <c r="AI70" i="41" s="1"/>
  <c r="AL46" i="41"/>
  <c r="AK47" i="41"/>
  <c r="AK66" i="41" s="1"/>
  <c r="AK26" i="47"/>
  <c r="AK35" i="47"/>
  <c r="AK36" i="47"/>
  <c r="AK27" i="47"/>
  <c r="AL17" i="47"/>
  <c r="AL8" i="47"/>
  <c r="AL57" i="41"/>
  <c r="AL55" i="41"/>
  <c r="AL56" i="41"/>
  <c r="AL18" i="47"/>
  <c r="AL9" i="47"/>
  <c r="AL62" i="41"/>
  <c r="AL64" i="41"/>
  <c r="AL63" i="41"/>
  <c r="AK65" i="41"/>
  <c r="AN53" i="41"/>
  <c r="AO53" i="41" s="1"/>
  <c r="AM54" i="41"/>
  <c r="AM61" i="41"/>
  <c r="AN60" i="41"/>
  <c r="AO60" i="41" s="1"/>
  <c r="AK58" i="41"/>
  <c r="AJ16" i="47"/>
  <c r="AJ19" i="47" s="1"/>
  <c r="AJ7" i="36" s="1"/>
  <c r="AJ7" i="47"/>
  <c r="AJ10" i="47" s="1"/>
  <c r="AJ6" i="36" s="1"/>
  <c r="AJ5" i="36"/>
  <c r="AJ49" i="41"/>
  <c r="AJ50" i="41"/>
  <c r="AJ48" i="41"/>
  <c r="AJ67" i="41" s="1"/>
  <c r="AJ99" i="41"/>
  <c r="AJ91" i="41"/>
  <c r="AL93" i="41"/>
  <c r="AL95" i="41" s="1"/>
  <c r="AK89" i="41"/>
  <c r="AK88" i="41"/>
  <c r="AK90" i="41"/>
  <c r="AL85" i="41"/>
  <c r="AL87" i="41" s="1"/>
  <c r="AK97" i="41"/>
  <c r="AK96" i="41"/>
  <c r="AK98" i="41"/>
  <c r="AK88" i="40"/>
  <c r="AM43" i="40"/>
  <c r="AL41" i="40"/>
  <c r="AL79" i="40"/>
  <c r="AM34" i="40"/>
  <c r="AK44" i="40"/>
  <c r="AK5" i="10" s="1"/>
  <c r="AK26" i="40"/>
  <c r="AK5" i="4" s="1"/>
  <c r="AL32" i="40"/>
  <c r="AL17" i="40"/>
  <c r="AK35" i="40"/>
  <c r="AO54" i="41" l="1"/>
  <c r="AP53" i="41"/>
  <c r="AO85" i="41"/>
  <c r="AO87" i="41" s="1"/>
  <c r="AO93" i="41"/>
  <c r="AO95" i="41" s="1"/>
  <c r="AO61" i="41"/>
  <c r="AP60" i="41"/>
  <c r="AJ69" i="41"/>
  <c r="AJ7" i="33" s="1"/>
  <c r="AJ68" i="41"/>
  <c r="AJ6" i="33" s="1"/>
  <c r="AL58" i="41"/>
  <c r="AO43" i="40"/>
  <c r="AO34" i="40"/>
  <c r="AM23" i="50"/>
  <c r="AL13" i="50"/>
  <c r="AL18" i="50"/>
  <c r="AL8" i="50"/>
  <c r="AL28" i="49"/>
  <c r="AL13" i="49"/>
  <c r="AL18" i="49"/>
  <c r="AL23" i="49"/>
  <c r="AL8" i="49"/>
  <c r="AL24" i="50"/>
  <c r="AM24" i="50"/>
  <c r="AL35" i="47"/>
  <c r="AL26" i="47"/>
  <c r="AL65" i="41"/>
  <c r="AL36" i="47"/>
  <c r="AL27" i="47"/>
  <c r="AN61" i="41"/>
  <c r="AL47" i="41"/>
  <c r="AL66" i="41" s="1"/>
  <c r="AM46" i="41"/>
  <c r="AM18" i="47"/>
  <c r="AM9" i="47"/>
  <c r="AM62" i="41"/>
  <c r="AM64" i="41"/>
  <c r="AM63" i="41"/>
  <c r="AJ5" i="33"/>
  <c r="AJ51" i="41"/>
  <c r="AJ70" i="41" s="1"/>
  <c r="AM17" i="47"/>
  <c r="AM8" i="47"/>
  <c r="AM55" i="41"/>
  <c r="AM57" i="41"/>
  <c r="AM56" i="41"/>
  <c r="AN54" i="41"/>
  <c r="AK16" i="47"/>
  <c r="AK19" i="47" s="1"/>
  <c r="AK7" i="36" s="1"/>
  <c r="AK7" i="47"/>
  <c r="AK10" i="47" s="1"/>
  <c r="AK6" i="36" s="1"/>
  <c r="AK5" i="36"/>
  <c r="AK48" i="41"/>
  <c r="AK67" i="41" s="1"/>
  <c r="AK50" i="41"/>
  <c r="AK49" i="41"/>
  <c r="AL88" i="40"/>
  <c r="AK99" i="41"/>
  <c r="AM85" i="41"/>
  <c r="AM87" i="41" s="1"/>
  <c r="AL88" i="41"/>
  <c r="AL90" i="41"/>
  <c r="AL89" i="41"/>
  <c r="AK91" i="41"/>
  <c r="AL97" i="41"/>
  <c r="AL96" i="41"/>
  <c r="AL98" i="41"/>
  <c r="AM93" i="41"/>
  <c r="AM95" i="41" s="1"/>
  <c r="AN43" i="40"/>
  <c r="AM41" i="40"/>
  <c r="AM79" i="40"/>
  <c r="AL35" i="40"/>
  <c r="AN34" i="40"/>
  <c r="B16" i="40"/>
  <c r="AM17" i="40"/>
  <c r="AM32" i="40"/>
  <c r="AL44" i="40"/>
  <c r="AL5" i="10" s="1"/>
  <c r="AL26" i="40"/>
  <c r="AL5" i="4" s="1"/>
  <c r="AO27" i="47" l="1"/>
  <c r="AO36" i="47"/>
  <c r="AO98" i="41"/>
  <c r="AO97" i="41"/>
  <c r="AO96" i="41"/>
  <c r="AO35" i="47"/>
  <c r="AO26" i="47"/>
  <c r="AO88" i="41"/>
  <c r="AO90" i="41"/>
  <c r="AO89" i="41"/>
  <c r="AP93" i="41"/>
  <c r="AP61" i="41"/>
  <c r="C60" i="41"/>
  <c r="AP54" i="41"/>
  <c r="AP85" i="41"/>
  <c r="C53" i="41"/>
  <c r="AO9" i="47"/>
  <c r="AO18" i="47"/>
  <c r="AO64" i="41"/>
  <c r="AO63" i="41"/>
  <c r="AO62" i="41"/>
  <c r="AO8" i="47"/>
  <c r="AO17" i="47"/>
  <c r="AO55" i="41"/>
  <c r="AO56" i="41"/>
  <c r="AO57" i="41"/>
  <c r="AK69" i="41"/>
  <c r="AK7" i="33" s="1"/>
  <c r="AK68" i="41"/>
  <c r="AK6" i="33" s="1"/>
  <c r="AO17" i="40"/>
  <c r="AO41" i="40"/>
  <c r="AO44" i="40" s="1"/>
  <c r="AO5" i="10" s="1"/>
  <c r="AO32" i="40"/>
  <c r="AO35" i="40" s="1"/>
  <c r="AO26" i="40"/>
  <c r="AP43" i="40"/>
  <c r="B43" i="40" s="1"/>
  <c r="AP34" i="40"/>
  <c r="B34" i="40" s="1"/>
  <c r="B25" i="40"/>
  <c r="AM88" i="40"/>
  <c r="AM18" i="50"/>
  <c r="AM8" i="50"/>
  <c r="AM13" i="50"/>
  <c r="AM28" i="49"/>
  <c r="AM23" i="49"/>
  <c r="AM13" i="49"/>
  <c r="AM18" i="49"/>
  <c r="AM8" i="49"/>
  <c r="AM9" i="50"/>
  <c r="AM19" i="50"/>
  <c r="AM14" i="50"/>
  <c r="AM29" i="49"/>
  <c r="AM14" i="49"/>
  <c r="AM24" i="49"/>
  <c r="AM19" i="49"/>
  <c r="AM9" i="49"/>
  <c r="AL9" i="50"/>
  <c r="AL14" i="50"/>
  <c r="AL19" i="50"/>
  <c r="AL29" i="49"/>
  <c r="AL24" i="49"/>
  <c r="AL14" i="49"/>
  <c r="AL19" i="49"/>
  <c r="AL9" i="49"/>
  <c r="AL16" i="47"/>
  <c r="AL19" i="47" s="1"/>
  <c r="AL7" i="36" s="1"/>
  <c r="AL7" i="47"/>
  <c r="AL10" i="47" s="1"/>
  <c r="AL6" i="36" s="1"/>
  <c r="AL5" i="36"/>
  <c r="AL49" i="41"/>
  <c r="AL50" i="41"/>
  <c r="AL48" i="41"/>
  <c r="AL67" i="41" s="1"/>
  <c r="AM47" i="41"/>
  <c r="AM66" i="41" s="1"/>
  <c r="AN46" i="41"/>
  <c r="AN18" i="47"/>
  <c r="AN9" i="47"/>
  <c r="AN63" i="41"/>
  <c r="AN62" i="41"/>
  <c r="AN64" i="41"/>
  <c r="AM36" i="47"/>
  <c r="AM27" i="47"/>
  <c r="AM35" i="47"/>
  <c r="AM26" i="47"/>
  <c r="AN17" i="47"/>
  <c r="AN8" i="47"/>
  <c r="AN56" i="41"/>
  <c r="AN55" i="41"/>
  <c r="AN57" i="41"/>
  <c r="AK5" i="33"/>
  <c r="AK51" i="41"/>
  <c r="AK70" i="41" s="1"/>
  <c r="AM58" i="41"/>
  <c r="AM65" i="41"/>
  <c r="AL99" i="41"/>
  <c r="AM96" i="41"/>
  <c r="AM97" i="41"/>
  <c r="AM98" i="41"/>
  <c r="AL91" i="41"/>
  <c r="AM88" i="41"/>
  <c r="AM90" i="41"/>
  <c r="AM89" i="41"/>
  <c r="AN41" i="40"/>
  <c r="B52" i="40"/>
  <c r="B106" i="40"/>
  <c r="AM35" i="40"/>
  <c r="AN32" i="40"/>
  <c r="AN17" i="40"/>
  <c r="B14" i="40"/>
  <c r="AM44" i="40"/>
  <c r="AM5" i="10" s="1"/>
  <c r="AM26" i="40"/>
  <c r="AM5" i="4" s="1"/>
  <c r="AO99" i="41" l="1"/>
  <c r="AN47" i="41"/>
  <c r="AO46" i="41"/>
  <c r="AP9" i="47"/>
  <c r="C9" i="47" s="1"/>
  <c r="AP18" i="47"/>
  <c r="C18" i="47" s="1"/>
  <c r="AP63" i="41"/>
  <c r="C63" i="41" s="1"/>
  <c r="AP64" i="41"/>
  <c r="C64" i="41" s="1"/>
  <c r="AP62" i="41"/>
  <c r="C61" i="41"/>
  <c r="AO65" i="41"/>
  <c r="AP95" i="41"/>
  <c r="C93" i="41"/>
  <c r="AO58" i="41"/>
  <c r="AO91" i="41"/>
  <c r="AP87" i="41"/>
  <c r="AP17" i="47"/>
  <c r="C17" i="47" s="1"/>
  <c r="AP8" i="47"/>
  <c r="C8" i="47" s="1"/>
  <c r="AP55" i="41"/>
  <c r="C55" i="41" s="1"/>
  <c r="AP56" i="41"/>
  <c r="AP57" i="41"/>
  <c r="C57" i="41" s="1"/>
  <c r="C54" i="41"/>
  <c r="AL69" i="41"/>
  <c r="AL7" i="33" s="1"/>
  <c r="AL68" i="41"/>
  <c r="AL6" i="33" s="1"/>
  <c r="AN50" i="41"/>
  <c r="AN69" i="41" s="1"/>
  <c r="AN48" i="41"/>
  <c r="AN67" i="41" s="1"/>
  <c r="AP41" i="40"/>
  <c r="AP44" i="40" s="1"/>
  <c r="AP5" i="10" s="1"/>
  <c r="AP26" i="40"/>
  <c r="AP32" i="40"/>
  <c r="AP35" i="40" s="1"/>
  <c r="AP17" i="40"/>
  <c r="B17" i="40" s="1"/>
  <c r="AN24" i="50"/>
  <c r="C24" i="50" s="1"/>
  <c r="AN23" i="50"/>
  <c r="C23" i="50" s="1"/>
  <c r="AN14" i="50"/>
  <c r="C14" i="50" s="1"/>
  <c r="AN9" i="50"/>
  <c r="C9" i="50" s="1"/>
  <c r="AN19" i="50"/>
  <c r="C19" i="50" s="1"/>
  <c r="AN14" i="49"/>
  <c r="C14" i="49" s="1"/>
  <c r="AN29" i="49"/>
  <c r="C29" i="49" s="1"/>
  <c r="AN24" i="49"/>
  <c r="C24" i="49" s="1"/>
  <c r="AN9" i="49"/>
  <c r="C9" i="49" s="1"/>
  <c r="AN19" i="49"/>
  <c r="C19" i="49" s="1"/>
  <c r="AN18" i="50"/>
  <c r="C18" i="50" s="1"/>
  <c r="AN13" i="50"/>
  <c r="C13" i="50" s="1"/>
  <c r="AN8" i="50"/>
  <c r="C8" i="50" s="1"/>
  <c r="AN23" i="49"/>
  <c r="C23" i="49" s="1"/>
  <c r="AN13" i="49"/>
  <c r="C13" i="49" s="1"/>
  <c r="AN28" i="49"/>
  <c r="C28" i="49" s="1"/>
  <c r="AN8" i="49"/>
  <c r="C8" i="49" s="1"/>
  <c r="AN18" i="49"/>
  <c r="C18" i="49" s="1"/>
  <c r="AN58" i="41"/>
  <c r="AN7" i="47"/>
  <c r="AN16" i="47"/>
  <c r="AM7" i="47"/>
  <c r="AM10" i="47" s="1"/>
  <c r="AM6" i="36" s="1"/>
  <c r="AM16" i="47"/>
  <c r="AM19" i="47" s="1"/>
  <c r="AM7" i="36" s="1"/>
  <c r="AM5" i="36"/>
  <c r="AM48" i="41"/>
  <c r="AM67" i="41" s="1"/>
  <c r="AM50" i="41"/>
  <c r="AM49" i="41"/>
  <c r="AL5" i="33"/>
  <c r="AL51" i="41"/>
  <c r="AL70" i="41" s="1"/>
  <c r="AN65" i="41"/>
  <c r="AM99" i="41"/>
  <c r="AM91" i="41"/>
  <c r="AN85" i="41"/>
  <c r="C85" i="41" s="1"/>
  <c r="AN93" i="41"/>
  <c r="AN88" i="40"/>
  <c r="AN35" i="40"/>
  <c r="AN79" i="40"/>
  <c r="B79" i="40" s="1"/>
  <c r="B70" i="40"/>
  <c r="AN26" i="40"/>
  <c r="AN5" i="4" s="1"/>
  <c r="AP26" i="47" l="1"/>
  <c r="AP35" i="47"/>
  <c r="AP88" i="41"/>
  <c r="AP90" i="41"/>
  <c r="AP89" i="41"/>
  <c r="AP65" i="41"/>
  <c r="C65" i="41" s="1"/>
  <c r="C62" i="41"/>
  <c r="AP58" i="41"/>
  <c r="C58" i="41" s="1"/>
  <c r="C56" i="41"/>
  <c r="AP27" i="47"/>
  <c r="AP36" i="47"/>
  <c r="AP98" i="41"/>
  <c r="AP97" i="41"/>
  <c r="AP96" i="41"/>
  <c r="AO47" i="41"/>
  <c r="AP46" i="41"/>
  <c r="AO77" i="41"/>
  <c r="AO79" i="41" s="1"/>
  <c r="AN49" i="41"/>
  <c r="AN68" i="41" s="1"/>
  <c r="AN6" i="33" s="1"/>
  <c r="AN66" i="41"/>
  <c r="AN5" i="36" s="1"/>
  <c r="AM69" i="41"/>
  <c r="AM7" i="33" s="1"/>
  <c r="AM68" i="41"/>
  <c r="AM6" i="33" s="1"/>
  <c r="B32" i="40"/>
  <c r="B35" i="40"/>
  <c r="B23" i="40"/>
  <c r="AM5" i="33"/>
  <c r="AM51" i="41"/>
  <c r="AM70" i="41" s="1"/>
  <c r="AN10" i="47"/>
  <c r="AN19" i="47"/>
  <c r="AN7" i="36" s="1"/>
  <c r="AN87" i="41"/>
  <c r="C87" i="41" s="1"/>
  <c r="AN7" i="33"/>
  <c r="AN95" i="41"/>
  <c r="C95" i="41" s="1"/>
  <c r="AN5" i="33"/>
  <c r="B26" i="40"/>
  <c r="B88" i="40"/>
  <c r="B97" i="40"/>
  <c r="AN44" i="40"/>
  <c r="B41" i="40"/>
  <c r="AN51" i="41" l="1"/>
  <c r="AN70" i="41" s="1"/>
  <c r="AP77" i="41"/>
  <c r="AP79" i="41" s="1"/>
  <c r="AP47" i="41"/>
  <c r="C46" i="41"/>
  <c r="AP91" i="41"/>
  <c r="AO34" i="47"/>
  <c r="AO37" i="47" s="1"/>
  <c r="AO19" i="36" s="1"/>
  <c r="AO25" i="47"/>
  <c r="AO28" i="47" s="1"/>
  <c r="AO18" i="36" s="1"/>
  <c r="AO100" i="41"/>
  <c r="AO17" i="36" s="1"/>
  <c r="AO23" i="36" s="1"/>
  <c r="AO81" i="41"/>
  <c r="AO102" i="41" s="1"/>
  <c r="AO15" i="33" s="1"/>
  <c r="AO80" i="41"/>
  <c r="AO82" i="41"/>
  <c r="AO103" i="41" s="1"/>
  <c r="AO16" i="33" s="1"/>
  <c r="AO7" i="47"/>
  <c r="AO10" i="47" s="1"/>
  <c r="AO6" i="36" s="1"/>
  <c r="AO16" i="47"/>
  <c r="AO19" i="47" s="1"/>
  <c r="AO7" i="36" s="1"/>
  <c r="AO66" i="41"/>
  <c r="AO5" i="36" s="1"/>
  <c r="AO48" i="41"/>
  <c r="AO50" i="41"/>
  <c r="AO69" i="41" s="1"/>
  <c r="AO7" i="33" s="1"/>
  <c r="AO49" i="41"/>
  <c r="AO68" i="41" s="1"/>
  <c r="AO6" i="33" s="1"/>
  <c r="AP99" i="41"/>
  <c r="B104" i="40"/>
  <c r="AN6" i="36"/>
  <c r="AN36" i="47"/>
  <c r="C36" i="47" s="1"/>
  <c r="AN27" i="47"/>
  <c r="C27" i="47" s="1"/>
  <c r="AN35" i="47"/>
  <c r="C35" i="47" s="1"/>
  <c r="AN26" i="47"/>
  <c r="C26" i="47" s="1"/>
  <c r="AN98" i="41"/>
  <c r="C98" i="41" s="1"/>
  <c r="AN96" i="41"/>
  <c r="C96" i="41" s="1"/>
  <c r="AN97" i="41"/>
  <c r="C97" i="41" s="1"/>
  <c r="AN88" i="41"/>
  <c r="C88" i="41" s="1"/>
  <c r="AN90" i="41"/>
  <c r="C90" i="41" s="1"/>
  <c r="AN89" i="41"/>
  <c r="C89" i="41" s="1"/>
  <c r="B44" i="40"/>
  <c r="AN5" i="10"/>
  <c r="AO24" i="33" l="1"/>
  <c r="AO25" i="33"/>
  <c r="AO67" i="41"/>
  <c r="AO5" i="33" s="1"/>
  <c r="AO8" i="33" s="1"/>
  <c r="AO51" i="41"/>
  <c r="AO70" i="41" s="1"/>
  <c r="AO29" i="36"/>
  <c r="AP7" i="47"/>
  <c r="AP16" i="47"/>
  <c r="AP66" i="41"/>
  <c r="AP48" i="41"/>
  <c r="AP50" i="41"/>
  <c r="AP49" i="41"/>
  <c r="C47" i="41"/>
  <c r="AP25" i="47"/>
  <c r="AP28" i="47" s="1"/>
  <c r="AP18" i="36" s="1"/>
  <c r="AP34" i="47"/>
  <c r="AP37" i="47" s="1"/>
  <c r="AP19" i="36" s="1"/>
  <c r="AP100" i="41"/>
  <c r="AP17" i="36" s="1"/>
  <c r="AP80" i="41"/>
  <c r="AP82" i="41"/>
  <c r="AP103" i="41" s="1"/>
  <c r="AP16" i="33" s="1"/>
  <c r="AP81" i="41"/>
  <c r="AP102" i="41" s="1"/>
  <c r="AP15" i="33" s="1"/>
  <c r="AO11" i="36"/>
  <c r="AO31" i="36"/>
  <c r="AO43" i="36" s="1"/>
  <c r="AO30" i="36"/>
  <c r="AO42" i="36" s="1"/>
  <c r="AO101" i="41"/>
  <c r="AO14" i="33" s="1"/>
  <c r="AO83" i="41"/>
  <c r="AO104" i="41" s="1"/>
  <c r="AN99" i="41"/>
  <c r="C99" i="41" s="1"/>
  <c r="AN91" i="41"/>
  <c r="C91" i="41" s="1"/>
  <c r="AO23" i="33" l="1"/>
  <c r="AO26" i="33" s="1"/>
  <c r="AO14" i="19" s="1"/>
  <c r="AP69" i="41"/>
  <c r="C50" i="41"/>
  <c r="AP67" i="41"/>
  <c r="AP51" i="41"/>
  <c r="C48" i="41"/>
  <c r="AP68" i="41"/>
  <c r="C49" i="41"/>
  <c r="AP10" i="47"/>
  <c r="C7" i="47"/>
  <c r="AO41" i="36"/>
  <c r="AO47" i="36" s="1"/>
  <c r="AO23" i="19" s="1"/>
  <c r="AO21" i="19" s="1"/>
  <c r="AO35" i="36"/>
  <c r="AP101" i="41"/>
  <c r="AP14" i="33" s="1"/>
  <c r="AP83" i="41"/>
  <c r="AP104" i="41" s="1"/>
  <c r="AP19" i="47"/>
  <c r="C16" i="47"/>
  <c r="AP23" i="36"/>
  <c r="AP5" i="36"/>
  <c r="C66" i="41"/>
  <c r="AO17" i="33"/>
  <c r="AP29" i="36" l="1"/>
  <c r="C5" i="36"/>
  <c r="AP17" i="33"/>
  <c r="AP6" i="36"/>
  <c r="C10" i="47"/>
  <c r="AP6" i="33"/>
  <c r="C68" i="41"/>
  <c r="AP70" i="41"/>
  <c r="C70" i="41" s="1"/>
  <c r="C51" i="41"/>
  <c r="AP5" i="33"/>
  <c r="C67" i="41"/>
  <c r="AP7" i="36"/>
  <c r="C19" i="47"/>
  <c r="AP7" i="33"/>
  <c r="C69" i="41"/>
  <c r="AP8" i="33" l="1"/>
  <c r="C5" i="33"/>
  <c r="AP30" i="36"/>
  <c r="AP42" i="36" s="1"/>
  <c r="C6" i="36"/>
  <c r="AP24" i="33"/>
  <c r="C6" i="33"/>
  <c r="AP31" i="36"/>
  <c r="AP43" i="36" s="1"/>
  <c r="C7" i="36"/>
  <c r="AP41" i="36"/>
  <c r="AP25" i="33"/>
  <c r="C7" i="33"/>
  <c r="AP11" i="36"/>
  <c r="AP23" i="33"/>
  <c r="G13" i="9"/>
  <c r="G17" i="9" l="1"/>
  <c r="G14" i="9"/>
  <c r="G18" i="9"/>
  <c r="G16" i="9"/>
  <c r="G15" i="9"/>
  <c r="AP47" i="36"/>
  <c r="AP23" i="19" s="1"/>
  <c r="AP21" i="19" s="1"/>
  <c r="AP35" i="36"/>
  <c r="AP26" i="33"/>
  <c r="AP14" i="19" s="1"/>
  <c r="D56" i="2"/>
  <c r="E55" i="2"/>
  <c r="E56" i="2" s="1"/>
  <c r="AL18" i="51" l="1"/>
  <c r="AL48" i="23" s="1"/>
  <c r="AH18" i="51"/>
  <c r="AH48" i="23" s="1"/>
  <c r="O18" i="51"/>
  <c r="O48" i="23" s="1"/>
  <c r="W18" i="51"/>
  <c r="W48" i="23" s="1"/>
  <c r="F18" i="51"/>
  <c r="F48" i="23" s="1"/>
  <c r="G18" i="51"/>
  <c r="G48" i="23" s="1"/>
  <c r="E18" i="51"/>
  <c r="E48" i="23" s="1"/>
  <c r="L9" i="51"/>
  <c r="L37" i="23" s="1"/>
  <c r="Z9" i="51"/>
  <c r="Z37" i="23" s="1"/>
  <c r="AN9" i="51"/>
  <c r="AN37" i="23" s="1"/>
  <c r="M9" i="51"/>
  <c r="M37" i="23" s="1"/>
  <c r="AA9" i="51"/>
  <c r="AA37" i="23" s="1"/>
  <c r="N9" i="51"/>
  <c r="N37" i="23" s="1"/>
  <c r="AB9" i="51"/>
  <c r="AB37" i="23" s="1"/>
  <c r="O9" i="51"/>
  <c r="O37" i="23" s="1"/>
  <c r="AC9" i="51"/>
  <c r="AC37" i="23" s="1"/>
  <c r="E9" i="51"/>
  <c r="E37" i="23" s="1"/>
  <c r="S9" i="51"/>
  <c r="S37" i="23" s="1"/>
  <c r="AG9" i="51"/>
  <c r="AG37" i="23" s="1"/>
  <c r="G9" i="51"/>
  <c r="G37" i="23" s="1"/>
  <c r="U9" i="51"/>
  <c r="U37" i="23" s="1"/>
  <c r="AI9" i="51"/>
  <c r="AI37" i="23" s="1"/>
  <c r="I9" i="51"/>
  <c r="I37" i="23" s="1"/>
  <c r="W9" i="51"/>
  <c r="W37" i="23" s="1"/>
  <c r="AK9" i="51"/>
  <c r="AK37" i="23" s="1"/>
  <c r="J9" i="51"/>
  <c r="J37" i="23" s="1"/>
  <c r="X9" i="51"/>
  <c r="X37" i="23" s="1"/>
  <c r="AL9" i="51"/>
  <c r="AL37" i="23" s="1"/>
  <c r="K9" i="51"/>
  <c r="K37" i="23" s="1"/>
  <c r="P9" i="51"/>
  <c r="P37" i="23" s="1"/>
  <c r="R9" i="51"/>
  <c r="R37" i="23" s="1"/>
  <c r="AD9" i="51"/>
  <c r="AD37" i="23" s="1"/>
  <c r="AH9" i="51"/>
  <c r="AH37" i="23" s="1"/>
  <c r="AJ9" i="51"/>
  <c r="AJ37" i="23" s="1"/>
  <c r="F9" i="51"/>
  <c r="F37" i="23" s="1"/>
  <c r="AM9" i="51"/>
  <c r="AM37" i="23" s="1"/>
  <c r="H9" i="51"/>
  <c r="H37" i="23" s="1"/>
  <c r="AF9" i="51"/>
  <c r="AF37" i="23" s="1"/>
  <c r="T9" i="51"/>
  <c r="T37" i="23" s="1"/>
  <c r="V9" i="51"/>
  <c r="V37" i="23" s="1"/>
  <c r="Y9" i="51"/>
  <c r="Y37" i="23" s="1"/>
  <c r="AE9" i="51"/>
  <c r="AE37" i="23" s="1"/>
  <c r="Q9" i="51"/>
  <c r="Q37" i="23" s="1"/>
  <c r="X18" i="51" l="1"/>
  <c r="X48" i="23" s="1"/>
  <c r="T18" i="51"/>
  <c r="T48" i="23" s="1"/>
  <c r="AF18" i="51"/>
  <c r="AF48" i="23" s="1"/>
  <c r="J18" i="51"/>
  <c r="J48" i="23" s="1"/>
  <c r="P18" i="51"/>
  <c r="P48" i="23" s="1"/>
  <c r="K18" i="51"/>
  <c r="K48" i="23" s="1"/>
  <c r="AI18" i="51"/>
  <c r="AI48" i="23" s="1"/>
  <c r="AM18" i="51"/>
  <c r="AM48" i="23" s="1"/>
  <c r="AE18" i="51"/>
  <c r="AE48" i="23" s="1"/>
  <c r="U18" i="51"/>
  <c r="U48" i="23" s="1"/>
  <c r="AK18" i="51"/>
  <c r="AK48" i="23" s="1"/>
  <c r="I18" i="51"/>
  <c r="I48" i="23" s="1"/>
  <c r="AJ18" i="51"/>
  <c r="AJ48" i="23" s="1"/>
  <c r="AD18" i="51"/>
  <c r="AD48" i="23" s="1"/>
  <c r="AC18" i="51"/>
  <c r="AC48" i="23" s="1"/>
  <c r="H18" i="51"/>
  <c r="H48" i="23" s="1"/>
  <c r="Q18" i="51"/>
  <c r="Q48" i="23" s="1"/>
  <c r="AG18" i="51"/>
  <c r="AG48" i="23" s="1"/>
  <c r="Z18" i="51"/>
  <c r="Z48" i="23" s="1"/>
  <c r="S18" i="51"/>
  <c r="S48" i="23" s="1"/>
  <c r="Y18" i="51"/>
  <c r="Y48" i="23" s="1"/>
  <c r="AB18" i="51"/>
  <c r="AB48" i="23" s="1"/>
  <c r="L18" i="51"/>
  <c r="L48" i="23" s="1"/>
  <c r="D18" i="51"/>
  <c r="V18" i="51"/>
  <c r="V48" i="23" s="1"/>
  <c r="N18" i="51"/>
  <c r="N48" i="23" s="1"/>
  <c r="V27" i="46"/>
  <c r="V15" i="24" s="1"/>
  <c r="I36" i="46"/>
  <c r="I16" i="24" s="1"/>
  <c r="AH27" i="46"/>
  <c r="AH15" i="24" s="1"/>
  <c r="O18" i="46"/>
  <c r="O7" i="24" s="1"/>
  <c r="AC18" i="46"/>
  <c r="AC7" i="24" s="1"/>
  <c r="F9" i="46"/>
  <c r="F6" i="24" s="1"/>
  <c r="T9" i="46"/>
  <c r="T6" i="24" s="1"/>
  <c r="AH9" i="46"/>
  <c r="AH6" i="24" s="1"/>
  <c r="P18" i="46"/>
  <c r="P7" i="24" s="1"/>
  <c r="AD18" i="46"/>
  <c r="AD7" i="24" s="1"/>
  <c r="G9" i="46"/>
  <c r="G6" i="24" s="1"/>
  <c r="U9" i="46"/>
  <c r="U6" i="24" s="1"/>
  <c r="AI9" i="46"/>
  <c r="AI6" i="24" s="1"/>
  <c r="Q18" i="46"/>
  <c r="Q7" i="24" s="1"/>
  <c r="AE18" i="46"/>
  <c r="AE7" i="24" s="1"/>
  <c r="H9" i="46"/>
  <c r="H6" i="24" s="1"/>
  <c r="V9" i="46"/>
  <c r="V6" i="24" s="1"/>
  <c r="AJ9" i="46"/>
  <c r="AJ6" i="24" s="1"/>
  <c r="E18" i="46"/>
  <c r="E7" i="24" s="1"/>
  <c r="S18" i="46"/>
  <c r="S7" i="24" s="1"/>
  <c r="AG18" i="46"/>
  <c r="AG7" i="24" s="1"/>
  <c r="J9" i="46"/>
  <c r="J6" i="24" s="1"/>
  <c r="X9" i="46"/>
  <c r="X6" i="24" s="1"/>
  <c r="AL9" i="46"/>
  <c r="AL6" i="24" s="1"/>
  <c r="F18" i="46"/>
  <c r="F7" i="24" s="1"/>
  <c r="T18" i="46"/>
  <c r="T7" i="24" s="1"/>
  <c r="AH18" i="46"/>
  <c r="AH7" i="24" s="1"/>
  <c r="K9" i="46"/>
  <c r="K6" i="24" s="1"/>
  <c r="Y9" i="46"/>
  <c r="Y6" i="24" s="1"/>
  <c r="AM9" i="46"/>
  <c r="AM6" i="24" s="1"/>
  <c r="G18" i="46"/>
  <c r="G7" i="24" s="1"/>
  <c r="U18" i="46"/>
  <c r="U7" i="24" s="1"/>
  <c r="AI18" i="46"/>
  <c r="AI7" i="24" s="1"/>
  <c r="L9" i="46"/>
  <c r="L6" i="24" s="1"/>
  <c r="Z9" i="46"/>
  <c r="Z6" i="24" s="1"/>
  <c r="AN9" i="46"/>
  <c r="AN6" i="24" s="1"/>
  <c r="I18" i="46"/>
  <c r="I7" i="24" s="1"/>
  <c r="W18" i="46"/>
  <c r="W7" i="24" s="1"/>
  <c r="AK18" i="46"/>
  <c r="AK7" i="24" s="1"/>
  <c r="N9" i="46"/>
  <c r="N6" i="24" s="1"/>
  <c r="AB9" i="46"/>
  <c r="AB6" i="24" s="1"/>
  <c r="J18" i="46"/>
  <c r="J7" i="24" s="1"/>
  <c r="X18" i="46"/>
  <c r="X7" i="24" s="1"/>
  <c r="AL18" i="46"/>
  <c r="AL7" i="24" s="1"/>
  <c r="O9" i="46"/>
  <c r="O6" i="24" s="1"/>
  <c r="AC9" i="46"/>
  <c r="AC6" i="24" s="1"/>
  <c r="K18" i="46"/>
  <c r="K7" i="24" s="1"/>
  <c r="S9" i="46"/>
  <c r="S6" i="24" s="1"/>
  <c r="R9" i="46"/>
  <c r="R6" i="24" s="1"/>
  <c r="L18" i="46"/>
  <c r="L7" i="24" s="1"/>
  <c r="W9" i="46"/>
  <c r="W6" i="24" s="1"/>
  <c r="AF9" i="46"/>
  <c r="AF6" i="24" s="1"/>
  <c r="AB18" i="46"/>
  <c r="AB7" i="24" s="1"/>
  <c r="Q9" i="46"/>
  <c r="Q6" i="24" s="1"/>
  <c r="H18" i="46"/>
  <c r="H7" i="24" s="1"/>
  <c r="M18" i="46"/>
  <c r="M7" i="24" s="1"/>
  <c r="D18" i="46"/>
  <c r="AA9" i="46"/>
  <c r="AA6" i="24" s="1"/>
  <c r="N18" i="46"/>
  <c r="N7" i="24" s="1"/>
  <c r="AD9" i="46"/>
  <c r="AD6" i="24" s="1"/>
  <c r="R18" i="46"/>
  <c r="R7" i="24" s="1"/>
  <c r="AE9" i="46"/>
  <c r="AE6" i="24" s="1"/>
  <c r="V18" i="46"/>
  <c r="V7" i="24" s="1"/>
  <c r="I9" i="46"/>
  <c r="I6" i="24" s="1"/>
  <c r="AM18" i="46"/>
  <c r="AM7" i="24" s="1"/>
  <c r="AN18" i="46"/>
  <c r="AN7" i="24" s="1"/>
  <c r="Y18" i="46"/>
  <c r="Y7" i="24" s="1"/>
  <c r="AG9" i="46"/>
  <c r="AG6" i="24" s="1"/>
  <c r="AA18" i="46"/>
  <c r="AA7" i="24" s="1"/>
  <c r="Z18" i="46"/>
  <c r="Z7" i="24" s="1"/>
  <c r="AK9" i="46"/>
  <c r="AK6" i="24" s="1"/>
  <c r="E9" i="46"/>
  <c r="E6" i="24" s="1"/>
  <c r="AF18" i="46"/>
  <c r="AF7" i="24" s="1"/>
  <c r="AJ18" i="46"/>
  <c r="AJ7" i="24" s="1"/>
  <c r="P9" i="46"/>
  <c r="P6" i="24" s="1"/>
  <c r="M9" i="46"/>
  <c r="M6" i="24" s="1"/>
  <c r="D9" i="51"/>
  <c r="C9" i="51" s="1"/>
  <c r="AN18" i="51"/>
  <c r="AN48" i="23" s="1"/>
  <c r="AA18" i="51"/>
  <c r="AA48" i="23" s="1"/>
  <c r="R18" i="51"/>
  <c r="R48" i="23" s="1"/>
  <c r="M18" i="51"/>
  <c r="M48" i="23" s="1"/>
  <c r="AL36" i="46" l="1"/>
  <c r="AL16" i="24" s="1"/>
  <c r="H36" i="46"/>
  <c r="H16" i="24" s="1"/>
  <c r="AD27" i="46"/>
  <c r="AD15" i="24" s="1"/>
  <c r="F27" i="46"/>
  <c r="F15" i="24" s="1"/>
  <c r="D27" i="46"/>
  <c r="D15" i="24" s="1"/>
  <c r="AM27" i="46"/>
  <c r="AM15" i="24" s="1"/>
  <c r="J36" i="46"/>
  <c r="J16" i="24" s="1"/>
  <c r="O27" i="46"/>
  <c r="O15" i="24" s="1"/>
  <c r="H27" i="46"/>
  <c r="H15" i="24" s="1"/>
  <c r="J27" i="46"/>
  <c r="J15" i="24" s="1"/>
  <c r="R27" i="46"/>
  <c r="R15" i="24" s="1"/>
  <c r="AI36" i="46"/>
  <c r="AI16" i="24" s="1"/>
  <c r="X36" i="46"/>
  <c r="X16" i="24" s="1"/>
  <c r="M36" i="46"/>
  <c r="M16" i="24" s="1"/>
  <c r="AB27" i="46"/>
  <c r="AB15" i="24" s="1"/>
  <c r="AF36" i="46"/>
  <c r="AF16" i="24" s="1"/>
  <c r="Q27" i="46"/>
  <c r="Q15" i="24" s="1"/>
  <c r="Y27" i="46"/>
  <c r="Y15" i="24" s="1"/>
  <c r="AE36" i="46"/>
  <c r="AE16" i="24" s="1"/>
  <c r="P27" i="46"/>
  <c r="P15" i="24" s="1"/>
  <c r="T36" i="46"/>
  <c r="T16" i="24" s="1"/>
  <c r="AB36" i="46"/>
  <c r="AB16" i="24" s="1"/>
  <c r="Z36" i="46"/>
  <c r="Z16" i="24" s="1"/>
  <c r="AA27" i="46"/>
  <c r="AA15" i="24" s="1"/>
  <c r="O36" i="46"/>
  <c r="O16" i="24" s="1"/>
  <c r="N27" i="46"/>
  <c r="N15" i="24" s="1"/>
  <c r="U36" i="46"/>
  <c r="U16" i="24" s="1"/>
  <c r="AN36" i="46"/>
  <c r="AN16" i="24" s="1"/>
  <c r="AF27" i="46"/>
  <c r="AF15" i="24" s="1"/>
  <c r="AG36" i="46"/>
  <c r="AG16" i="24" s="1"/>
  <c r="AC36" i="46"/>
  <c r="AC16" i="24" s="1"/>
  <c r="L36" i="46"/>
  <c r="L16" i="24" s="1"/>
  <c r="K36" i="46"/>
  <c r="K16" i="24" s="1"/>
  <c r="K27" i="46"/>
  <c r="K15" i="24" s="1"/>
  <c r="M27" i="46"/>
  <c r="M15" i="24" s="1"/>
  <c r="S36" i="46"/>
  <c r="S16" i="24" s="1"/>
  <c r="AL27" i="46"/>
  <c r="AL15" i="24" s="1"/>
  <c r="AM36" i="46"/>
  <c r="AM16" i="24" s="1"/>
  <c r="AJ27" i="46"/>
  <c r="AJ15" i="24" s="1"/>
  <c r="Y36" i="46"/>
  <c r="Y16" i="24" s="1"/>
  <c r="N36" i="46"/>
  <c r="N16" i="24" s="1"/>
  <c r="G27" i="46"/>
  <c r="G15" i="24" s="1"/>
  <c r="Z27" i="46"/>
  <c r="Z15" i="24" s="1"/>
  <c r="AE27" i="46"/>
  <c r="AE15" i="24" s="1"/>
  <c r="Q36" i="46"/>
  <c r="Q16" i="24" s="1"/>
  <c r="AI27" i="46"/>
  <c r="AI15" i="24" s="1"/>
  <c r="R36" i="46"/>
  <c r="R16" i="24" s="1"/>
  <c r="AA36" i="46"/>
  <c r="AA16" i="24" s="1"/>
  <c r="U27" i="46"/>
  <c r="U15" i="24" s="1"/>
  <c r="AK36" i="46"/>
  <c r="AK16" i="24" s="1"/>
  <c r="AH36" i="46"/>
  <c r="AH16" i="24" s="1"/>
  <c r="D36" i="46"/>
  <c r="D16" i="24" s="1"/>
  <c r="L27" i="46"/>
  <c r="L15" i="24" s="1"/>
  <c r="V36" i="46"/>
  <c r="V16" i="24" s="1"/>
  <c r="AD36" i="46"/>
  <c r="AD16" i="24" s="1"/>
  <c r="G36" i="46"/>
  <c r="G16" i="24" s="1"/>
  <c r="AK27" i="46"/>
  <c r="AK15" i="24" s="1"/>
  <c r="X27" i="46"/>
  <c r="X15" i="24" s="1"/>
  <c r="AC27" i="46"/>
  <c r="AC15" i="24" s="1"/>
  <c r="W27" i="46"/>
  <c r="W15" i="24" s="1"/>
  <c r="S27" i="46"/>
  <c r="S15" i="24" s="1"/>
  <c r="E36" i="46"/>
  <c r="E16" i="24" s="1"/>
  <c r="W36" i="46"/>
  <c r="W16" i="24" s="1"/>
  <c r="AN27" i="46"/>
  <c r="AN15" i="24" s="1"/>
  <c r="AJ36" i="46"/>
  <c r="AJ16" i="24" s="1"/>
  <c r="T27" i="46"/>
  <c r="T15" i="24" s="1"/>
  <c r="P36" i="46"/>
  <c r="P16" i="24" s="1"/>
  <c r="AG27" i="46"/>
  <c r="AG15" i="24" s="1"/>
  <c r="F36" i="46"/>
  <c r="F16" i="24" s="1"/>
  <c r="I27" i="46"/>
  <c r="I15" i="24" s="1"/>
  <c r="E27" i="46"/>
  <c r="E15" i="24" s="1"/>
  <c r="D37" i="23"/>
  <c r="C37" i="23" s="1"/>
  <c r="D7" i="24"/>
  <c r="D48" i="23"/>
  <c r="D9" i="46"/>
  <c r="D6" i="24" l="1"/>
  <c r="D11" i="36" l="1"/>
  <c r="AH11" i="36"/>
  <c r="AI11" i="36"/>
  <c r="AJ11" i="36"/>
  <c r="AK11" i="36"/>
  <c r="AL11" i="36"/>
  <c r="AM11" i="36"/>
  <c r="AN11" i="36"/>
  <c r="AH32" i="36"/>
  <c r="AI32" i="36"/>
  <c r="AJ32" i="36"/>
  <c r="AK32" i="36"/>
  <c r="AL32" i="36"/>
  <c r="AM32" i="36"/>
  <c r="AN32" i="36"/>
  <c r="AH33" i="36"/>
  <c r="AI33" i="36"/>
  <c r="AJ33" i="36"/>
  <c r="AK33" i="36"/>
  <c r="AL33" i="36"/>
  <c r="AM33" i="36"/>
  <c r="AN33" i="36"/>
  <c r="AH34" i="36"/>
  <c r="AI34" i="36"/>
  <c r="AJ34" i="36"/>
  <c r="AK34" i="36"/>
  <c r="AL34" i="36"/>
  <c r="AM34" i="36"/>
  <c r="AN34" i="36"/>
  <c r="AH8" i="24"/>
  <c r="AI8" i="24"/>
  <c r="AJ8" i="24"/>
  <c r="AK8" i="24"/>
  <c r="AL8" i="24"/>
  <c r="AM8" i="24"/>
  <c r="AN8" i="24"/>
  <c r="D9" i="35"/>
  <c r="AH4" i="35"/>
  <c r="AH24" i="35" s="1"/>
  <c r="AI4" i="35"/>
  <c r="AJ4" i="35"/>
  <c r="AJ34" i="35" s="1"/>
  <c r="AK4" i="35"/>
  <c r="AL4" i="35"/>
  <c r="AL14" i="35" s="1"/>
  <c r="AM4" i="35"/>
  <c r="AM14" i="35" s="1"/>
  <c r="AN4" i="35"/>
  <c r="AN24" i="35" s="1"/>
  <c r="AH14" i="35"/>
  <c r="AI14" i="35"/>
  <c r="AH19" i="35"/>
  <c r="AI19" i="35"/>
  <c r="AJ19" i="35"/>
  <c r="AK19" i="35"/>
  <c r="AL19" i="35"/>
  <c r="AM19" i="35"/>
  <c r="AN19" i="35"/>
  <c r="AI24" i="35"/>
  <c r="AH34" i="35"/>
  <c r="AI34" i="35"/>
  <c r="AL34" i="35"/>
  <c r="AH8" i="23"/>
  <c r="AI8" i="23"/>
  <c r="AJ8" i="23"/>
  <c r="AK8" i="23"/>
  <c r="AL8" i="23"/>
  <c r="AM8" i="23"/>
  <c r="AN8" i="23"/>
  <c r="AH17" i="23"/>
  <c r="AI17" i="23"/>
  <c r="AJ17" i="23"/>
  <c r="AK17" i="23"/>
  <c r="AL17" i="23"/>
  <c r="AM17" i="23"/>
  <c r="AN17" i="23"/>
  <c r="AH23" i="23"/>
  <c r="AI23" i="23"/>
  <c r="AJ23" i="23"/>
  <c r="AK23" i="23"/>
  <c r="AL23" i="23"/>
  <c r="AM23" i="23"/>
  <c r="AN23" i="23"/>
  <c r="AH24" i="23"/>
  <c r="AI24" i="23"/>
  <c r="AJ24" i="23"/>
  <c r="AK24" i="23"/>
  <c r="AL24" i="23"/>
  <c r="AM24" i="23"/>
  <c r="AN24" i="23"/>
  <c r="AH25" i="23"/>
  <c r="AI25" i="23"/>
  <c r="AJ25" i="23"/>
  <c r="AK25" i="23"/>
  <c r="AL25" i="23"/>
  <c r="AM25" i="23"/>
  <c r="AN25" i="23"/>
  <c r="AH38" i="23"/>
  <c r="AI38" i="23"/>
  <c r="AJ38" i="23"/>
  <c r="AK38" i="23"/>
  <c r="AL38" i="23"/>
  <c r="AM38" i="23"/>
  <c r="AN38" i="23"/>
  <c r="AH49" i="23"/>
  <c r="AI49" i="23"/>
  <c r="AJ49" i="23"/>
  <c r="AK49" i="23"/>
  <c r="AL49" i="23"/>
  <c r="AM49" i="23"/>
  <c r="AN49" i="23"/>
  <c r="AH55" i="23"/>
  <c r="AI55" i="23"/>
  <c r="AJ55" i="23"/>
  <c r="AK55" i="23"/>
  <c r="AL55" i="23"/>
  <c r="AM55" i="23"/>
  <c r="AN55" i="23"/>
  <c r="AH56" i="23"/>
  <c r="AI56" i="23"/>
  <c r="AJ56" i="23"/>
  <c r="AK56" i="23"/>
  <c r="AL56" i="23"/>
  <c r="AM56" i="23"/>
  <c r="AN56" i="23"/>
  <c r="AH57" i="23"/>
  <c r="AI57" i="23"/>
  <c r="AJ57" i="23"/>
  <c r="AK57" i="23"/>
  <c r="AL57" i="23"/>
  <c r="AM57" i="23"/>
  <c r="AN57" i="23"/>
  <c r="AH58" i="23"/>
  <c r="AI58" i="23"/>
  <c r="AJ58" i="23"/>
  <c r="AK58" i="23"/>
  <c r="AL58" i="23"/>
  <c r="AM58" i="23"/>
  <c r="AN58" i="23"/>
  <c r="AH59" i="23"/>
  <c r="AI59" i="23"/>
  <c r="AJ59" i="23"/>
  <c r="AK59" i="23"/>
  <c r="AL59" i="23"/>
  <c r="AM59" i="23"/>
  <c r="AN59" i="23"/>
  <c r="D12" i="34"/>
  <c r="AH25" i="34"/>
  <c r="AI25" i="34"/>
  <c r="AJ25" i="34"/>
  <c r="AK25" i="34"/>
  <c r="AL25" i="34"/>
  <c r="AM25" i="34"/>
  <c r="AN25" i="34"/>
  <c r="AH31" i="34"/>
  <c r="AI31" i="34"/>
  <c r="AJ31" i="34"/>
  <c r="AK31" i="34"/>
  <c r="AL31" i="34"/>
  <c r="AM31" i="34"/>
  <c r="AN31" i="34"/>
  <c r="AH33" i="34"/>
  <c r="AI33" i="34"/>
  <c r="AJ33" i="34"/>
  <c r="AK33" i="34"/>
  <c r="AL33" i="34"/>
  <c r="AM33" i="34"/>
  <c r="AN33" i="34"/>
  <c r="AH7" i="18"/>
  <c r="AI7" i="18"/>
  <c r="AJ7" i="18"/>
  <c r="AK7" i="18"/>
  <c r="AL7" i="18"/>
  <c r="AM7" i="18"/>
  <c r="AN7" i="18"/>
  <c r="AH15" i="18"/>
  <c r="AI15" i="18"/>
  <c r="AJ15" i="18"/>
  <c r="AK15" i="18"/>
  <c r="AL15" i="18"/>
  <c r="AM15" i="18"/>
  <c r="AN15" i="18"/>
  <c r="AH21" i="18"/>
  <c r="AI21" i="18"/>
  <c r="AJ21" i="18"/>
  <c r="AK21" i="18"/>
  <c r="AL21" i="18"/>
  <c r="AM21" i="18"/>
  <c r="AN21" i="18"/>
  <c r="AH22" i="18"/>
  <c r="AI22" i="18"/>
  <c r="AJ22" i="18"/>
  <c r="AK22" i="18"/>
  <c r="AL22" i="18"/>
  <c r="AM22" i="18"/>
  <c r="AN22" i="18"/>
  <c r="AH36" i="18"/>
  <c r="AI36" i="18"/>
  <c r="AJ36" i="18"/>
  <c r="AK36" i="18"/>
  <c r="AL36" i="18"/>
  <c r="AM36" i="18"/>
  <c r="AN36" i="18"/>
  <c r="AH49" i="18"/>
  <c r="AI49" i="18"/>
  <c r="AJ49" i="18"/>
  <c r="AK49" i="18"/>
  <c r="AL49" i="18"/>
  <c r="AM49" i="18"/>
  <c r="AN49" i="18"/>
  <c r="AH55" i="18"/>
  <c r="AI55" i="18"/>
  <c r="AJ55" i="18"/>
  <c r="AK55" i="18"/>
  <c r="AL55" i="18"/>
  <c r="AM55" i="18"/>
  <c r="AN55" i="18"/>
  <c r="AH56" i="18"/>
  <c r="AI56" i="18"/>
  <c r="AJ56" i="18"/>
  <c r="AK56" i="18"/>
  <c r="AL56" i="18"/>
  <c r="AM56" i="18"/>
  <c r="AN56" i="18"/>
  <c r="AH57" i="18"/>
  <c r="AI57" i="18"/>
  <c r="AJ57" i="18"/>
  <c r="AK57" i="18"/>
  <c r="AL57" i="18"/>
  <c r="AM57" i="18"/>
  <c r="AN57" i="18"/>
  <c r="AH58" i="18"/>
  <c r="AI58" i="18"/>
  <c r="AJ58" i="18"/>
  <c r="AK58" i="18"/>
  <c r="AL58" i="18"/>
  <c r="AM58" i="18"/>
  <c r="AN58" i="18"/>
  <c r="AH59" i="18"/>
  <c r="AI59" i="18"/>
  <c r="AJ59" i="18"/>
  <c r="AK59" i="18"/>
  <c r="AL59" i="18"/>
  <c r="AM59" i="18"/>
  <c r="AN59" i="18"/>
  <c r="AH60" i="18"/>
  <c r="AI60" i="18"/>
  <c r="AJ60" i="18"/>
  <c r="AK60" i="18"/>
  <c r="AL60" i="18"/>
  <c r="AM60" i="18"/>
  <c r="AN60" i="18"/>
  <c r="AH61" i="18"/>
  <c r="AI61" i="18"/>
  <c r="AJ61" i="18"/>
  <c r="AK61" i="18"/>
  <c r="AL61" i="18"/>
  <c r="AM61" i="18"/>
  <c r="AN61" i="18"/>
  <c r="AH41" i="10"/>
  <c r="AH44" i="10" s="1"/>
  <c r="AI41" i="10"/>
  <c r="AI42" i="10" s="1"/>
  <c r="AJ41" i="10"/>
  <c r="AK41" i="10"/>
  <c r="AL41" i="10"/>
  <c r="AM41" i="10"/>
  <c r="AM42" i="10" s="1"/>
  <c r="AN41" i="10"/>
  <c r="AN43" i="10" s="1"/>
  <c r="AI43" i="10"/>
  <c r="AI44" i="10"/>
  <c r="AN44" i="10"/>
  <c r="C57" i="6"/>
  <c r="C41" i="6"/>
  <c r="C20" i="6"/>
  <c r="AL22" i="6"/>
  <c r="AM22" i="6"/>
  <c r="AH22" i="6"/>
  <c r="AI22" i="6"/>
  <c r="AJ22" i="6"/>
  <c r="AK22" i="6"/>
  <c r="AH37" i="6"/>
  <c r="AI37" i="6"/>
  <c r="AJ37" i="6"/>
  <c r="AK37" i="6"/>
  <c r="AL37" i="6"/>
  <c r="AM37" i="6"/>
  <c r="AN37" i="6"/>
  <c r="AH53" i="6"/>
  <c r="AI53" i="6"/>
  <c r="AJ53" i="6"/>
  <c r="AK53" i="6"/>
  <c r="AL53" i="6"/>
  <c r="AM53" i="6"/>
  <c r="AN53" i="6"/>
  <c r="AH7" i="4"/>
  <c r="AI7" i="4"/>
  <c r="AJ7" i="4"/>
  <c r="AK7" i="4"/>
  <c r="AL7" i="4"/>
  <c r="AM7" i="4"/>
  <c r="AN7" i="4"/>
  <c r="AH22" i="4"/>
  <c r="AI22" i="4"/>
  <c r="AJ22" i="4"/>
  <c r="AK22" i="4"/>
  <c r="AL22" i="4"/>
  <c r="AM22" i="4"/>
  <c r="AN22" i="4"/>
  <c r="AH20" i="3"/>
  <c r="AI20" i="3"/>
  <c r="AJ20" i="3"/>
  <c r="AK20" i="3"/>
  <c r="AL20" i="3"/>
  <c r="AM20" i="3"/>
  <c r="AN20" i="3"/>
  <c r="AH28" i="3"/>
  <c r="AH39" i="3" s="1"/>
  <c r="AI28" i="3"/>
  <c r="AI39" i="3" s="1"/>
  <c r="AK28" i="3"/>
  <c r="AK39" i="3" s="1"/>
  <c r="AL28" i="3"/>
  <c r="AL39" i="3" s="1"/>
  <c r="AM28" i="3"/>
  <c r="AM39" i="3" s="1"/>
  <c r="AN28" i="3"/>
  <c r="AN39" i="3" s="1"/>
  <c r="AH30" i="3"/>
  <c r="AH31" i="3" s="1"/>
  <c r="AI30" i="3"/>
  <c r="AI31" i="3" s="1"/>
  <c r="AJ30" i="3"/>
  <c r="AJ41" i="3" s="1"/>
  <c r="AJ42" i="3" s="1"/>
  <c r="AK30" i="3"/>
  <c r="AK31" i="3" s="1"/>
  <c r="AL30" i="3"/>
  <c r="AL41" i="3" s="1"/>
  <c r="AL42" i="3" s="1"/>
  <c r="AM30" i="3"/>
  <c r="AM31" i="3" s="1"/>
  <c r="AN30" i="3"/>
  <c r="AH7" i="3"/>
  <c r="AI7" i="3"/>
  <c r="AJ7" i="3"/>
  <c r="AK7" i="3"/>
  <c r="AL7" i="3"/>
  <c r="AM7" i="3"/>
  <c r="AM10" i="3" s="1"/>
  <c r="AN7" i="3"/>
  <c r="AN10" i="3" s="1"/>
  <c r="AH9" i="3"/>
  <c r="AI9" i="3"/>
  <c r="AJ9" i="3"/>
  <c r="AK9" i="3"/>
  <c r="AL9" i="3"/>
  <c r="AM9" i="3"/>
  <c r="AN9" i="3"/>
  <c r="AI23" i="18" l="1"/>
  <c r="AH23" i="18"/>
  <c r="AL31" i="3"/>
  <c r="AL10" i="3"/>
  <c r="AM41" i="3"/>
  <c r="AM42" i="3" s="1"/>
  <c r="AK26" i="23"/>
  <c r="AH27" i="23"/>
  <c r="AJ27" i="23"/>
  <c r="AM23" i="18"/>
  <c r="AJ26" i="23"/>
  <c r="AL27" i="23"/>
  <c r="AM27" i="23"/>
  <c r="AL23" i="18"/>
  <c r="AJ23" i="18"/>
  <c r="AN23" i="18"/>
  <c r="AJ60" i="23"/>
  <c r="AJ61" i="23" s="1"/>
  <c r="AH60" i="23"/>
  <c r="AH61" i="23" s="1"/>
  <c r="AL44" i="10"/>
  <c r="AL42" i="10"/>
  <c r="AL43" i="10"/>
  <c r="AI27" i="23"/>
  <c r="AI26" i="23"/>
  <c r="AK44" i="10"/>
  <c r="AK42" i="10"/>
  <c r="AK43" i="10"/>
  <c r="AJ44" i="10"/>
  <c r="AJ42" i="10"/>
  <c r="AJ43" i="10"/>
  <c r="AN31" i="3"/>
  <c r="AN41" i="3"/>
  <c r="AN42" i="3" s="1"/>
  <c r="AK62" i="18"/>
  <c r="AK27" i="23"/>
  <c r="AI10" i="3"/>
  <c r="AK10" i="3"/>
  <c r="AJ10" i="3"/>
  <c r="AH10" i="3"/>
  <c r="AN34" i="35"/>
  <c r="AN14" i="35"/>
  <c r="AI60" i="23"/>
  <c r="AI61" i="23" s="1"/>
  <c r="AK24" i="35"/>
  <c r="AK34" i="35"/>
  <c r="AK14" i="35"/>
  <c r="AM62" i="18"/>
  <c r="AK60" i="23"/>
  <c r="AK61" i="23" s="1"/>
  <c r="AH26" i="23"/>
  <c r="AN27" i="23"/>
  <c r="AM26" i="23"/>
  <c r="AM34" i="35"/>
  <c r="AN62" i="18"/>
  <c r="AN26" i="23"/>
  <c r="AL26" i="23"/>
  <c r="AL62" i="18"/>
  <c r="AM24" i="35"/>
  <c r="AK23" i="18"/>
  <c r="AM60" i="23"/>
  <c r="AM61" i="23" s="1"/>
  <c r="AL24" i="35"/>
  <c r="AN60" i="23"/>
  <c r="AN61" i="23" s="1"/>
  <c r="AL60" i="23"/>
  <c r="AL61" i="23" s="1"/>
  <c r="AJ14" i="35"/>
  <c r="AJ24" i="35"/>
  <c r="AJ62" i="18"/>
  <c r="AI62" i="18"/>
  <c r="AH62" i="18"/>
  <c r="AM43" i="10"/>
  <c r="AM44" i="10"/>
  <c r="AH42" i="10"/>
  <c r="AH43" i="10"/>
  <c r="AN42" i="10"/>
  <c r="AK41" i="3"/>
  <c r="AK42" i="3" s="1"/>
  <c r="AJ31" i="3"/>
  <c r="AI41" i="3"/>
  <c r="AI42" i="3" s="1"/>
  <c r="AH41" i="3"/>
  <c r="AH42" i="3" s="1"/>
  <c r="C15" i="9"/>
  <c r="C16" i="9"/>
  <c r="C17" i="9"/>
  <c r="C18" i="9"/>
  <c r="E28" i="2"/>
  <c r="F28" i="2"/>
  <c r="G28" i="2"/>
  <c r="H28" i="2"/>
  <c r="I28" i="2"/>
  <c r="J28" i="2"/>
  <c r="E29" i="2"/>
  <c r="F29" i="2"/>
  <c r="G29" i="2"/>
  <c r="H29" i="2"/>
  <c r="I29" i="2"/>
  <c r="J29" i="2"/>
  <c r="E30" i="2"/>
  <c r="F30" i="2"/>
  <c r="G30" i="2"/>
  <c r="H30" i="2"/>
  <c r="I30" i="2"/>
  <c r="J30" i="2"/>
  <c r="E31" i="2"/>
  <c r="F31" i="2"/>
  <c r="G31" i="2"/>
  <c r="H31" i="2"/>
  <c r="I31" i="2"/>
  <c r="J31" i="2"/>
  <c r="E32" i="2"/>
  <c r="F32" i="2"/>
  <c r="G32" i="2"/>
  <c r="H32" i="2"/>
  <c r="I32" i="2"/>
  <c r="J32" i="2"/>
  <c r="D29" i="2"/>
  <c r="D30" i="2"/>
  <c r="C30" i="2" s="1"/>
  <c r="D31" i="2"/>
  <c r="D32" i="2"/>
  <c r="C32" i="2" s="1"/>
  <c r="D28" i="2"/>
  <c r="E5" i="2"/>
  <c r="D5" i="2"/>
  <c r="L8" i="9"/>
  <c r="D18" i="9"/>
  <c r="C28" i="2" l="1"/>
  <c r="C29" i="2"/>
  <c r="C31" i="2"/>
  <c r="C5" i="2"/>
  <c r="AJ66" i="23"/>
  <c r="AH66" i="23"/>
  <c r="AL66" i="23"/>
  <c r="AM66" i="23"/>
  <c r="AK66" i="23"/>
  <c r="AN66" i="23"/>
  <c r="AI66" i="23"/>
  <c r="D17" i="9"/>
  <c r="H27" i="2"/>
  <c r="F27" i="2"/>
  <c r="G27" i="2"/>
  <c r="I27" i="2"/>
  <c r="E27" i="2"/>
  <c r="J27" i="2"/>
  <c r="D27" i="2"/>
  <c r="C27" i="2" l="1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F31" i="36"/>
  <c r="E31" i="36"/>
  <c r="D31" i="36"/>
  <c r="F30" i="36"/>
  <c r="E30" i="36"/>
  <c r="D30" i="36"/>
  <c r="F29" i="36"/>
  <c r="E29" i="36"/>
  <c r="D29" i="36"/>
  <c r="F23" i="36"/>
  <c r="E23" i="36"/>
  <c r="D23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E4" i="36"/>
  <c r="F28" i="35"/>
  <c r="E28" i="35"/>
  <c r="D28" i="35"/>
  <c r="F27" i="35"/>
  <c r="E27" i="35"/>
  <c r="D27" i="35"/>
  <c r="F26" i="35"/>
  <c r="E26" i="35"/>
  <c r="D26" i="35"/>
  <c r="F25" i="35"/>
  <c r="E25" i="35"/>
  <c r="D25" i="35"/>
  <c r="AG19" i="35"/>
  <c r="AF19" i="35"/>
  <c r="AE19" i="35"/>
  <c r="AD19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F9" i="35"/>
  <c r="E9" i="35"/>
  <c r="R4" i="35"/>
  <c r="C11" i="36" l="1"/>
  <c r="E30" i="35"/>
  <c r="E35" i="35" s="1"/>
  <c r="E20" i="19" s="1"/>
  <c r="F30" i="35"/>
  <c r="D30" i="35"/>
  <c r="F29" i="35"/>
  <c r="T4" i="35"/>
  <c r="T14" i="35" s="1"/>
  <c r="S4" i="35"/>
  <c r="S34" i="35" s="1"/>
  <c r="U4" i="35"/>
  <c r="U34" i="35" s="1"/>
  <c r="E35" i="36"/>
  <c r="F35" i="36"/>
  <c r="E28" i="36"/>
  <c r="F4" i="36"/>
  <c r="E16" i="36"/>
  <c r="E40" i="36"/>
  <c r="D16" i="36"/>
  <c r="D28" i="36"/>
  <c r="D40" i="36"/>
  <c r="D35" i="36"/>
  <c r="R34" i="35"/>
  <c r="R24" i="35"/>
  <c r="R14" i="35"/>
  <c r="D29" i="35"/>
  <c r="AC4" i="35"/>
  <c r="E29" i="35"/>
  <c r="V4" i="35"/>
  <c r="V24" i="35" s="1"/>
  <c r="AE4" i="35"/>
  <c r="AE24" i="35" s="1"/>
  <c r="E4" i="35"/>
  <c r="AD4" i="35"/>
  <c r="G4" i="35"/>
  <c r="G34" i="35" s="1"/>
  <c r="H4" i="35"/>
  <c r="H34" i="35" s="1"/>
  <c r="AF4" i="35"/>
  <c r="AF34" i="35" s="1"/>
  <c r="D14" i="35"/>
  <c r="J4" i="35"/>
  <c r="J24" i="35" s="1"/>
  <c r="D24" i="35"/>
  <c r="F4" i="35"/>
  <c r="I4" i="35"/>
  <c r="I24" i="35" s="1"/>
  <c r="AG4" i="35"/>
  <c r="AG24" i="35" s="1"/>
  <c r="Q4" i="35"/>
  <c r="M4" i="35"/>
  <c r="Y4" i="35"/>
  <c r="N4" i="35"/>
  <c r="Z4" i="35"/>
  <c r="O4" i="35"/>
  <c r="AA4" i="35"/>
  <c r="P4" i="35"/>
  <c r="AB4" i="35"/>
  <c r="D34" i="35"/>
  <c r="AG14" i="35"/>
  <c r="W4" i="35"/>
  <c r="K4" i="35"/>
  <c r="L4" i="35"/>
  <c r="X4" i="35"/>
  <c r="F37" i="34"/>
  <c r="E37" i="34"/>
  <c r="D37" i="34"/>
  <c r="F36" i="34"/>
  <c r="E36" i="34"/>
  <c r="D36" i="34"/>
  <c r="F35" i="34"/>
  <c r="E35" i="34"/>
  <c r="D35" i="34"/>
  <c r="F34" i="34"/>
  <c r="E34" i="34"/>
  <c r="D34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F32" i="34"/>
  <c r="E32" i="34"/>
  <c r="D32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F12" i="34"/>
  <c r="E12" i="34"/>
  <c r="E4" i="34"/>
  <c r="D4" i="33"/>
  <c r="AM4" i="33" s="1"/>
  <c r="F25" i="33"/>
  <c r="E25" i="33"/>
  <c r="D25" i="33"/>
  <c r="F24" i="33"/>
  <c r="E24" i="33"/>
  <c r="D24" i="33"/>
  <c r="F23" i="33"/>
  <c r="E23" i="33"/>
  <c r="D23" i="33"/>
  <c r="F17" i="33"/>
  <c r="E17" i="33"/>
  <c r="D17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 l="1"/>
  <c r="E26" i="33"/>
  <c r="E14" i="19" s="1"/>
  <c r="D26" i="33"/>
  <c r="T24" i="35"/>
  <c r="I14" i="35"/>
  <c r="U14" i="35"/>
  <c r="I34" i="35"/>
  <c r="V14" i="35"/>
  <c r="G24" i="35"/>
  <c r="U24" i="35"/>
  <c r="T34" i="35"/>
  <c r="S24" i="35"/>
  <c r="F26" i="33"/>
  <c r="F14" i="19" s="1"/>
  <c r="D38" i="34"/>
  <c r="D44" i="34"/>
  <c r="D50" i="34"/>
  <c r="S14" i="35"/>
  <c r="D46" i="34"/>
  <c r="D48" i="34"/>
  <c r="D45" i="34"/>
  <c r="D47" i="34"/>
  <c r="D49" i="34"/>
  <c r="D35" i="35"/>
  <c r="J34" i="35"/>
  <c r="D43" i="34"/>
  <c r="AF14" i="35"/>
  <c r="H14" i="35"/>
  <c r="G14" i="35"/>
  <c r="J14" i="35"/>
  <c r="F16" i="36"/>
  <c r="G4" i="36"/>
  <c r="F40" i="36"/>
  <c r="F28" i="36"/>
  <c r="F34" i="35"/>
  <c r="F24" i="35"/>
  <c r="F14" i="35"/>
  <c r="Q14" i="35"/>
  <c r="Q24" i="35"/>
  <c r="AC14" i="35"/>
  <c r="AC24" i="35"/>
  <c r="AE34" i="35"/>
  <c r="AG34" i="35"/>
  <c r="AD34" i="35"/>
  <c r="AD14" i="35"/>
  <c r="AD24" i="35"/>
  <c r="E14" i="35"/>
  <c r="E24" i="35"/>
  <c r="AC34" i="35"/>
  <c r="V34" i="35"/>
  <c r="Q34" i="35"/>
  <c r="AE14" i="35"/>
  <c r="E34" i="35"/>
  <c r="AF24" i="35"/>
  <c r="H24" i="35"/>
  <c r="Y24" i="35"/>
  <c r="Y14" i="35"/>
  <c r="Y34" i="35"/>
  <c r="M24" i="35"/>
  <c r="M14" i="35"/>
  <c r="M34" i="35"/>
  <c r="N24" i="35"/>
  <c r="N14" i="35"/>
  <c r="N34" i="35"/>
  <c r="X34" i="35"/>
  <c r="X24" i="35"/>
  <c r="X14" i="35"/>
  <c r="L34" i="35"/>
  <c r="L24" i="35"/>
  <c r="L14" i="35"/>
  <c r="K14" i="35"/>
  <c r="K34" i="35"/>
  <c r="K24" i="35"/>
  <c r="AB24" i="35"/>
  <c r="AB14" i="35"/>
  <c r="AB34" i="35"/>
  <c r="P24" i="35"/>
  <c r="P14" i="35"/>
  <c r="P34" i="35"/>
  <c r="AA24" i="35"/>
  <c r="AA14" i="35"/>
  <c r="AA34" i="35"/>
  <c r="W14" i="35"/>
  <c r="W34" i="35"/>
  <c r="W24" i="35"/>
  <c r="O24" i="35"/>
  <c r="O14" i="35"/>
  <c r="O34" i="35"/>
  <c r="Z24" i="35"/>
  <c r="Z14" i="35"/>
  <c r="Z34" i="35"/>
  <c r="D17" i="34"/>
  <c r="D30" i="34"/>
  <c r="E43" i="34"/>
  <c r="E17" i="34"/>
  <c r="F4" i="34"/>
  <c r="E30" i="34"/>
  <c r="E38" i="34"/>
  <c r="F38" i="34"/>
  <c r="AM22" i="33"/>
  <c r="AM13" i="33"/>
  <c r="AB4" i="33"/>
  <c r="AN4" i="33"/>
  <c r="D13" i="33"/>
  <c r="D22" i="33"/>
  <c r="S4" i="33"/>
  <c r="Q4" i="33"/>
  <c r="AE4" i="33"/>
  <c r="H4" i="33"/>
  <c r="E4" i="33"/>
  <c r="R4" i="33"/>
  <c r="T4" i="33"/>
  <c r="AF4" i="33"/>
  <c r="I4" i="33"/>
  <c r="AH4" i="33"/>
  <c r="K4" i="33"/>
  <c r="W4" i="33"/>
  <c r="AI4" i="33"/>
  <c r="F4" i="33"/>
  <c r="L4" i="33"/>
  <c r="AJ4" i="33"/>
  <c r="AK4" i="33"/>
  <c r="AG4" i="33"/>
  <c r="J4" i="33"/>
  <c r="M4" i="33"/>
  <c r="AL4" i="33"/>
  <c r="P4" i="33"/>
  <c r="AC4" i="33"/>
  <c r="AD4" i="33"/>
  <c r="G4" i="33"/>
  <c r="U4" i="33"/>
  <c r="V4" i="33"/>
  <c r="X4" i="33"/>
  <c r="Y4" i="33"/>
  <c r="N4" i="33"/>
  <c r="Z4" i="33"/>
  <c r="O4" i="33"/>
  <c r="AA4" i="33"/>
  <c r="D14" i="19" l="1"/>
  <c r="D20" i="19"/>
  <c r="H4" i="36"/>
  <c r="G40" i="36"/>
  <c r="G28" i="36"/>
  <c r="G16" i="36"/>
  <c r="D51" i="34"/>
  <c r="F30" i="34"/>
  <c r="F43" i="34"/>
  <c r="F17" i="34"/>
  <c r="G4" i="34"/>
  <c r="F13" i="33"/>
  <c r="F22" i="33"/>
  <c r="AC22" i="33"/>
  <c r="AC13" i="33"/>
  <c r="G13" i="33"/>
  <c r="G22" i="33"/>
  <c r="Q22" i="33"/>
  <c r="Q13" i="33"/>
  <c r="P22" i="33"/>
  <c r="P13" i="33"/>
  <c r="AL22" i="33"/>
  <c r="AL13" i="33"/>
  <c r="AH22" i="33"/>
  <c r="AH13" i="33"/>
  <c r="O22" i="33"/>
  <c r="O13" i="33"/>
  <c r="Z22" i="33"/>
  <c r="Z13" i="33"/>
  <c r="J22" i="33"/>
  <c r="J13" i="33"/>
  <c r="AF22" i="33"/>
  <c r="AF13" i="33"/>
  <c r="AE13" i="33"/>
  <c r="AE22" i="33"/>
  <c r="AI22" i="33"/>
  <c r="AI13" i="33"/>
  <c r="K22" i="33"/>
  <c r="K13" i="33"/>
  <c r="M22" i="33"/>
  <c r="M13" i="33"/>
  <c r="AG13" i="33"/>
  <c r="AG22" i="33"/>
  <c r="AN22" i="33"/>
  <c r="AN13" i="33"/>
  <c r="AK22" i="33"/>
  <c r="AK13" i="33"/>
  <c r="T22" i="33"/>
  <c r="T13" i="33"/>
  <c r="AB22" i="33"/>
  <c r="AB13" i="33"/>
  <c r="AJ22" i="33"/>
  <c r="AJ13" i="33"/>
  <c r="AD22" i="33"/>
  <c r="AD13" i="33"/>
  <c r="S22" i="33"/>
  <c r="S13" i="33"/>
  <c r="Y13" i="33"/>
  <c r="Y22" i="33"/>
  <c r="L13" i="33"/>
  <c r="L22" i="33"/>
  <c r="E22" i="33"/>
  <c r="E13" i="33"/>
  <c r="W22" i="33"/>
  <c r="W13" i="33"/>
  <c r="AA22" i="33"/>
  <c r="AA13" i="33"/>
  <c r="I13" i="33"/>
  <c r="I22" i="33"/>
  <c r="N22" i="33"/>
  <c r="N13" i="33"/>
  <c r="X22" i="33"/>
  <c r="X13" i="33"/>
  <c r="R13" i="33"/>
  <c r="R22" i="33"/>
  <c r="V13" i="33"/>
  <c r="V22" i="33"/>
  <c r="U13" i="33"/>
  <c r="U22" i="33"/>
  <c r="H22" i="33"/>
  <c r="H13" i="33"/>
  <c r="D17" i="19" l="1"/>
  <c r="H28" i="36"/>
  <c r="I4" i="36"/>
  <c r="H16" i="36"/>
  <c r="H40" i="36"/>
  <c r="G30" i="34"/>
  <c r="G17" i="34"/>
  <c r="H4" i="34"/>
  <c r="G43" i="34"/>
  <c r="J4" i="36" l="1"/>
  <c r="I40" i="36"/>
  <c r="I28" i="36"/>
  <c r="I16" i="36"/>
  <c r="H43" i="34"/>
  <c r="H17" i="34"/>
  <c r="I4" i="34"/>
  <c r="H30" i="34"/>
  <c r="K4" i="36" l="1"/>
  <c r="J40" i="36"/>
  <c r="J28" i="36"/>
  <c r="J16" i="36"/>
  <c r="J4" i="34"/>
  <c r="I30" i="34"/>
  <c r="I43" i="34"/>
  <c r="I17" i="34"/>
  <c r="L4" i="36" l="1"/>
  <c r="K40" i="36"/>
  <c r="K28" i="36"/>
  <c r="K16" i="36"/>
  <c r="J17" i="34"/>
  <c r="K4" i="34"/>
  <c r="J43" i="34"/>
  <c r="J30" i="34"/>
  <c r="L28" i="36" l="1"/>
  <c r="M4" i="36"/>
  <c r="L16" i="36"/>
  <c r="L40" i="36"/>
  <c r="K43" i="34"/>
  <c r="K17" i="34"/>
  <c r="K30" i="34"/>
  <c r="L4" i="34"/>
  <c r="N4" i="36" l="1"/>
  <c r="M40" i="36"/>
  <c r="M28" i="36"/>
  <c r="M16" i="36"/>
  <c r="M4" i="34"/>
  <c r="L30" i="34"/>
  <c r="L17" i="34"/>
  <c r="L43" i="34"/>
  <c r="O4" i="36" l="1"/>
  <c r="N28" i="36"/>
  <c r="N16" i="36"/>
  <c r="N40" i="36"/>
  <c r="N4" i="34"/>
  <c r="M30" i="34"/>
  <c r="M43" i="34"/>
  <c r="M17" i="34"/>
  <c r="O40" i="36" l="1"/>
  <c r="O28" i="36"/>
  <c r="O16" i="36"/>
  <c r="P4" i="36"/>
  <c r="O4" i="34"/>
  <c r="N30" i="34"/>
  <c r="N43" i="34"/>
  <c r="N17" i="34"/>
  <c r="Q4" i="36" l="1"/>
  <c r="P40" i="36"/>
  <c r="P28" i="36"/>
  <c r="P16" i="36"/>
  <c r="O30" i="34"/>
  <c r="O43" i="34"/>
  <c r="O17" i="34"/>
  <c r="P4" i="34"/>
  <c r="R4" i="36" l="1"/>
  <c r="Q16" i="36"/>
  <c r="Q28" i="36"/>
  <c r="Q40" i="36"/>
  <c r="P17" i="34"/>
  <c r="P43" i="34"/>
  <c r="Q4" i="34"/>
  <c r="P30" i="34"/>
  <c r="R28" i="36" l="1"/>
  <c r="R16" i="36"/>
  <c r="S4" i="36"/>
  <c r="R40" i="36"/>
  <c r="Q30" i="34"/>
  <c r="Q43" i="34"/>
  <c r="Q17" i="34"/>
  <c r="R4" i="34"/>
  <c r="T4" i="36" l="1"/>
  <c r="S40" i="36"/>
  <c r="S28" i="36"/>
  <c r="S16" i="36"/>
  <c r="R30" i="34"/>
  <c r="R43" i="34"/>
  <c r="R17" i="34"/>
  <c r="S4" i="34"/>
  <c r="T28" i="36" l="1"/>
  <c r="T16" i="36"/>
  <c r="U4" i="36"/>
  <c r="T40" i="36"/>
  <c r="S30" i="34"/>
  <c r="T4" i="34"/>
  <c r="S17" i="34"/>
  <c r="S43" i="34"/>
  <c r="V4" i="36" l="1"/>
  <c r="U40" i="36"/>
  <c r="U28" i="36"/>
  <c r="U16" i="36"/>
  <c r="U4" i="34"/>
  <c r="T17" i="34"/>
  <c r="T30" i="34"/>
  <c r="T43" i="34"/>
  <c r="W4" i="36" l="1"/>
  <c r="V40" i="36"/>
  <c r="V28" i="36"/>
  <c r="V16" i="36"/>
  <c r="U43" i="34"/>
  <c r="U17" i="34"/>
  <c r="V4" i="34"/>
  <c r="U30" i="34"/>
  <c r="X4" i="36" l="1"/>
  <c r="W40" i="36"/>
  <c r="W28" i="36"/>
  <c r="W16" i="36"/>
  <c r="V17" i="34"/>
  <c r="V43" i="34"/>
  <c r="W4" i="34"/>
  <c r="V30" i="34"/>
  <c r="Y4" i="36" l="1"/>
  <c r="X28" i="36"/>
  <c r="X40" i="36"/>
  <c r="X16" i="36"/>
  <c r="W43" i="34"/>
  <c r="W17" i="34"/>
  <c r="X4" i="34"/>
  <c r="W30" i="34"/>
  <c r="Z4" i="36" l="1"/>
  <c r="Y40" i="36"/>
  <c r="Y28" i="36"/>
  <c r="Y16" i="36"/>
  <c r="X30" i="34"/>
  <c r="X17" i="34"/>
  <c r="X43" i="34"/>
  <c r="Y4" i="34"/>
  <c r="AA4" i="36" l="1"/>
  <c r="Z28" i="36"/>
  <c r="Z16" i="36"/>
  <c r="Z40" i="36"/>
  <c r="Z4" i="34"/>
  <c r="Y30" i="34"/>
  <c r="Y43" i="34"/>
  <c r="Y17" i="34"/>
  <c r="AA40" i="36" l="1"/>
  <c r="AA28" i="36"/>
  <c r="AA16" i="36"/>
  <c r="AB4" i="36"/>
  <c r="AA4" i="34"/>
  <c r="Z30" i="34"/>
  <c r="Z43" i="34"/>
  <c r="Z17" i="34"/>
  <c r="AC4" i="36" l="1"/>
  <c r="AB40" i="36"/>
  <c r="AB28" i="36"/>
  <c r="AB16" i="36"/>
  <c r="AA43" i="34"/>
  <c r="AA17" i="34"/>
  <c r="AA30" i="34"/>
  <c r="AB4" i="34"/>
  <c r="AD4" i="36" l="1"/>
  <c r="AC28" i="36"/>
  <c r="AC16" i="36"/>
  <c r="AC40" i="36"/>
  <c r="AB43" i="34"/>
  <c r="AB17" i="34"/>
  <c r="AB30" i="34"/>
  <c r="AC4" i="34"/>
  <c r="AE4" i="36" l="1"/>
  <c r="AD16" i="36"/>
  <c r="AD28" i="36"/>
  <c r="AD40" i="36"/>
  <c r="AC30" i="34"/>
  <c r="AC43" i="34"/>
  <c r="AC17" i="34"/>
  <c r="AD4" i="34"/>
  <c r="AF4" i="36" l="1"/>
  <c r="AE40" i="36"/>
  <c r="AE28" i="36"/>
  <c r="AE16" i="36"/>
  <c r="AD30" i="34"/>
  <c r="AD43" i="34"/>
  <c r="AD17" i="34"/>
  <c r="AE4" i="34"/>
  <c r="AG4" i="36" l="1"/>
  <c r="AH4" i="36" s="1"/>
  <c r="AF16" i="36"/>
  <c r="AF40" i="36"/>
  <c r="AF28" i="36"/>
  <c r="AE30" i="34"/>
  <c r="AE17" i="34"/>
  <c r="AF4" i="34"/>
  <c r="AE43" i="34"/>
  <c r="AI4" i="36" l="1"/>
  <c r="AH28" i="36"/>
  <c r="AH40" i="36"/>
  <c r="AH16" i="36"/>
  <c r="AG40" i="36"/>
  <c r="AG28" i="36"/>
  <c r="AG16" i="36"/>
  <c r="AF17" i="34"/>
  <c r="AF43" i="34"/>
  <c r="AG4" i="34"/>
  <c r="AH4" i="34" s="1"/>
  <c r="AF30" i="34"/>
  <c r="AJ4" i="36" l="1"/>
  <c r="AI28" i="36"/>
  <c r="AI16" i="36"/>
  <c r="AI40" i="36"/>
  <c r="AH43" i="34"/>
  <c r="AH17" i="34"/>
  <c r="AH30" i="34"/>
  <c r="AI4" i="34"/>
  <c r="AG43" i="34"/>
  <c r="AG17" i="34"/>
  <c r="AG30" i="34"/>
  <c r="AJ4" i="34" l="1"/>
  <c r="AI43" i="34"/>
  <c r="AI17" i="34"/>
  <c r="AI30" i="34"/>
  <c r="AJ40" i="36"/>
  <c r="AK4" i="36"/>
  <c r="AJ16" i="36"/>
  <c r="AJ28" i="36"/>
  <c r="AK40" i="36" l="1"/>
  <c r="AL4" i="36"/>
  <c r="AK28" i="36"/>
  <c r="AK16" i="36"/>
  <c r="AJ17" i="34"/>
  <c r="AJ43" i="34"/>
  <c r="AJ30" i="34"/>
  <c r="AK4" i="34"/>
  <c r="AK43" i="34" l="1"/>
  <c r="AK17" i="34"/>
  <c r="AL4" i="34"/>
  <c r="AK30" i="34"/>
  <c r="AL28" i="36"/>
  <c r="AL16" i="36"/>
  <c r="AL40" i="36"/>
  <c r="AM4" i="36"/>
  <c r="AN4" i="36" l="1"/>
  <c r="AM28" i="36"/>
  <c r="AM16" i="36"/>
  <c r="AM40" i="36"/>
  <c r="AL17" i="34"/>
  <c r="AM4" i="34"/>
  <c r="AL30" i="34"/>
  <c r="AL43" i="34"/>
  <c r="AM17" i="34" l="1"/>
  <c r="AM43" i="34"/>
  <c r="AM30" i="34"/>
  <c r="AN4" i="34"/>
  <c r="AN40" i="36"/>
  <c r="AN28" i="36"/>
  <c r="AN16" i="36"/>
  <c r="D24" i="10"/>
  <c r="AG41" i="10"/>
  <c r="AG44" i="10" s="1"/>
  <c r="AF41" i="10"/>
  <c r="AF43" i="10" s="1"/>
  <c r="AE41" i="10"/>
  <c r="AE43" i="10" s="1"/>
  <c r="AD41" i="10"/>
  <c r="AD44" i="10" s="1"/>
  <c r="AC41" i="10"/>
  <c r="AC44" i="10" s="1"/>
  <c r="AB41" i="10"/>
  <c r="AB43" i="10" s="1"/>
  <c r="AA41" i="10"/>
  <c r="AA42" i="10" s="1"/>
  <c r="Z41" i="10"/>
  <c r="Z42" i="10" s="1"/>
  <c r="Y41" i="10"/>
  <c r="Y44" i="10" s="1"/>
  <c r="X41" i="10"/>
  <c r="X44" i="10" s="1"/>
  <c r="W41" i="10"/>
  <c r="W44" i="10" s="1"/>
  <c r="V41" i="10"/>
  <c r="V42" i="10" s="1"/>
  <c r="U41" i="10"/>
  <c r="U44" i="10" s="1"/>
  <c r="T41" i="10"/>
  <c r="T43" i="10" s="1"/>
  <c r="S41" i="10"/>
  <c r="S43" i="10" s="1"/>
  <c r="R41" i="10"/>
  <c r="R44" i="10" s="1"/>
  <c r="Q41" i="10"/>
  <c r="Q44" i="10" s="1"/>
  <c r="P41" i="10"/>
  <c r="P43" i="10" s="1"/>
  <c r="O41" i="10"/>
  <c r="O42" i="10" s="1"/>
  <c r="N41" i="10"/>
  <c r="N42" i="10" s="1"/>
  <c r="M41" i="10"/>
  <c r="M44" i="10" s="1"/>
  <c r="L41" i="10"/>
  <c r="L44" i="10" s="1"/>
  <c r="K41" i="10"/>
  <c r="K44" i="10" s="1"/>
  <c r="J41" i="10"/>
  <c r="J42" i="10" s="1"/>
  <c r="I41" i="10"/>
  <c r="I44" i="10" s="1"/>
  <c r="H41" i="10"/>
  <c r="H43" i="10" s="1"/>
  <c r="G41" i="10"/>
  <c r="G43" i="10" s="1"/>
  <c r="F41" i="10"/>
  <c r="F44" i="10" s="1"/>
  <c r="E41" i="10"/>
  <c r="E44" i="10" s="1"/>
  <c r="D41" i="10"/>
  <c r="F24" i="10"/>
  <c r="F26" i="10" s="1"/>
  <c r="E24" i="10"/>
  <c r="E26" i="10" s="1"/>
  <c r="D24" i="7"/>
  <c r="I24" i="7" s="1"/>
  <c r="C14" i="9"/>
  <c r="AN17" i="34" l="1"/>
  <c r="AN43" i="34"/>
  <c r="AN30" i="34"/>
  <c r="D43" i="10"/>
  <c r="D48" i="10" s="1"/>
  <c r="D25" i="10"/>
  <c r="D26" i="10"/>
  <c r="J44" i="10"/>
  <c r="Q42" i="10"/>
  <c r="P42" i="10"/>
  <c r="R42" i="10"/>
  <c r="E43" i="10"/>
  <c r="F43" i="10"/>
  <c r="R43" i="10"/>
  <c r="X42" i="10"/>
  <c r="L43" i="10"/>
  <c r="Q43" i="10"/>
  <c r="X43" i="10"/>
  <c r="L42" i="10"/>
  <c r="N44" i="10"/>
  <c r="F27" i="10"/>
  <c r="U43" i="10"/>
  <c r="AC42" i="10"/>
  <c r="AC43" i="10"/>
  <c r="V44" i="10"/>
  <c r="P44" i="10"/>
  <c r="V43" i="10"/>
  <c r="AB42" i="10"/>
  <c r="AD42" i="10"/>
  <c r="AD43" i="10"/>
  <c r="Z44" i="10"/>
  <c r="D44" i="10"/>
  <c r="D42" i="10"/>
  <c r="AB44" i="10"/>
  <c r="E42" i="10"/>
  <c r="I43" i="10"/>
  <c r="AG43" i="10"/>
  <c r="F42" i="10"/>
  <c r="J43" i="10"/>
  <c r="O44" i="10"/>
  <c r="AA44" i="10"/>
  <c r="K43" i="10"/>
  <c r="S42" i="10"/>
  <c r="W43" i="10"/>
  <c r="H42" i="10"/>
  <c r="I42" i="10"/>
  <c r="U42" i="10"/>
  <c r="AG42" i="10"/>
  <c r="N43" i="10"/>
  <c r="Z43" i="10"/>
  <c r="G44" i="10"/>
  <c r="S44" i="10"/>
  <c r="AE44" i="10"/>
  <c r="T42" i="10"/>
  <c r="AF42" i="10"/>
  <c r="Y43" i="10"/>
  <c r="E25" i="10"/>
  <c r="D27" i="10"/>
  <c r="O43" i="10"/>
  <c r="AA43" i="10"/>
  <c r="H44" i="10"/>
  <c r="T44" i="10"/>
  <c r="AF44" i="10"/>
  <c r="G42" i="10"/>
  <c r="AE42" i="10"/>
  <c r="M43" i="10"/>
  <c r="F25" i="10"/>
  <c r="E27" i="10"/>
  <c r="K42" i="10"/>
  <c r="W42" i="10"/>
  <c r="M42" i="10"/>
  <c r="Y42" i="10"/>
  <c r="D217" i="1"/>
  <c r="E217" i="1" s="1"/>
  <c r="F217" i="1" s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R217" i="1" s="1"/>
  <c r="S217" i="1" s="1"/>
  <c r="T217" i="1" s="1"/>
  <c r="U217" i="1" s="1"/>
  <c r="V217" i="1" s="1"/>
  <c r="W217" i="1" s="1"/>
  <c r="X217" i="1" s="1"/>
  <c r="Y217" i="1" s="1"/>
  <c r="Z217" i="1" s="1"/>
  <c r="AA217" i="1" s="1"/>
  <c r="AB217" i="1" s="1"/>
  <c r="AC217" i="1" s="1"/>
  <c r="AD217" i="1" s="1"/>
  <c r="AE217" i="1" s="1"/>
  <c r="AF217" i="1" s="1"/>
  <c r="AG217" i="1" s="1"/>
  <c r="AH217" i="1" s="1"/>
  <c r="AI217" i="1" s="1"/>
  <c r="AJ217" i="1" s="1"/>
  <c r="AK217" i="1" s="1"/>
  <c r="AL217" i="1" s="1"/>
  <c r="AM217" i="1" s="1"/>
  <c r="AN217" i="1" s="1"/>
  <c r="AO217" i="1" s="1"/>
  <c r="AP217" i="1" s="1"/>
  <c r="AQ217" i="1" s="1"/>
  <c r="AR217" i="1" s="1"/>
  <c r="AS217" i="1" s="1"/>
  <c r="AT217" i="1" s="1"/>
  <c r="AU217" i="1" s="1"/>
  <c r="AV217" i="1" s="1"/>
  <c r="AW217" i="1" s="1"/>
  <c r="AX217" i="1" s="1"/>
  <c r="AY217" i="1" s="1"/>
  <c r="AZ217" i="1" s="1"/>
  <c r="BA217" i="1" s="1"/>
  <c r="BB217" i="1" s="1"/>
  <c r="D216" i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Q216" i="1" s="1"/>
  <c r="R216" i="1" s="1"/>
  <c r="S216" i="1" s="1"/>
  <c r="T216" i="1" s="1"/>
  <c r="U216" i="1" s="1"/>
  <c r="V216" i="1" s="1"/>
  <c r="W216" i="1" s="1"/>
  <c r="X216" i="1" s="1"/>
  <c r="Y216" i="1" s="1"/>
  <c r="Z216" i="1" s="1"/>
  <c r="AA216" i="1" s="1"/>
  <c r="AB216" i="1" s="1"/>
  <c r="AC216" i="1" s="1"/>
  <c r="AD216" i="1" s="1"/>
  <c r="AE216" i="1" s="1"/>
  <c r="AF216" i="1" s="1"/>
  <c r="AG216" i="1" s="1"/>
  <c r="AH216" i="1" s="1"/>
  <c r="AI216" i="1" s="1"/>
  <c r="AJ216" i="1" s="1"/>
  <c r="AK216" i="1" s="1"/>
  <c r="AL216" i="1" s="1"/>
  <c r="AM216" i="1" s="1"/>
  <c r="AN216" i="1" s="1"/>
  <c r="AO216" i="1" s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D215" i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Q215" i="1" s="1"/>
  <c r="R215" i="1" s="1"/>
  <c r="S215" i="1" s="1"/>
  <c r="T215" i="1" s="1"/>
  <c r="U215" i="1" s="1"/>
  <c r="V215" i="1" s="1"/>
  <c r="W215" i="1" s="1"/>
  <c r="X215" i="1" s="1"/>
  <c r="Y215" i="1" s="1"/>
  <c r="Z215" i="1" s="1"/>
  <c r="AA215" i="1" s="1"/>
  <c r="AB215" i="1" s="1"/>
  <c r="AC215" i="1" s="1"/>
  <c r="AD215" i="1" s="1"/>
  <c r="AE215" i="1" s="1"/>
  <c r="AF215" i="1" s="1"/>
  <c r="AG215" i="1" s="1"/>
  <c r="AH215" i="1" s="1"/>
  <c r="AI215" i="1" s="1"/>
  <c r="AJ215" i="1" s="1"/>
  <c r="AK215" i="1" s="1"/>
  <c r="AL215" i="1" s="1"/>
  <c r="AM215" i="1" s="1"/>
  <c r="AN215" i="1" s="1"/>
  <c r="AO215" i="1" s="1"/>
  <c r="AP215" i="1" s="1"/>
  <c r="AQ215" i="1" s="1"/>
  <c r="AR215" i="1" s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D47" i="10" l="1"/>
  <c r="D31" i="10"/>
  <c r="D49" i="10"/>
  <c r="D32" i="10"/>
  <c r="D30" i="10"/>
  <c r="D50" i="10"/>
  <c r="C240" i="1"/>
  <c r="D46" i="36" s="1"/>
  <c r="C239" i="1"/>
  <c r="D45" i="36" s="1"/>
  <c r="C238" i="1"/>
  <c r="D44" i="36" s="1"/>
  <c r="C237" i="1"/>
  <c r="D43" i="36" s="1"/>
  <c r="C236" i="1"/>
  <c r="D42" i="36" s="1"/>
  <c r="C235" i="1"/>
  <c r="C127" i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AE127" i="1" s="1"/>
  <c r="AF127" i="1" s="1"/>
  <c r="AG127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AF126" i="1" s="1"/>
  <c r="AG126" i="1" s="1"/>
  <c r="C125" i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AD121" i="1"/>
  <c r="Y121" i="1"/>
  <c r="T121" i="1"/>
  <c r="O121" i="1"/>
  <c r="J121" i="1"/>
  <c r="E121" i="1"/>
  <c r="AH127" i="1" l="1"/>
  <c r="AH125" i="1"/>
  <c r="D10" i="19"/>
  <c r="AH126" i="1"/>
  <c r="D235" i="1"/>
  <c r="D41" i="36"/>
  <c r="F121" i="1"/>
  <c r="F35" i="35"/>
  <c r="U121" i="1"/>
  <c r="Z121" i="1"/>
  <c r="K121" i="1"/>
  <c r="P121" i="1"/>
  <c r="AE121" i="1"/>
  <c r="F11" i="19"/>
  <c r="E11" i="19"/>
  <c r="D33" i="10"/>
  <c r="D238" i="1"/>
  <c r="D236" i="1"/>
  <c r="D239" i="1"/>
  <c r="D237" i="1"/>
  <c r="D240" i="1"/>
  <c r="D94" i="1"/>
  <c r="D93" i="1"/>
  <c r="D92" i="1"/>
  <c r="D91" i="1"/>
  <c r="E47" i="34" s="1"/>
  <c r="D90" i="1"/>
  <c r="E46" i="34" s="1"/>
  <c r="D89" i="1"/>
  <c r="E45" i="34" s="1"/>
  <c r="D88" i="1"/>
  <c r="E44" i="34" s="1"/>
  <c r="D60" i="1"/>
  <c r="D59" i="1"/>
  <c r="D58" i="1"/>
  <c r="C15" i="1"/>
  <c r="C16" i="1" s="1"/>
  <c r="F20" i="19" l="1"/>
  <c r="E50" i="34"/>
  <c r="E49" i="34"/>
  <c r="AI127" i="1"/>
  <c r="D9" i="19"/>
  <c r="E48" i="34"/>
  <c r="AI125" i="1"/>
  <c r="AI126" i="1"/>
  <c r="E240" i="1"/>
  <c r="E46" i="36"/>
  <c r="E237" i="1"/>
  <c r="E43" i="36"/>
  <c r="E236" i="1"/>
  <c r="E42" i="36"/>
  <c r="D47" i="36"/>
  <c r="E235" i="1"/>
  <c r="E41" i="36"/>
  <c r="E239" i="1"/>
  <c r="E45" i="36"/>
  <c r="E238" i="1"/>
  <c r="E44" i="36"/>
  <c r="AF121" i="1"/>
  <c r="Q121" i="1"/>
  <c r="L121" i="1"/>
  <c r="E89" i="1"/>
  <c r="F45" i="34" s="1"/>
  <c r="E88" i="1"/>
  <c r="F44" i="34" s="1"/>
  <c r="E90" i="1"/>
  <c r="F46" i="34" s="1"/>
  <c r="AA121" i="1"/>
  <c r="V121" i="1"/>
  <c r="E91" i="1"/>
  <c r="F47" i="34" s="1"/>
  <c r="G121" i="1"/>
  <c r="E60" i="1"/>
  <c r="E32" i="10"/>
  <c r="E59" i="1"/>
  <c r="E31" i="10"/>
  <c r="E58" i="1"/>
  <c r="E30" i="10"/>
  <c r="E93" i="1"/>
  <c r="E48" i="10"/>
  <c r="E92" i="1"/>
  <c r="E47" i="10"/>
  <c r="E94" i="1"/>
  <c r="E49" i="10"/>
  <c r="D23" i="19" l="1"/>
  <c r="E51" i="34"/>
  <c r="AJ125" i="1"/>
  <c r="F49" i="34"/>
  <c r="AJ127" i="1"/>
  <c r="F50" i="34"/>
  <c r="F48" i="34"/>
  <c r="AJ126" i="1"/>
  <c r="E47" i="36"/>
  <c r="E23" i="19" s="1"/>
  <c r="F235" i="1"/>
  <c r="F41" i="36"/>
  <c r="F236" i="1"/>
  <c r="F42" i="36"/>
  <c r="F239" i="1"/>
  <c r="F45" i="36"/>
  <c r="F237" i="1"/>
  <c r="F43" i="36"/>
  <c r="F238" i="1"/>
  <c r="F44" i="36"/>
  <c r="F240" i="1"/>
  <c r="F46" i="36"/>
  <c r="F89" i="1"/>
  <c r="F90" i="1"/>
  <c r="G46" i="34" s="1"/>
  <c r="H121" i="1"/>
  <c r="F91" i="1"/>
  <c r="F88" i="1"/>
  <c r="G44" i="34" s="1"/>
  <c r="M121" i="1"/>
  <c r="W121" i="1"/>
  <c r="R121" i="1"/>
  <c r="AB121" i="1"/>
  <c r="AG121" i="1"/>
  <c r="E33" i="10"/>
  <c r="F58" i="1"/>
  <c r="F30" i="10"/>
  <c r="F59" i="1"/>
  <c r="F31" i="10"/>
  <c r="F60" i="1"/>
  <c r="F32" i="10"/>
  <c r="E50" i="10"/>
  <c r="F92" i="1"/>
  <c r="F47" i="10"/>
  <c r="F94" i="1"/>
  <c r="F49" i="10"/>
  <c r="F93" i="1"/>
  <c r="F48" i="10"/>
  <c r="E14" i="1"/>
  <c r="E17" i="19" l="1"/>
  <c r="E10" i="19"/>
  <c r="AK127" i="1"/>
  <c r="F51" i="34"/>
  <c r="F17" i="19" s="1"/>
  <c r="AK125" i="1"/>
  <c r="AH121" i="1"/>
  <c r="AH72" i="23"/>
  <c r="AH19" i="19" s="1"/>
  <c r="AK126" i="1"/>
  <c r="E9" i="19"/>
  <c r="G236" i="1"/>
  <c r="G238" i="1"/>
  <c r="G44" i="36"/>
  <c r="G240" i="1"/>
  <c r="G46" i="36"/>
  <c r="G237" i="1"/>
  <c r="F47" i="36"/>
  <c r="G239" i="1"/>
  <c r="G45" i="36"/>
  <c r="D11" i="19"/>
  <c r="G235" i="1"/>
  <c r="G88" i="1"/>
  <c r="H44" i="34" s="1"/>
  <c r="G90" i="1"/>
  <c r="H46" i="34" s="1"/>
  <c r="G91" i="1"/>
  <c r="G89" i="1"/>
  <c r="G60" i="1"/>
  <c r="G59" i="1"/>
  <c r="F33" i="10"/>
  <c r="F9" i="19" s="1"/>
  <c r="G58" i="1"/>
  <c r="F50" i="10"/>
  <c r="F10" i="19" s="1"/>
  <c r="G93" i="1"/>
  <c r="G48" i="10"/>
  <c r="G94" i="1"/>
  <c r="G49" i="10"/>
  <c r="G92" i="1"/>
  <c r="G47" i="10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AD58" i="23"/>
  <c r="AE58" i="23"/>
  <c r="AF58" i="23"/>
  <c r="AG58" i="23"/>
  <c r="D58" i="23"/>
  <c r="D55" i="18"/>
  <c r="D21" i="18"/>
  <c r="F23" i="19" l="1"/>
  <c r="D68" i="18"/>
  <c r="AI121" i="1"/>
  <c r="AI72" i="23"/>
  <c r="AI19" i="19" s="1"/>
  <c r="AL127" i="1"/>
  <c r="AL126" i="1"/>
  <c r="AL125" i="1"/>
  <c r="H240" i="1"/>
  <c r="H46" i="36"/>
  <c r="H238" i="1"/>
  <c r="H44" i="36"/>
  <c r="H236" i="1"/>
  <c r="H239" i="1"/>
  <c r="H45" i="36"/>
  <c r="H235" i="1"/>
  <c r="H237" i="1"/>
  <c r="H91" i="1"/>
  <c r="H90" i="1"/>
  <c r="I46" i="34" s="1"/>
  <c r="H89" i="1"/>
  <c r="H88" i="1"/>
  <c r="I44" i="34" s="1"/>
  <c r="H59" i="1"/>
  <c r="H58" i="1"/>
  <c r="H60" i="1"/>
  <c r="G50" i="10"/>
  <c r="G10" i="19" s="1"/>
  <c r="H92" i="1"/>
  <c r="H47" i="10"/>
  <c r="H94" i="1"/>
  <c r="H49" i="10"/>
  <c r="H93" i="1"/>
  <c r="H48" i="10"/>
  <c r="AM125" i="1" l="1"/>
  <c r="AJ121" i="1"/>
  <c r="AJ72" i="23"/>
  <c r="AJ19" i="19" s="1"/>
  <c r="AM126" i="1"/>
  <c r="AM127" i="1"/>
  <c r="I236" i="1"/>
  <c r="I237" i="1"/>
  <c r="I238" i="1"/>
  <c r="I44" i="36"/>
  <c r="I239" i="1"/>
  <c r="I45" i="36"/>
  <c r="I240" i="1"/>
  <c r="I46" i="36"/>
  <c r="I235" i="1"/>
  <c r="I89" i="1"/>
  <c r="I90" i="1"/>
  <c r="J46" i="34" s="1"/>
  <c r="I88" i="1"/>
  <c r="J44" i="34" s="1"/>
  <c r="I91" i="1"/>
  <c r="I60" i="1"/>
  <c r="I58" i="1"/>
  <c r="I59" i="1"/>
  <c r="I94" i="1"/>
  <c r="I49" i="10"/>
  <c r="I93" i="1"/>
  <c r="I48" i="10"/>
  <c r="H50" i="10"/>
  <c r="I92" i="1"/>
  <c r="I47" i="10"/>
  <c r="H55" i="23"/>
  <c r="L55" i="23"/>
  <c r="P55" i="23"/>
  <c r="T55" i="23"/>
  <c r="X55" i="23"/>
  <c r="AB55" i="23"/>
  <c r="AF55" i="23"/>
  <c r="G56" i="23"/>
  <c r="K56" i="23"/>
  <c r="O56" i="23"/>
  <c r="S56" i="23"/>
  <c r="W56" i="23"/>
  <c r="AA56" i="23"/>
  <c r="AE56" i="23"/>
  <c r="F57" i="23"/>
  <c r="J57" i="23"/>
  <c r="N57" i="23"/>
  <c r="R57" i="23"/>
  <c r="V57" i="23"/>
  <c r="Z57" i="23"/>
  <c r="AD57" i="23"/>
  <c r="E59" i="23"/>
  <c r="I59" i="23"/>
  <c r="M59" i="23"/>
  <c r="Q59" i="23"/>
  <c r="U59" i="23"/>
  <c r="Y59" i="23"/>
  <c r="AC59" i="23"/>
  <c r="AG59" i="23"/>
  <c r="D55" i="23"/>
  <c r="E55" i="18"/>
  <c r="F55" i="18"/>
  <c r="F68" i="18" s="1"/>
  <c r="G55" i="18"/>
  <c r="G68" i="18" s="1"/>
  <c r="H55" i="18"/>
  <c r="H68" i="18" s="1"/>
  <c r="I55" i="18"/>
  <c r="I68" i="18" s="1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E56" i="18"/>
  <c r="E69" i="18" s="1"/>
  <c r="F56" i="18"/>
  <c r="F69" i="18" s="1"/>
  <c r="G56" i="18"/>
  <c r="G69" i="18" s="1"/>
  <c r="H56" i="18"/>
  <c r="H69" i="18" s="1"/>
  <c r="I56" i="18"/>
  <c r="I69" i="18" s="1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E57" i="18"/>
  <c r="E70" i="18" s="1"/>
  <c r="F57" i="18"/>
  <c r="F70" i="18" s="1"/>
  <c r="G57" i="18"/>
  <c r="G70" i="18" s="1"/>
  <c r="H57" i="18"/>
  <c r="H70" i="18" s="1"/>
  <c r="I57" i="18"/>
  <c r="I70" i="18" s="1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E58" i="18"/>
  <c r="E71" i="18" s="1"/>
  <c r="F58" i="18"/>
  <c r="F71" i="18" s="1"/>
  <c r="G58" i="18"/>
  <c r="G71" i="18" s="1"/>
  <c r="H58" i="18"/>
  <c r="H71" i="18" s="1"/>
  <c r="I58" i="18"/>
  <c r="I71" i="18" s="1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D56" i="18"/>
  <c r="D57" i="18"/>
  <c r="D58" i="18"/>
  <c r="H10" i="19" l="1"/>
  <c r="AN127" i="1"/>
  <c r="AK121" i="1"/>
  <c r="AK72" i="23"/>
  <c r="AK19" i="19" s="1"/>
  <c r="D71" i="18"/>
  <c r="AN125" i="1"/>
  <c r="D69" i="18"/>
  <c r="D70" i="18"/>
  <c r="E68" i="18"/>
  <c r="AN126" i="1"/>
  <c r="J240" i="1"/>
  <c r="J46" i="36"/>
  <c r="J239" i="1"/>
  <c r="J45" i="36"/>
  <c r="J238" i="1"/>
  <c r="J44" i="36"/>
  <c r="J237" i="1"/>
  <c r="J235" i="1"/>
  <c r="J236" i="1"/>
  <c r="J91" i="1"/>
  <c r="J71" i="18"/>
  <c r="J88" i="1"/>
  <c r="K44" i="34" s="1"/>
  <c r="J68" i="18"/>
  <c r="J90" i="1"/>
  <c r="K46" i="34" s="1"/>
  <c r="J70" i="18"/>
  <c r="J89" i="1"/>
  <c r="J69" i="18"/>
  <c r="J59" i="1"/>
  <c r="J58" i="1"/>
  <c r="I50" i="10"/>
  <c r="I10" i="19" s="1"/>
  <c r="J60" i="1"/>
  <c r="J92" i="1"/>
  <c r="J47" i="10"/>
  <c r="J93" i="1"/>
  <c r="J48" i="10"/>
  <c r="J94" i="1"/>
  <c r="J49" i="10"/>
  <c r="D56" i="23"/>
  <c r="AF59" i="23"/>
  <c r="AB59" i="23"/>
  <c r="X59" i="23"/>
  <c r="T59" i="23"/>
  <c r="P59" i="23"/>
  <c r="L59" i="23"/>
  <c r="H59" i="23"/>
  <c r="AG57" i="23"/>
  <c r="AC57" i="23"/>
  <c r="Y57" i="23"/>
  <c r="U57" i="23"/>
  <c r="Q57" i="23"/>
  <c r="M57" i="23"/>
  <c r="I57" i="23"/>
  <c r="E57" i="23"/>
  <c r="Z56" i="23"/>
  <c r="V56" i="23"/>
  <c r="R56" i="23"/>
  <c r="J56" i="23"/>
  <c r="F56" i="23"/>
  <c r="AE55" i="23"/>
  <c r="W55" i="23"/>
  <c r="S55" i="23"/>
  <c r="O55" i="23"/>
  <c r="G55" i="23"/>
  <c r="D57" i="23"/>
  <c r="AE59" i="23"/>
  <c r="AA59" i="23"/>
  <c r="W59" i="23"/>
  <c r="S59" i="23"/>
  <c r="O59" i="23"/>
  <c r="K59" i="23"/>
  <c r="G59" i="23"/>
  <c r="AF57" i="23"/>
  <c r="AB57" i="23"/>
  <c r="X57" i="23"/>
  <c r="T57" i="23"/>
  <c r="P57" i="23"/>
  <c r="L57" i="23"/>
  <c r="H57" i="23"/>
  <c r="AG56" i="23"/>
  <c r="AC56" i="23"/>
  <c r="Y56" i="23"/>
  <c r="U56" i="23"/>
  <c r="Q56" i="23"/>
  <c r="M56" i="23"/>
  <c r="I56" i="23"/>
  <c r="E56" i="23"/>
  <c r="AD55" i="23"/>
  <c r="Z55" i="23"/>
  <c r="V55" i="23"/>
  <c r="R55" i="23"/>
  <c r="N55" i="23"/>
  <c r="J55" i="23"/>
  <c r="F55" i="23"/>
  <c r="D59" i="23"/>
  <c r="AD59" i="23"/>
  <c r="Z59" i="23"/>
  <c r="V59" i="23"/>
  <c r="R59" i="23"/>
  <c r="N59" i="23"/>
  <c r="J59" i="23"/>
  <c r="F59" i="23"/>
  <c r="AE57" i="23"/>
  <c r="AA57" i="23"/>
  <c r="W57" i="23"/>
  <c r="S57" i="23"/>
  <c r="O57" i="23"/>
  <c r="K57" i="23"/>
  <c r="G57" i="23"/>
  <c r="AF56" i="23"/>
  <c r="AB56" i="23"/>
  <c r="X56" i="23"/>
  <c r="T56" i="23"/>
  <c r="P56" i="23"/>
  <c r="L56" i="23"/>
  <c r="H56" i="23"/>
  <c r="AG55" i="23"/>
  <c r="AC55" i="23"/>
  <c r="Y55" i="23"/>
  <c r="U55" i="23"/>
  <c r="Q55" i="23"/>
  <c r="M55" i="23"/>
  <c r="I55" i="23"/>
  <c r="E55" i="23"/>
  <c r="AD22" i="18"/>
  <c r="Z22" i="18"/>
  <c r="R22" i="18"/>
  <c r="N22" i="18"/>
  <c r="J22" i="18"/>
  <c r="G15" i="18"/>
  <c r="AG21" i="18"/>
  <c r="AC21" i="18"/>
  <c r="Y21" i="18"/>
  <c r="U21" i="18"/>
  <c r="Q21" i="18"/>
  <c r="M21" i="18"/>
  <c r="I21" i="18"/>
  <c r="E21" i="18"/>
  <c r="S22" i="18"/>
  <c r="AE7" i="18"/>
  <c r="W21" i="18"/>
  <c r="S21" i="18"/>
  <c r="K7" i="18"/>
  <c r="G21" i="18"/>
  <c r="AA15" i="18"/>
  <c r="W15" i="18"/>
  <c r="K15" i="18"/>
  <c r="AA7" i="18"/>
  <c r="AA21" i="18"/>
  <c r="K21" i="18"/>
  <c r="Y22" i="18"/>
  <c r="AG15" i="18"/>
  <c r="AC15" i="18"/>
  <c r="Y15" i="18"/>
  <c r="U15" i="18"/>
  <c r="Q15" i="18"/>
  <c r="M15" i="18"/>
  <c r="I15" i="18"/>
  <c r="E15" i="18"/>
  <c r="AD56" i="23"/>
  <c r="N56" i="23"/>
  <c r="AA55" i="23"/>
  <c r="K55" i="23"/>
  <c r="AF21" i="18"/>
  <c r="AB21" i="18"/>
  <c r="X21" i="18"/>
  <c r="T21" i="18"/>
  <c r="P21" i="18"/>
  <c r="L21" i="18"/>
  <c r="H21" i="18"/>
  <c r="Z21" i="18"/>
  <c r="V7" i="18"/>
  <c r="J21" i="18"/>
  <c r="F7" i="18"/>
  <c r="Y7" i="18"/>
  <c r="I7" i="18"/>
  <c r="AE21" i="18"/>
  <c r="S15" i="18"/>
  <c r="O21" i="18"/>
  <c r="N21" i="18"/>
  <c r="N7" i="18"/>
  <c r="F21" i="18"/>
  <c r="V21" i="18"/>
  <c r="Z7" i="18"/>
  <c r="AF7" i="18"/>
  <c r="AB7" i="18"/>
  <c r="X7" i="18"/>
  <c r="T7" i="18"/>
  <c r="P7" i="18"/>
  <c r="L7" i="18"/>
  <c r="H7" i="18"/>
  <c r="AC22" i="18"/>
  <c r="M22" i="18"/>
  <c r="I22" i="18"/>
  <c r="O7" i="18"/>
  <c r="D15" i="18"/>
  <c r="AD15" i="18"/>
  <c r="Z15" i="18"/>
  <c r="V15" i="18"/>
  <c r="R15" i="18"/>
  <c r="N15" i="18"/>
  <c r="J15" i="18"/>
  <c r="AE15" i="18"/>
  <c r="O15" i="18"/>
  <c r="AD21" i="18"/>
  <c r="AD7" i="18"/>
  <c r="R7" i="18"/>
  <c r="R21" i="18"/>
  <c r="J7" i="18"/>
  <c r="W22" i="18"/>
  <c r="G22" i="18"/>
  <c r="W7" i="18"/>
  <c r="G7" i="18"/>
  <c r="AF22" i="18"/>
  <c r="AB22" i="18"/>
  <c r="X22" i="18"/>
  <c r="T22" i="18"/>
  <c r="P22" i="18"/>
  <c r="L22" i="18"/>
  <c r="H22" i="18"/>
  <c r="F15" i="18"/>
  <c r="D22" i="18"/>
  <c r="AG22" i="18"/>
  <c r="AA22" i="18"/>
  <c r="V22" i="18"/>
  <c r="Q22" i="18"/>
  <c r="K22" i="18"/>
  <c r="F22" i="18"/>
  <c r="AC7" i="18"/>
  <c r="M7" i="18"/>
  <c r="S7" i="18"/>
  <c r="AE22" i="18"/>
  <c r="U22" i="18"/>
  <c r="O22" i="18"/>
  <c r="E22" i="18"/>
  <c r="AF15" i="18"/>
  <c r="AB15" i="18"/>
  <c r="X15" i="18"/>
  <c r="T15" i="18"/>
  <c r="P15" i="18"/>
  <c r="L15" i="18"/>
  <c r="H15" i="18"/>
  <c r="U49" i="23"/>
  <c r="E49" i="23"/>
  <c r="AG49" i="23"/>
  <c r="AC49" i="23"/>
  <c r="Y49" i="23"/>
  <c r="Q49" i="23"/>
  <c r="M49" i="23"/>
  <c r="I49" i="23"/>
  <c r="AD49" i="23"/>
  <c r="Z49" i="23"/>
  <c r="V49" i="23"/>
  <c r="R49" i="23"/>
  <c r="N49" i="23"/>
  <c r="J49" i="23"/>
  <c r="AE49" i="23"/>
  <c r="AA49" i="23"/>
  <c r="W49" i="23"/>
  <c r="S49" i="23"/>
  <c r="O49" i="23"/>
  <c r="K49" i="23"/>
  <c r="G49" i="23"/>
  <c r="AF49" i="23"/>
  <c r="AB49" i="23"/>
  <c r="X49" i="23"/>
  <c r="T49" i="23"/>
  <c r="P49" i="23"/>
  <c r="L49" i="23"/>
  <c r="H49" i="23"/>
  <c r="AE38" i="23"/>
  <c r="AA38" i="23"/>
  <c r="W38" i="23"/>
  <c r="S38" i="23"/>
  <c r="O38" i="23"/>
  <c r="K38" i="23"/>
  <c r="G38" i="23"/>
  <c r="AB38" i="23"/>
  <c r="T38" i="23"/>
  <c r="L38" i="23"/>
  <c r="D49" i="23"/>
  <c r="F49" i="23"/>
  <c r="AG38" i="23"/>
  <c r="AC38" i="23"/>
  <c r="Y38" i="23"/>
  <c r="U38" i="23"/>
  <c r="Q38" i="23"/>
  <c r="M38" i="23"/>
  <c r="I38" i="23"/>
  <c r="E38" i="23"/>
  <c r="AF38" i="23"/>
  <c r="X38" i="23"/>
  <c r="P38" i="23"/>
  <c r="H38" i="23"/>
  <c r="AD38" i="23"/>
  <c r="Z38" i="23"/>
  <c r="V38" i="23"/>
  <c r="R38" i="23"/>
  <c r="N38" i="23"/>
  <c r="J38" i="23"/>
  <c r="F38" i="23"/>
  <c r="D38" i="23"/>
  <c r="AG7" i="18"/>
  <c r="Q7" i="18"/>
  <c r="U7" i="18"/>
  <c r="E7" i="18"/>
  <c r="D7" i="18"/>
  <c r="C59" i="23" l="1"/>
  <c r="C38" i="23"/>
  <c r="AL121" i="1"/>
  <c r="AL72" i="23"/>
  <c r="AL19" i="19" s="1"/>
  <c r="AO127" i="1"/>
  <c r="AO126" i="1"/>
  <c r="AO125" i="1"/>
  <c r="K237" i="1"/>
  <c r="K238" i="1"/>
  <c r="K44" i="36"/>
  <c r="K236" i="1"/>
  <c r="K239" i="1"/>
  <c r="K45" i="36"/>
  <c r="K235" i="1"/>
  <c r="K240" i="1"/>
  <c r="K46" i="36"/>
  <c r="K89" i="1"/>
  <c r="K69" i="18"/>
  <c r="K90" i="1"/>
  <c r="L46" i="34" s="1"/>
  <c r="K70" i="18"/>
  <c r="K88" i="1"/>
  <c r="L44" i="34" s="1"/>
  <c r="K68" i="18"/>
  <c r="K91" i="1"/>
  <c r="K71" i="18"/>
  <c r="K60" i="1"/>
  <c r="K58" i="1"/>
  <c r="K59" i="1"/>
  <c r="K94" i="1"/>
  <c r="K49" i="10"/>
  <c r="K93" i="1"/>
  <c r="K48" i="10"/>
  <c r="J50" i="10"/>
  <c r="J10" i="19" s="1"/>
  <c r="K92" i="1"/>
  <c r="K47" i="10"/>
  <c r="AA60" i="23"/>
  <c r="AA61" i="23" s="1"/>
  <c r="AE60" i="23"/>
  <c r="AE61" i="23" s="1"/>
  <c r="J60" i="23"/>
  <c r="J61" i="23" s="1"/>
  <c r="O60" i="23"/>
  <c r="O61" i="23" s="1"/>
  <c r="Q60" i="23"/>
  <c r="Q61" i="23" s="1"/>
  <c r="AG60" i="23"/>
  <c r="AG61" i="23" s="1"/>
  <c r="T60" i="23"/>
  <c r="T61" i="23" s="1"/>
  <c r="D60" i="23"/>
  <c r="W60" i="23"/>
  <c r="W61" i="23" s="1"/>
  <c r="R60" i="23"/>
  <c r="R61" i="23" s="1"/>
  <c r="Z60" i="23"/>
  <c r="Z61" i="23" s="1"/>
  <c r="M60" i="23"/>
  <c r="M61" i="23" s="1"/>
  <c r="AC60" i="23"/>
  <c r="AC61" i="23" s="1"/>
  <c r="P60" i="23"/>
  <c r="P61" i="23" s="1"/>
  <c r="AF60" i="23"/>
  <c r="AF61" i="23" s="1"/>
  <c r="I60" i="23"/>
  <c r="I61" i="23" s="1"/>
  <c r="Y60" i="23"/>
  <c r="Y61" i="23" s="1"/>
  <c r="L60" i="23"/>
  <c r="L61" i="23" s="1"/>
  <c r="AB60" i="23"/>
  <c r="AB61" i="23" s="1"/>
  <c r="E60" i="23"/>
  <c r="E61" i="23" s="1"/>
  <c r="U60" i="23"/>
  <c r="U61" i="23" s="1"/>
  <c r="H60" i="23"/>
  <c r="H61" i="23" s="1"/>
  <c r="X60" i="23"/>
  <c r="X61" i="23" s="1"/>
  <c r="F60" i="23"/>
  <c r="F61" i="23" s="1"/>
  <c r="V60" i="23"/>
  <c r="V61" i="23" s="1"/>
  <c r="S60" i="23"/>
  <c r="S61" i="23" s="1"/>
  <c r="AD60" i="23"/>
  <c r="AD61" i="23" s="1"/>
  <c r="G60" i="23"/>
  <c r="G61" i="23" s="1"/>
  <c r="K60" i="23"/>
  <c r="K61" i="23" s="1"/>
  <c r="M60" i="18"/>
  <c r="R23" i="18"/>
  <c r="AG23" i="18"/>
  <c r="G59" i="18"/>
  <c r="G72" i="18" s="1"/>
  <c r="AA60" i="18"/>
  <c r="J60" i="18"/>
  <c r="J73" i="18" s="1"/>
  <c r="K60" i="18"/>
  <c r="K73" i="18" s="1"/>
  <c r="Q23" i="18"/>
  <c r="U23" i="18"/>
  <c r="O23" i="18"/>
  <c r="W61" i="18"/>
  <c r="J23" i="18"/>
  <c r="F23" i="18"/>
  <c r="AC23" i="18"/>
  <c r="Z23" i="18"/>
  <c r="T23" i="18"/>
  <c r="K23" i="18"/>
  <c r="AF61" i="18"/>
  <c r="AD23" i="18"/>
  <c r="S23" i="18"/>
  <c r="AA23" i="18"/>
  <c r="H23" i="18"/>
  <c r="N23" i="18"/>
  <c r="V61" i="18"/>
  <c r="V23" i="18"/>
  <c r="W23" i="18"/>
  <c r="P61" i="18"/>
  <c r="AB23" i="18"/>
  <c r="Y61" i="18"/>
  <c r="G23" i="18"/>
  <c r="E23" i="18"/>
  <c r="P23" i="18"/>
  <c r="Y23" i="18"/>
  <c r="N60" i="23"/>
  <c r="N61" i="23" s="1"/>
  <c r="AB61" i="18"/>
  <c r="M23" i="18"/>
  <c r="H60" i="18"/>
  <c r="H73" i="18" s="1"/>
  <c r="X23" i="18"/>
  <c r="U61" i="18"/>
  <c r="V59" i="18"/>
  <c r="AE23" i="18"/>
  <c r="AA61" i="18"/>
  <c r="AF23" i="18"/>
  <c r="R60" i="18"/>
  <c r="Z60" i="18"/>
  <c r="X60" i="18"/>
  <c r="S59" i="18"/>
  <c r="F59" i="18"/>
  <c r="F72" i="18" s="1"/>
  <c r="AC60" i="18"/>
  <c r="G61" i="18"/>
  <c r="G74" i="18" s="1"/>
  <c r="I23" i="18"/>
  <c r="L23" i="18"/>
  <c r="D23" i="18"/>
  <c r="C60" i="23" l="1"/>
  <c r="AP126" i="1"/>
  <c r="AP127" i="1"/>
  <c r="AM121" i="1"/>
  <c r="AM72" i="23"/>
  <c r="AM19" i="19" s="1"/>
  <c r="D61" i="23"/>
  <c r="C61" i="23" s="1"/>
  <c r="AP125" i="1"/>
  <c r="L235" i="1"/>
  <c r="L239" i="1"/>
  <c r="L45" i="36"/>
  <c r="L236" i="1"/>
  <c r="L238" i="1"/>
  <c r="L44" i="36"/>
  <c r="L237" i="1"/>
  <c r="L240" i="1"/>
  <c r="L46" i="36"/>
  <c r="L91" i="1"/>
  <c r="L71" i="18"/>
  <c r="L88" i="1"/>
  <c r="M44" i="34" s="1"/>
  <c r="L68" i="18"/>
  <c r="L90" i="1"/>
  <c r="M46" i="34" s="1"/>
  <c r="L70" i="18"/>
  <c r="L89" i="1"/>
  <c r="L69" i="18"/>
  <c r="L59" i="1"/>
  <c r="L58" i="1"/>
  <c r="L60" i="1"/>
  <c r="K50" i="10"/>
  <c r="K10" i="19" s="1"/>
  <c r="L92" i="1"/>
  <c r="L47" i="10"/>
  <c r="L93" i="1"/>
  <c r="L48" i="10"/>
  <c r="L94" i="1"/>
  <c r="L49" i="10"/>
  <c r="Y60" i="18"/>
  <c r="T60" i="18"/>
  <c r="L61" i="18"/>
  <c r="L74" i="18" s="1"/>
  <c r="Q61" i="18"/>
  <c r="AE59" i="18"/>
  <c r="AE36" i="18"/>
  <c r="AE61" i="18"/>
  <c r="AD61" i="18"/>
  <c r="V36" i="18"/>
  <c r="AG61" i="18"/>
  <c r="N60" i="18"/>
  <c r="E60" i="18"/>
  <c r="E73" i="18" s="1"/>
  <c r="F61" i="18"/>
  <c r="F74" i="18" s="1"/>
  <c r="G60" i="18"/>
  <c r="G73" i="18" s="1"/>
  <c r="Q60" i="18"/>
  <c r="U60" i="18"/>
  <c r="AB36" i="18"/>
  <c r="Y36" i="18"/>
  <c r="L36" i="18"/>
  <c r="AE60" i="18"/>
  <c r="I60" i="18"/>
  <c r="I73" i="18" s="1"/>
  <c r="AB60" i="18"/>
  <c r="H61" i="18"/>
  <c r="H74" i="18" s="1"/>
  <c r="F36" i="18"/>
  <c r="D61" i="18"/>
  <c r="P36" i="18"/>
  <c r="V60" i="18"/>
  <c r="AA59" i="18"/>
  <c r="W59" i="18"/>
  <c r="M61" i="18"/>
  <c r="K59" i="18"/>
  <c r="K72" i="18" s="1"/>
  <c r="X61" i="18"/>
  <c r="T61" i="18"/>
  <c r="K36" i="18"/>
  <c r="AG60" i="18"/>
  <c r="F60" i="18"/>
  <c r="F73" i="18" s="1"/>
  <c r="Z61" i="18"/>
  <c r="H36" i="18"/>
  <c r="AF59" i="18"/>
  <c r="AC61" i="18"/>
  <c r="AA36" i="18"/>
  <c r="K61" i="18"/>
  <c r="K74" i="18" s="1"/>
  <c r="L59" i="18"/>
  <c r="L72" i="18" s="1"/>
  <c r="W60" i="18"/>
  <c r="J61" i="18"/>
  <c r="J74" i="18" s="1"/>
  <c r="P60" i="18"/>
  <c r="I59" i="18"/>
  <c r="I72" i="18" s="1"/>
  <c r="H59" i="18"/>
  <c r="H72" i="18" s="1"/>
  <c r="T59" i="18"/>
  <c r="I61" i="18"/>
  <c r="I74" i="18" s="1"/>
  <c r="Y59" i="18"/>
  <c r="S61" i="18"/>
  <c r="X59" i="18"/>
  <c r="S60" i="18"/>
  <c r="L60" i="18"/>
  <c r="L73" i="18" s="1"/>
  <c r="I36" i="18"/>
  <c r="N59" i="18"/>
  <c r="N36" i="18"/>
  <c r="AD36" i="18"/>
  <c r="AD59" i="18"/>
  <c r="J36" i="18"/>
  <c r="E61" i="18"/>
  <c r="E74" i="18" s="1"/>
  <c r="X36" i="18"/>
  <c r="R61" i="18"/>
  <c r="D59" i="18"/>
  <c r="AF60" i="18"/>
  <c r="AF36" i="18"/>
  <c r="Z59" i="18"/>
  <c r="O60" i="18"/>
  <c r="Q36" i="18"/>
  <c r="Q59" i="18"/>
  <c r="AC36" i="18"/>
  <c r="AC59" i="18"/>
  <c r="W36" i="18"/>
  <c r="R36" i="18"/>
  <c r="R59" i="18"/>
  <c r="M36" i="18"/>
  <c r="M59" i="18"/>
  <c r="U36" i="18"/>
  <c r="U59" i="18"/>
  <c r="N61" i="18"/>
  <c r="P59" i="18"/>
  <c r="E36" i="18"/>
  <c r="E59" i="18"/>
  <c r="E72" i="18" s="1"/>
  <c r="AG36" i="18"/>
  <c r="AG59" i="18"/>
  <c r="O59" i="18"/>
  <c r="O36" i="18"/>
  <c r="O61" i="18"/>
  <c r="D36" i="18"/>
  <c r="D60" i="18"/>
  <c r="S36" i="18"/>
  <c r="T36" i="18"/>
  <c r="AB59" i="18"/>
  <c r="AD60" i="18"/>
  <c r="J59" i="18"/>
  <c r="J72" i="18" s="1"/>
  <c r="Z36" i="18"/>
  <c r="G36" i="18"/>
  <c r="D4" i="19"/>
  <c r="D4" i="24"/>
  <c r="D4" i="23"/>
  <c r="D4" i="18"/>
  <c r="D4" i="10"/>
  <c r="D4" i="6"/>
  <c r="D4" i="4"/>
  <c r="D4" i="3"/>
  <c r="D4" i="2"/>
  <c r="I4" i="2" l="1"/>
  <c r="I26" i="2" s="1"/>
  <c r="J4" i="2"/>
  <c r="AO4" i="6"/>
  <c r="AP4" i="6"/>
  <c r="D74" i="18"/>
  <c r="AQ125" i="1"/>
  <c r="AR125" i="1" s="1"/>
  <c r="AS125" i="1" s="1"/>
  <c r="AT125" i="1" s="1"/>
  <c r="AU125" i="1" s="1"/>
  <c r="AV125" i="1" s="1"/>
  <c r="AW125" i="1" s="1"/>
  <c r="AX125" i="1" s="1"/>
  <c r="AY125" i="1" s="1"/>
  <c r="AZ125" i="1" s="1"/>
  <c r="BA125" i="1" s="1"/>
  <c r="BB125" i="1" s="1"/>
  <c r="D47" i="6"/>
  <c r="AK4" i="6"/>
  <c r="AL4" i="6"/>
  <c r="AM4" i="6"/>
  <c r="AN4" i="6"/>
  <c r="AH4" i="6"/>
  <c r="AI4" i="6"/>
  <c r="AJ4" i="6"/>
  <c r="M72" i="18"/>
  <c r="AQ127" i="1"/>
  <c r="AR127" i="1" s="1"/>
  <c r="AS127" i="1" s="1"/>
  <c r="AT127" i="1" s="1"/>
  <c r="AU127" i="1" s="1"/>
  <c r="AV127" i="1" s="1"/>
  <c r="AW127" i="1" s="1"/>
  <c r="AX127" i="1" s="1"/>
  <c r="AY127" i="1" s="1"/>
  <c r="AZ127" i="1" s="1"/>
  <c r="BA127" i="1" s="1"/>
  <c r="BB127" i="1" s="1"/>
  <c r="AN121" i="1"/>
  <c r="AN72" i="23"/>
  <c r="AN19" i="19" s="1"/>
  <c r="D73" i="18"/>
  <c r="M74" i="18"/>
  <c r="D26" i="3"/>
  <c r="AH15" i="3"/>
  <c r="AJ4" i="3"/>
  <c r="AL4" i="3"/>
  <c r="AI15" i="3"/>
  <c r="AK4" i="3"/>
  <c r="AJ15" i="3"/>
  <c r="AK15" i="3"/>
  <c r="AM4" i="3"/>
  <c r="AN4" i="3"/>
  <c r="AH4" i="3"/>
  <c r="AL15" i="3"/>
  <c r="AM15" i="3"/>
  <c r="AN15" i="3"/>
  <c r="AI4" i="3"/>
  <c r="AQ126" i="1"/>
  <c r="AR126" i="1" s="1"/>
  <c r="AS126" i="1" s="1"/>
  <c r="AT126" i="1" s="1"/>
  <c r="AU126" i="1" s="1"/>
  <c r="AV126" i="1" s="1"/>
  <c r="AW126" i="1" s="1"/>
  <c r="AX126" i="1" s="1"/>
  <c r="AY126" i="1" s="1"/>
  <c r="AZ126" i="1" s="1"/>
  <c r="BA126" i="1" s="1"/>
  <c r="BB126" i="1" s="1"/>
  <c r="D20" i="4"/>
  <c r="AH4" i="4"/>
  <c r="AJ4" i="4"/>
  <c r="AL4" i="4"/>
  <c r="AI4" i="4"/>
  <c r="AK4" i="4"/>
  <c r="AM4" i="4"/>
  <c r="AN4" i="4"/>
  <c r="M73" i="18"/>
  <c r="E38" i="10"/>
  <c r="AN38" i="10"/>
  <c r="AH4" i="10"/>
  <c r="AI4" i="10"/>
  <c r="AJ4" i="10"/>
  <c r="AH21" i="10"/>
  <c r="AK4" i="10"/>
  <c r="AI21" i="10"/>
  <c r="AM21" i="10"/>
  <c r="AK38" i="10"/>
  <c r="AN21" i="10"/>
  <c r="AL38" i="10"/>
  <c r="AH38" i="10"/>
  <c r="AN4" i="10"/>
  <c r="AL4" i="10"/>
  <c r="AI38" i="10"/>
  <c r="AJ21" i="10"/>
  <c r="AJ38" i="10"/>
  <c r="AK21" i="10"/>
  <c r="AM38" i="10"/>
  <c r="AM4" i="10"/>
  <c r="AL21" i="10"/>
  <c r="AK4" i="23"/>
  <c r="AL4" i="23"/>
  <c r="AM4" i="23"/>
  <c r="AI4" i="23"/>
  <c r="AJ4" i="23"/>
  <c r="AH4" i="23"/>
  <c r="AN4" i="23"/>
  <c r="D72" i="18"/>
  <c r="AG4" i="19"/>
  <c r="AH4" i="19"/>
  <c r="AI4" i="19"/>
  <c r="AJ4" i="19"/>
  <c r="AK4" i="19"/>
  <c r="AL4" i="19"/>
  <c r="AM4" i="19"/>
  <c r="AN4" i="19"/>
  <c r="M237" i="1"/>
  <c r="M238" i="1"/>
  <c r="M44" i="36"/>
  <c r="M236" i="1"/>
  <c r="M240" i="1"/>
  <c r="M46" i="36"/>
  <c r="M239" i="1"/>
  <c r="M45" i="36"/>
  <c r="M235" i="1"/>
  <c r="M89" i="1"/>
  <c r="M69" i="18"/>
  <c r="M90" i="1"/>
  <c r="N46" i="34" s="1"/>
  <c r="M70" i="18"/>
  <c r="M88" i="1"/>
  <c r="N44" i="34" s="1"/>
  <c r="M68" i="18"/>
  <c r="M91" i="1"/>
  <c r="M71" i="18"/>
  <c r="D21" i="10"/>
  <c r="D38" i="10"/>
  <c r="M60" i="1"/>
  <c r="M58" i="1"/>
  <c r="M59" i="1"/>
  <c r="AE38" i="10"/>
  <c r="S38" i="10"/>
  <c r="G38" i="10"/>
  <c r="R38" i="10"/>
  <c r="F38" i="10"/>
  <c r="AD38" i="10"/>
  <c r="AC38" i="10"/>
  <c r="Q38" i="10"/>
  <c r="AB38" i="10"/>
  <c r="P38" i="10"/>
  <c r="AA38" i="10"/>
  <c r="O38" i="10"/>
  <c r="L38" i="10"/>
  <c r="Z38" i="10"/>
  <c r="N38" i="10"/>
  <c r="K38" i="10"/>
  <c r="V38" i="10"/>
  <c r="AF38" i="10"/>
  <c r="H38" i="10"/>
  <c r="Y38" i="10"/>
  <c r="M38" i="10"/>
  <c r="X38" i="10"/>
  <c r="W38" i="10"/>
  <c r="J38" i="10"/>
  <c r="AG38" i="10"/>
  <c r="U38" i="10"/>
  <c r="I38" i="10"/>
  <c r="T38" i="10"/>
  <c r="M94" i="1"/>
  <c r="M49" i="10"/>
  <c r="M93" i="1"/>
  <c r="M48" i="10"/>
  <c r="L50" i="10"/>
  <c r="L10" i="19" s="1"/>
  <c r="M92" i="1"/>
  <c r="M47" i="10"/>
  <c r="AE21" i="10"/>
  <c r="S21" i="10"/>
  <c r="G21" i="10"/>
  <c r="Y21" i="10"/>
  <c r="X21" i="10"/>
  <c r="AD21" i="10"/>
  <c r="R21" i="10"/>
  <c r="F21" i="10"/>
  <c r="W21" i="10"/>
  <c r="I21" i="10"/>
  <c r="AC21" i="10"/>
  <c r="Q21" i="10"/>
  <c r="E21" i="10"/>
  <c r="AB21" i="10"/>
  <c r="P21" i="10"/>
  <c r="K21" i="10"/>
  <c r="V21" i="10"/>
  <c r="U21" i="10"/>
  <c r="H21" i="10"/>
  <c r="Z21" i="10"/>
  <c r="T21" i="10"/>
  <c r="AA21" i="10"/>
  <c r="O21" i="10"/>
  <c r="N21" i="10"/>
  <c r="M21" i="10"/>
  <c r="J21" i="10"/>
  <c r="AG21" i="10"/>
  <c r="L21" i="10"/>
  <c r="AF21" i="10"/>
  <c r="E4" i="2"/>
  <c r="H4" i="2"/>
  <c r="H26" i="2" s="1"/>
  <c r="D22" i="23"/>
  <c r="D32" i="23"/>
  <c r="D54" i="23"/>
  <c r="D43" i="23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AH28" i="18" s="1"/>
  <c r="AI28" i="18" s="1"/>
  <c r="AJ28" i="18" s="1"/>
  <c r="AK28" i="18" s="1"/>
  <c r="AL28" i="18" s="1"/>
  <c r="AM28" i="18" s="1"/>
  <c r="AN28" i="18" s="1"/>
  <c r="D12" i="18"/>
  <c r="D71" i="23"/>
  <c r="D37" i="3"/>
  <c r="E4" i="18"/>
  <c r="D67" i="18"/>
  <c r="D54" i="18"/>
  <c r="D41" i="18"/>
  <c r="E15" i="3"/>
  <c r="D13" i="24"/>
  <c r="E4" i="24"/>
  <c r="D31" i="6"/>
  <c r="D22" i="24"/>
  <c r="D31" i="24"/>
  <c r="D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E8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D13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K4" i="2" l="1"/>
  <c r="J26" i="2"/>
  <c r="AP47" i="6"/>
  <c r="AP31" i="6"/>
  <c r="AP17" i="6"/>
  <c r="AO31" i="6"/>
  <c r="AO17" i="6"/>
  <c r="AO47" i="6"/>
  <c r="AH71" i="23"/>
  <c r="AH54" i="23"/>
  <c r="AH13" i="23"/>
  <c r="AH32" i="23"/>
  <c r="AH43" i="23"/>
  <c r="AH22" i="23"/>
  <c r="AI20" i="4"/>
  <c r="AI12" i="4"/>
  <c r="AO121" i="1"/>
  <c r="AN17" i="6"/>
  <c r="AN31" i="6"/>
  <c r="AN47" i="6"/>
  <c r="AJ22" i="23"/>
  <c r="AJ54" i="23"/>
  <c r="AJ13" i="23"/>
  <c r="AJ43" i="23"/>
  <c r="AJ71" i="23"/>
  <c r="AJ32" i="23"/>
  <c r="AL12" i="4"/>
  <c r="AL20" i="4"/>
  <c r="AL26" i="3"/>
  <c r="AL37" i="3"/>
  <c r="AM47" i="6"/>
  <c r="AM17" i="6"/>
  <c r="AM31" i="6"/>
  <c r="AI71" i="23"/>
  <c r="AI32" i="23"/>
  <c r="AI43" i="23"/>
  <c r="AI22" i="23"/>
  <c r="AI54" i="23"/>
  <c r="AI13" i="23"/>
  <c r="AJ20" i="4"/>
  <c r="AJ12" i="4"/>
  <c r="AJ26" i="3"/>
  <c r="AJ37" i="3"/>
  <c r="AL47" i="6"/>
  <c r="AL17" i="6"/>
  <c r="AL31" i="6"/>
  <c r="AK47" i="6"/>
  <c r="AK31" i="6"/>
  <c r="AK17" i="6"/>
  <c r="AL13" i="23"/>
  <c r="AL43" i="23"/>
  <c r="AL54" i="23"/>
  <c r="AL32" i="23"/>
  <c r="AL22" i="23"/>
  <c r="AL71" i="23"/>
  <c r="AH26" i="3"/>
  <c r="AH37" i="3"/>
  <c r="N72" i="18"/>
  <c r="AK71" i="23"/>
  <c r="AK43" i="23"/>
  <c r="AK32" i="23"/>
  <c r="AK22" i="23"/>
  <c r="AK54" i="23"/>
  <c r="AK13" i="23"/>
  <c r="AN12" i="4"/>
  <c r="AN20" i="4"/>
  <c r="AJ17" i="6"/>
  <c r="AJ31" i="6"/>
  <c r="AJ47" i="6"/>
  <c r="AH20" i="4"/>
  <c r="AH12" i="4"/>
  <c r="N73" i="18"/>
  <c r="AM12" i="4"/>
  <c r="AM20" i="4"/>
  <c r="AI26" i="3"/>
  <c r="AI37" i="3"/>
  <c r="AM26" i="3"/>
  <c r="AM37" i="3"/>
  <c r="AI47" i="6"/>
  <c r="AI31" i="6"/>
  <c r="AI17" i="6"/>
  <c r="AM13" i="23"/>
  <c r="AM71" i="23"/>
  <c r="AM32" i="23"/>
  <c r="AM22" i="23"/>
  <c r="AM43" i="23"/>
  <c r="AM54" i="23"/>
  <c r="AH47" i="6"/>
  <c r="AH31" i="6"/>
  <c r="AH17" i="6"/>
  <c r="AN26" i="3"/>
  <c r="AN37" i="3"/>
  <c r="N74" i="18"/>
  <c r="AN22" i="23"/>
  <c r="AN43" i="23"/>
  <c r="AN54" i="23"/>
  <c r="AN71" i="23"/>
  <c r="AN13" i="23"/>
  <c r="AN32" i="23"/>
  <c r="AK12" i="4"/>
  <c r="AK20" i="4"/>
  <c r="AK26" i="3"/>
  <c r="AK37" i="3"/>
  <c r="N235" i="1"/>
  <c r="N239" i="1"/>
  <c r="N45" i="36"/>
  <c r="N240" i="1"/>
  <c r="N46" i="36"/>
  <c r="N236" i="1"/>
  <c r="N238" i="1"/>
  <c r="N44" i="36"/>
  <c r="N237" i="1"/>
  <c r="N91" i="1"/>
  <c r="N71" i="18"/>
  <c r="N88" i="1"/>
  <c r="O44" i="34" s="1"/>
  <c r="N68" i="18"/>
  <c r="N90" i="1"/>
  <c r="O46" i="34" s="1"/>
  <c r="N70" i="18"/>
  <c r="N89" i="1"/>
  <c r="N69" i="18"/>
  <c r="N59" i="1"/>
  <c r="N58" i="1"/>
  <c r="N60" i="1"/>
  <c r="M50" i="10"/>
  <c r="M10" i="19" s="1"/>
  <c r="N93" i="1"/>
  <c r="N48" i="10"/>
  <c r="N94" i="1"/>
  <c r="N49" i="10"/>
  <c r="N92" i="1"/>
  <c r="N47" i="10"/>
  <c r="I43" i="23"/>
  <c r="I54" i="23"/>
  <c r="I32" i="23"/>
  <c r="M43" i="23"/>
  <c r="M32" i="23"/>
  <c r="M54" i="23"/>
  <c r="U43" i="23"/>
  <c r="U54" i="23"/>
  <c r="U32" i="23"/>
  <c r="Y43" i="23"/>
  <c r="Y54" i="23"/>
  <c r="Y32" i="23"/>
  <c r="AC43" i="23"/>
  <c r="AC32" i="23"/>
  <c r="AC54" i="23"/>
  <c r="F54" i="23"/>
  <c r="F32" i="23"/>
  <c r="F43" i="23"/>
  <c r="J54" i="23"/>
  <c r="J32" i="23"/>
  <c r="J43" i="23"/>
  <c r="N54" i="23"/>
  <c r="N43" i="23"/>
  <c r="N32" i="23"/>
  <c r="R54" i="23"/>
  <c r="R43" i="23"/>
  <c r="R32" i="23"/>
  <c r="V54" i="23"/>
  <c r="V32" i="23"/>
  <c r="V43" i="23"/>
  <c r="Z54" i="23"/>
  <c r="Z32" i="23"/>
  <c r="Z43" i="23"/>
  <c r="AD54" i="23"/>
  <c r="AD43" i="23"/>
  <c r="AD32" i="23"/>
  <c r="G43" i="23"/>
  <c r="G54" i="23"/>
  <c r="G32" i="23"/>
  <c r="K54" i="23"/>
  <c r="K32" i="23"/>
  <c r="K43" i="23"/>
  <c r="O54" i="23"/>
  <c r="O32" i="23"/>
  <c r="O43" i="23"/>
  <c r="S43" i="23"/>
  <c r="S54" i="23"/>
  <c r="S32" i="23"/>
  <c r="W43" i="23"/>
  <c r="W32" i="23"/>
  <c r="W54" i="23"/>
  <c r="AA54" i="23"/>
  <c r="AA32" i="23"/>
  <c r="AA43" i="23"/>
  <c r="AE54" i="23"/>
  <c r="AE43" i="23"/>
  <c r="AE32" i="23"/>
  <c r="H32" i="23"/>
  <c r="H43" i="23"/>
  <c r="H54" i="23"/>
  <c r="L32" i="23"/>
  <c r="L43" i="23"/>
  <c r="L54" i="23"/>
  <c r="P32" i="23"/>
  <c r="P54" i="23"/>
  <c r="P43" i="23"/>
  <c r="T54" i="23"/>
  <c r="T32" i="23"/>
  <c r="T43" i="23"/>
  <c r="X32" i="23"/>
  <c r="X43" i="23"/>
  <c r="X54" i="23"/>
  <c r="AB43" i="23"/>
  <c r="AB32" i="23"/>
  <c r="AB54" i="23"/>
  <c r="AF32" i="23"/>
  <c r="AF54" i="23"/>
  <c r="AF43" i="23"/>
  <c r="E43" i="23"/>
  <c r="E32" i="23"/>
  <c r="E54" i="23"/>
  <c r="Q43" i="23"/>
  <c r="Q32" i="23"/>
  <c r="Q54" i="23"/>
  <c r="AG43" i="23"/>
  <c r="AG32" i="23"/>
  <c r="AG54" i="23"/>
  <c r="E27" i="23"/>
  <c r="E66" i="23" s="1"/>
  <c r="I27" i="23"/>
  <c r="I66" i="23" s="1"/>
  <c r="M27" i="23"/>
  <c r="Q27" i="23"/>
  <c r="Q66" i="23" s="1"/>
  <c r="U27" i="23"/>
  <c r="U66" i="23" s="1"/>
  <c r="Y27" i="23"/>
  <c r="Y66" i="23" s="1"/>
  <c r="AC27" i="23"/>
  <c r="AC66" i="23" s="1"/>
  <c r="AG27" i="23"/>
  <c r="F27" i="23"/>
  <c r="F66" i="23" s="1"/>
  <c r="J27" i="23"/>
  <c r="J66" i="23" s="1"/>
  <c r="N27" i="23"/>
  <c r="N66" i="23" s="1"/>
  <c r="R27" i="23"/>
  <c r="V27" i="23"/>
  <c r="V66" i="23" s="1"/>
  <c r="Z27" i="23"/>
  <c r="Z66" i="23" s="1"/>
  <c r="AD27" i="23"/>
  <c r="AD66" i="23" s="1"/>
  <c r="G27" i="23"/>
  <c r="G66" i="23" s="1"/>
  <c r="K27" i="23"/>
  <c r="K66" i="23" s="1"/>
  <c r="O27" i="23"/>
  <c r="O66" i="23" s="1"/>
  <c r="S27" i="23"/>
  <c r="S66" i="23" s="1"/>
  <c r="W27" i="23"/>
  <c r="AA27" i="23"/>
  <c r="AA66" i="23" s="1"/>
  <c r="AE27" i="23"/>
  <c r="AE66" i="23" s="1"/>
  <c r="H27" i="23"/>
  <c r="L27" i="23"/>
  <c r="L66" i="23" s="1"/>
  <c r="P27" i="23"/>
  <c r="P66" i="23" s="1"/>
  <c r="T27" i="23"/>
  <c r="T66" i="23" s="1"/>
  <c r="X27" i="23"/>
  <c r="X66" i="23" s="1"/>
  <c r="AB27" i="23"/>
  <c r="AF27" i="23"/>
  <c r="AF66" i="23" s="1"/>
  <c r="D27" i="23"/>
  <c r="E12" i="18"/>
  <c r="F12" i="18" s="1"/>
  <c r="G12" i="18" s="1"/>
  <c r="H12" i="18" s="1"/>
  <c r="I12" i="18" s="1"/>
  <c r="J12" i="18" s="1"/>
  <c r="K12" i="18" s="1"/>
  <c r="L12" i="18" s="1"/>
  <c r="M12" i="18" s="1"/>
  <c r="N12" i="18" s="1"/>
  <c r="O12" i="18" s="1"/>
  <c r="P12" i="18" s="1"/>
  <c r="Q12" i="18" s="1"/>
  <c r="R12" i="18" s="1"/>
  <c r="S12" i="18" s="1"/>
  <c r="T12" i="18" s="1"/>
  <c r="U12" i="18" s="1"/>
  <c r="V12" i="18" s="1"/>
  <c r="W12" i="18" s="1"/>
  <c r="X12" i="18" s="1"/>
  <c r="Y12" i="18" s="1"/>
  <c r="Z12" i="18" s="1"/>
  <c r="AA12" i="18" s="1"/>
  <c r="AB12" i="18" s="1"/>
  <c r="AC12" i="18" s="1"/>
  <c r="AD12" i="18" s="1"/>
  <c r="AE12" i="18" s="1"/>
  <c r="AF12" i="18" s="1"/>
  <c r="AG12" i="18" s="1"/>
  <c r="AH12" i="18" s="1"/>
  <c r="AI12" i="18" s="1"/>
  <c r="AJ12" i="18" s="1"/>
  <c r="AK12" i="18" s="1"/>
  <c r="AL12" i="18" s="1"/>
  <c r="AM12" i="18" s="1"/>
  <c r="AN12" i="18" s="1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G20" i="18" s="1"/>
  <c r="AH20" i="18" s="1"/>
  <c r="AI20" i="18" s="1"/>
  <c r="AJ20" i="18" s="1"/>
  <c r="AK20" i="18" s="1"/>
  <c r="AL20" i="18" s="1"/>
  <c r="AM20" i="18" s="1"/>
  <c r="AN20" i="18" s="1"/>
  <c r="H22" i="23"/>
  <c r="H71" i="23"/>
  <c r="H13" i="23"/>
  <c r="L13" i="23"/>
  <c r="L71" i="23"/>
  <c r="L22" i="23"/>
  <c r="P71" i="23"/>
  <c r="P22" i="23"/>
  <c r="P13" i="23"/>
  <c r="T13" i="23"/>
  <c r="T71" i="23"/>
  <c r="T22" i="23"/>
  <c r="X22" i="23"/>
  <c r="X71" i="23"/>
  <c r="X13" i="23"/>
  <c r="AB22" i="23"/>
  <c r="AB13" i="23"/>
  <c r="AB71" i="23"/>
  <c r="AF71" i="23"/>
  <c r="AF22" i="23"/>
  <c r="AF13" i="23"/>
  <c r="E71" i="23"/>
  <c r="E13" i="23"/>
  <c r="E22" i="23"/>
  <c r="I71" i="23"/>
  <c r="I13" i="23"/>
  <c r="I22" i="23"/>
  <c r="M71" i="23"/>
  <c r="M13" i="23"/>
  <c r="M22" i="23"/>
  <c r="Q71" i="23"/>
  <c r="Q13" i="23"/>
  <c r="Q22" i="23"/>
  <c r="U71" i="23"/>
  <c r="U13" i="23"/>
  <c r="U22" i="23"/>
  <c r="Y71" i="23"/>
  <c r="Y13" i="23"/>
  <c r="Y22" i="23"/>
  <c r="AC71" i="23"/>
  <c r="AC13" i="23"/>
  <c r="AC22" i="23"/>
  <c r="AG71" i="23"/>
  <c r="AG13" i="23"/>
  <c r="AG22" i="23"/>
  <c r="F71" i="23"/>
  <c r="F22" i="23"/>
  <c r="F13" i="23"/>
  <c r="J13" i="23"/>
  <c r="J71" i="23"/>
  <c r="J22" i="23"/>
  <c r="N22" i="23"/>
  <c r="N71" i="23"/>
  <c r="N13" i="23"/>
  <c r="R22" i="23"/>
  <c r="R13" i="23"/>
  <c r="R71" i="23"/>
  <c r="V71" i="23"/>
  <c r="V22" i="23"/>
  <c r="V13" i="23"/>
  <c r="Z13" i="23"/>
  <c r="Z71" i="23"/>
  <c r="Z22" i="23"/>
  <c r="AD71" i="23"/>
  <c r="AD22" i="23"/>
  <c r="AD13" i="23"/>
  <c r="E54" i="18"/>
  <c r="F4" i="18"/>
  <c r="E41" i="18"/>
  <c r="E67" i="18"/>
  <c r="G22" i="23"/>
  <c r="G13" i="23"/>
  <c r="G71" i="23"/>
  <c r="K22" i="23"/>
  <c r="K71" i="23"/>
  <c r="K13" i="23"/>
  <c r="O22" i="23"/>
  <c r="O13" i="23"/>
  <c r="O71" i="23"/>
  <c r="S22" i="23"/>
  <c r="S13" i="23"/>
  <c r="S71" i="23"/>
  <c r="W22" i="23"/>
  <c r="W71" i="23"/>
  <c r="W13" i="23"/>
  <c r="AA22" i="23"/>
  <c r="AA71" i="23"/>
  <c r="AA13" i="23"/>
  <c r="AE22" i="23"/>
  <c r="AE13" i="23"/>
  <c r="AE71" i="23"/>
  <c r="E22" i="24"/>
  <c r="F4" i="24"/>
  <c r="E31" i="24"/>
  <c r="E13" i="24"/>
  <c r="J26" i="23"/>
  <c r="R26" i="23"/>
  <c r="Z26" i="23"/>
  <c r="E26" i="23"/>
  <c r="I26" i="23"/>
  <c r="M26" i="23"/>
  <c r="Q26" i="23"/>
  <c r="U26" i="23"/>
  <c r="Y26" i="23"/>
  <c r="AC26" i="23"/>
  <c r="AG26" i="23"/>
  <c r="F26" i="23"/>
  <c r="V26" i="23"/>
  <c r="L26" i="23"/>
  <c r="T26" i="23"/>
  <c r="H26" i="23"/>
  <c r="P26" i="23"/>
  <c r="X26" i="23"/>
  <c r="AF26" i="23"/>
  <c r="AB26" i="23"/>
  <c r="D26" i="23"/>
  <c r="N26" i="23"/>
  <c r="AD26" i="23"/>
  <c r="G26" i="23"/>
  <c r="K26" i="23"/>
  <c r="O26" i="23"/>
  <c r="S26" i="23"/>
  <c r="W26" i="23"/>
  <c r="AA26" i="23"/>
  <c r="AE26" i="23"/>
  <c r="D75" i="18"/>
  <c r="D16" i="19" s="1"/>
  <c r="L4" i="2" l="1"/>
  <c r="K26" i="2"/>
  <c r="AP121" i="1"/>
  <c r="O72" i="18"/>
  <c r="O73" i="18"/>
  <c r="D15" i="19"/>
  <c r="D66" i="23"/>
  <c r="O74" i="18"/>
  <c r="O238" i="1"/>
  <c r="O44" i="36"/>
  <c r="O236" i="1"/>
  <c r="O240" i="1"/>
  <c r="O46" i="36"/>
  <c r="O239" i="1"/>
  <c r="O45" i="36"/>
  <c r="O235" i="1"/>
  <c r="O237" i="1"/>
  <c r="O89" i="1"/>
  <c r="O69" i="18"/>
  <c r="O90" i="1"/>
  <c r="P46" i="34" s="1"/>
  <c r="O70" i="18"/>
  <c r="O88" i="1"/>
  <c r="P44" i="34" s="1"/>
  <c r="O68" i="18"/>
  <c r="O91" i="1"/>
  <c r="O71" i="18"/>
  <c r="O60" i="1"/>
  <c r="O58" i="1"/>
  <c r="O59" i="1"/>
  <c r="N50" i="10"/>
  <c r="N10" i="19" s="1"/>
  <c r="O92" i="1"/>
  <c r="O47" i="10"/>
  <c r="O94" i="1"/>
  <c r="O49" i="10"/>
  <c r="O93" i="1"/>
  <c r="O48" i="10"/>
  <c r="AB66" i="23"/>
  <c r="AB72" i="23" s="1"/>
  <c r="W66" i="23"/>
  <c r="W72" i="23" s="1"/>
  <c r="R66" i="23"/>
  <c r="R72" i="23" s="1"/>
  <c r="AG66" i="23"/>
  <c r="AG72" i="23" s="1"/>
  <c r="H66" i="23"/>
  <c r="H72" i="23" s="1"/>
  <c r="M66" i="23"/>
  <c r="M72" i="23" s="1"/>
  <c r="F22" i="24"/>
  <c r="F13" i="24"/>
  <c r="G4" i="24"/>
  <c r="F31" i="24"/>
  <c r="F67" i="18"/>
  <c r="G4" i="18"/>
  <c r="F54" i="18"/>
  <c r="F41" i="18"/>
  <c r="M4" i="2" l="1"/>
  <c r="M26" i="2" s="1"/>
  <c r="L26" i="2"/>
  <c r="AB19" i="19"/>
  <c r="M19" i="19"/>
  <c r="H19" i="19"/>
  <c r="W19" i="19"/>
  <c r="AG19" i="19"/>
  <c r="R19" i="19"/>
  <c r="C66" i="23"/>
  <c r="P74" i="18"/>
  <c r="P72" i="18"/>
  <c r="AQ121" i="1"/>
  <c r="AR121" i="1" s="1"/>
  <c r="AS121" i="1" s="1"/>
  <c r="AT121" i="1" s="1"/>
  <c r="AU121" i="1" s="1"/>
  <c r="AV121" i="1" s="1"/>
  <c r="AW121" i="1" s="1"/>
  <c r="AX121" i="1" s="1"/>
  <c r="AY121" i="1" s="1"/>
  <c r="AZ121" i="1" s="1"/>
  <c r="BA121" i="1" s="1"/>
  <c r="BB121" i="1" s="1"/>
  <c r="P73" i="18"/>
  <c r="P239" i="1"/>
  <c r="P45" i="36"/>
  <c r="P240" i="1"/>
  <c r="P46" i="36"/>
  <c r="P236" i="1"/>
  <c r="P237" i="1"/>
  <c r="P235" i="1"/>
  <c r="P238" i="1"/>
  <c r="P44" i="36"/>
  <c r="P88" i="1"/>
  <c r="Q44" i="34" s="1"/>
  <c r="P68" i="18"/>
  <c r="P91" i="1"/>
  <c r="P71" i="18"/>
  <c r="P90" i="1"/>
  <c r="Q46" i="34" s="1"/>
  <c r="P70" i="18"/>
  <c r="P89" i="1"/>
  <c r="P69" i="18"/>
  <c r="P59" i="1"/>
  <c r="P58" i="1"/>
  <c r="P60" i="1"/>
  <c r="P93" i="1"/>
  <c r="P48" i="10"/>
  <c r="P92" i="1"/>
  <c r="P47" i="10"/>
  <c r="P94" i="1"/>
  <c r="P49" i="10"/>
  <c r="O50" i="10"/>
  <c r="O10" i="19" s="1"/>
  <c r="H4" i="24"/>
  <c r="G31" i="24"/>
  <c r="G13" i="24"/>
  <c r="G22" i="24"/>
  <c r="H4" i="18"/>
  <c r="G67" i="18"/>
  <c r="G41" i="18"/>
  <c r="G54" i="18"/>
  <c r="D7" i="10"/>
  <c r="Q72" i="18" l="1"/>
  <c r="Q73" i="18"/>
  <c r="Q74" i="18"/>
  <c r="Q235" i="1"/>
  <c r="Q236" i="1"/>
  <c r="Q237" i="1"/>
  <c r="Q240" i="1"/>
  <c r="Q46" i="36"/>
  <c r="Q238" i="1"/>
  <c r="Q44" i="36"/>
  <c r="Q239" i="1"/>
  <c r="Q45" i="36"/>
  <c r="Q90" i="1"/>
  <c r="R46" i="34" s="1"/>
  <c r="Q70" i="18"/>
  <c r="Q89" i="1"/>
  <c r="Q69" i="18"/>
  <c r="Q91" i="1"/>
  <c r="Q71" i="18"/>
  <c r="Q88" i="1"/>
  <c r="R44" i="34" s="1"/>
  <c r="Q68" i="18"/>
  <c r="Q58" i="1"/>
  <c r="Q60" i="1"/>
  <c r="Q59" i="1"/>
  <c r="Q94" i="1"/>
  <c r="Q49" i="10"/>
  <c r="P50" i="10"/>
  <c r="P10" i="19" s="1"/>
  <c r="Q92" i="1"/>
  <c r="Q47" i="10"/>
  <c r="Q93" i="1"/>
  <c r="Q48" i="10"/>
  <c r="D8" i="10"/>
  <c r="D10" i="10"/>
  <c r="D9" i="10"/>
  <c r="I4" i="18"/>
  <c r="H54" i="18"/>
  <c r="H41" i="18"/>
  <c r="H67" i="18"/>
  <c r="I4" i="24"/>
  <c r="H13" i="24"/>
  <c r="H22" i="24"/>
  <c r="H31" i="24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D37" i="6"/>
  <c r="H33" i="2"/>
  <c r="H34" i="2" s="1"/>
  <c r="H5" i="19" s="1"/>
  <c r="H12" i="2"/>
  <c r="H5" i="6" s="1"/>
  <c r="H51" i="6" s="1"/>
  <c r="C37" i="6" l="1"/>
  <c r="R72" i="18"/>
  <c r="R74" i="18"/>
  <c r="C53" i="6"/>
  <c r="D14" i="10"/>
  <c r="R73" i="18"/>
  <c r="D15" i="10"/>
  <c r="D13" i="10"/>
  <c r="R238" i="1"/>
  <c r="R44" i="36"/>
  <c r="R239" i="1"/>
  <c r="R45" i="36"/>
  <c r="R240" i="1"/>
  <c r="R46" i="36"/>
  <c r="R237" i="1"/>
  <c r="R236" i="1"/>
  <c r="R235" i="1"/>
  <c r="R88" i="1"/>
  <c r="S44" i="34" s="1"/>
  <c r="R68" i="18"/>
  <c r="R91" i="1"/>
  <c r="R71" i="18"/>
  <c r="R89" i="1"/>
  <c r="R69" i="18"/>
  <c r="R90" i="1"/>
  <c r="S46" i="34" s="1"/>
  <c r="R70" i="18"/>
  <c r="R59" i="1"/>
  <c r="R60" i="1"/>
  <c r="R58" i="1"/>
  <c r="R93" i="1"/>
  <c r="R48" i="10"/>
  <c r="Q50" i="10"/>
  <c r="Q10" i="19" s="1"/>
  <c r="R92" i="1"/>
  <c r="R47" i="10"/>
  <c r="R94" i="1"/>
  <c r="R49" i="10"/>
  <c r="H15" i="2"/>
  <c r="J4" i="24"/>
  <c r="I22" i="24"/>
  <c r="I31" i="24"/>
  <c r="I13" i="24"/>
  <c r="J4" i="18"/>
  <c r="I54" i="18"/>
  <c r="I67" i="18"/>
  <c r="I41" i="18"/>
  <c r="H16" i="2" l="1"/>
  <c r="H20" i="2"/>
  <c r="S74" i="18"/>
  <c r="S73" i="18"/>
  <c r="S72" i="18"/>
  <c r="S237" i="1"/>
  <c r="S240" i="1"/>
  <c r="S46" i="36"/>
  <c r="S239" i="1"/>
  <c r="S45" i="36"/>
  <c r="S236" i="1"/>
  <c r="S235" i="1"/>
  <c r="S238" i="1"/>
  <c r="S44" i="36"/>
  <c r="S89" i="1"/>
  <c r="S69" i="18"/>
  <c r="S91" i="1"/>
  <c r="S71" i="18"/>
  <c r="S90" i="1"/>
  <c r="T46" i="34" s="1"/>
  <c r="S70" i="18"/>
  <c r="S88" i="1"/>
  <c r="T44" i="34" s="1"/>
  <c r="S68" i="18"/>
  <c r="S58" i="1"/>
  <c r="S60" i="1"/>
  <c r="S59" i="1"/>
  <c r="R50" i="10"/>
  <c r="R10" i="19" s="1"/>
  <c r="S94" i="1"/>
  <c r="S49" i="10"/>
  <c r="S92" i="1"/>
  <c r="S47" i="10"/>
  <c r="S93" i="1"/>
  <c r="S48" i="10"/>
  <c r="H35" i="6"/>
  <c r="K4" i="18"/>
  <c r="J41" i="18"/>
  <c r="J67" i="18"/>
  <c r="J54" i="18"/>
  <c r="K4" i="24"/>
  <c r="J31" i="24"/>
  <c r="J22" i="24"/>
  <c r="J13" i="24"/>
  <c r="H21" i="2" l="1"/>
  <c r="T73" i="18"/>
  <c r="T72" i="18"/>
  <c r="T74" i="18"/>
  <c r="H48" i="6"/>
  <c r="H32" i="6"/>
  <c r="T238" i="1"/>
  <c r="T44" i="36"/>
  <c r="T235" i="1"/>
  <c r="T239" i="1"/>
  <c r="T45" i="36"/>
  <c r="T240" i="1"/>
  <c r="T46" i="36"/>
  <c r="T236" i="1"/>
  <c r="T237" i="1"/>
  <c r="T90" i="1"/>
  <c r="U46" i="34" s="1"/>
  <c r="T70" i="18"/>
  <c r="T88" i="1"/>
  <c r="U44" i="34" s="1"/>
  <c r="T68" i="18"/>
  <c r="T91" i="1"/>
  <c r="T71" i="18"/>
  <c r="T89" i="1"/>
  <c r="T69" i="18"/>
  <c r="T59" i="1"/>
  <c r="T60" i="1"/>
  <c r="T58" i="1"/>
  <c r="T92" i="1"/>
  <c r="T47" i="10"/>
  <c r="T93" i="1"/>
  <c r="T48" i="10"/>
  <c r="S50" i="10"/>
  <c r="S10" i="19" s="1"/>
  <c r="T94" i="1"/>
  <c r="T49" i="10"/>
  <c r="L4" i="24"/>
  <c r="K31" i="24"/>
  <c r="K13" i="24"/>
  <c r="K22" i="24"/>
  <c r="L4" i="18"/>
  <c r="K67" i="18"/>
  <c r="K41" i="18"/>
  <c r="K54" i="18"/>
  <c r="U74" i="18" l="1"/>
  <c r="U73" i="18"/>
  <c r="U72" i="18"/>
  <c r="U237" i="1"/>
  <c r="U240" i="1"/>
  <c r="U46" i="36"/>
  <c r="U239" i="1"/>
  <c r="U45" i="36"/>
  <c r="U235" i="1"/>
  <c r="U236" i="1"/>
  <c r="U238" i="1"/>
  <c r="U44" i="36"/>
  <c r="U91" i="1"/>
  <c r="U71" i="18"/>
  <c r="U89" i="1"/>
  <c r="U69" i="18"/>
  <c r="U88" i="1"/>
  <c r="V44" i="34" s="1"/>
  <c r="U68" i="18"/>
  <c r="U90" i="1"/>
  <c r="V46" i="34" s="1"/>
  <c r="U70" i="18"/>
  <c r="U58" i="1"/>
  <c r="U59" i="1"/>
  <c r="U60" i="1"/>
  <c r="U94" i="1"/>
  <c r="U49" i="10"/>
  <c r="T50" i="10"/>
  <c r="T10" i="19" s="1"/>
  <c r="U93" i="1"/>
  <c r="U48" i="10"/>
  <c r="U92" i="1"/>
  <c r="U47" i="10"/>
  <c r="M4" i="18"/>
  <c r="L67" i="18"/>
  <c r="L54" i="18"/>
  <c r="L41" i="18"/>
  <c r="M4" i="24"/>
  <c r="L31" i="24"/>
  <c r="L22" i="24"/>
  <c r="L13" i="24"/>
  <c r="V74" i="18" l="1"/>
  <c r="V72" i="18"/>
  <c r="V73" i="18"/>
  <c r="V238" i="1"/>
  <c r="V44" i="36"/>
  <c r="V235" i="1"/>
  <c r="V236" i="1"/>
  <c r="V239" i="1"/>
  <c r="V45" i="36"/>
  <c r="V240" i="1"/>
  <c r="V46" i="36"/>
  <c r="V237" i="1"/>
  <c r="V88" i="1"/>
  <c r="W44" i="34" s="1"/>
  <c r="V68" i="18"/>
  <c r="V89" i="1"/>
  <c r="V69" i="18"/>
  <c r="V90" i="1"/>
  <c r="W46" i="34" s="1"/>
  <c r="V70" i="18"/>
  <c r="V91" i="1"/>
  <c r="V71" i="18"/>
  <c r="V60" i="1"/>
  <c r="V59" i="1"/>
  <c r="U50" i="10"/>
  <c r="U10" i="19" s="1"/>
  <c r="V58" i="1"/>
  <c r="V92" i="1"/>
  <c r="V47" i="10"/>
  <c r="V93" i="1"/>
  <c r="V48" i="10"/>
  <c r="V94" i="1"/>
  <c r="V49" i="10"/>
  <c r="N4" i="24"/>
  <c r="M22" i="24"/>
  <c r="M13" i="24"/>
  <c r="M31" i="24"/>
  <c r="N4" i="18"/>
  <c r="M54" i="18"/>
  <c r="M41" i="18"/>
  <c r="M67" i="18"/>
  <c r="W74" i="18" l="1"/>
  <c r="W73" i="18"/>
  <c r="W72" i="18"/>
  <c r="W237" i="1"/>
  <c r="W239" i="1"/>
  <c r="W45" i="36"/>
  <c r="W240" i="1"/>
  <c r="W46" i="36"/>
  <c r="W235" i="1"/>
  <c r="W236" i="1"/>
  <c r="W238" i="1"/>
  <c r="W44" i="36"/>
  <c r="W91" i="1"/>
  <c r="W71" i="18"/>
  <c r="W89" i="1"/>
  <c r="W69" i="18"/>
  <c r="W90" i="1"/>
  <c r="X46" i="34" s="1"/>
  <c r="W70" i="18"/>
  <c r="W88" i="1"/>
  <c r="X44" i="34" s="1"/>
  <c r="W68" i="18"/>
  <c r="W58" i="1"/>
  <c r="W59" i="1"/>
  <c r="W60" i="1"/>
  <c r="W94" i="1"/>
  <c r="W49" i="10"/>
  <c r="W93" i="1"/>
  <c r="W48" i="10"/>
  <c r="V50" i="10"/>
  <c r="V10" i="19" s="1"/>
  <c r="W92" i="1"/>
  <c r="W47" i="10"/>
  <c r="O4" i="18"/>
  <c r="N54" i="18"/>
  <c r="N41" i="18"/>
  <c r="N67" i="18"/>
  <c r="O4" i="24"/>
  <c r="N31" i="24"/>
  <c r="N13" i="24"/>
  <c r="N22" i="24"/>
  <c r="E33" i="2"/>
  <c r="E34" i="2" s="1"/>
  <c r="E5" i="19" s="1"/>
  <c r="F33" i="2"/>
  <c r="F34" i="2" s="1"/>
  <c r="F5" i="19" s="1"/>
  <c r="G33" i="2"/>
  <c r="G34" i="2" s="1"/>
  <c r="G5" i="19" s="1"/>
  <c r="I33" i="2"/>
  <c r="I34" i="2" s="1"/>
  <c r="I5" i="19" s="1"/>
  <c r="J33" i="2"/>
  <c r="J34" i="2" s="1"/>
  <c r="J5" i="19" s="1"/>
  <c r="D33" i="2"/>
  <c r="C33" i="2" l="1"/>
  <c r="X74" i="18"/>
  <c r="X72" i="18"/>
  <c r="X73" i="18"/>
  <c r="X240" i="1"/>
  <c r="X46" i="36"/>
  <c r="X236" i="1"/>
  <c r="X235" i="1"/>
  <c r="X239" i="1"/>
  <c r="X45" i="36"/>
  <c r="X238" i="1"/>
  <c r="X44" i="36"/>
  <c r="X237" i="1"/>
  <c r="X90" i="1"/>
  <c r="Y46" i="34" s="1"/>
  <c r="X70" i="18"/>
  <c r="X88" i="1"/>
  <c r="Y44" i="34" s="1"/>
  <c r="X68" i="18"/>
  <c r="X89" i="1"/>
  <c r="X69" i="18"/>
  <c r="X91" i="1"/>
  <c r="X71" i="18"/>
  <c r="X60" i="1"/>
  <c r="X59" i="1"/>
  <c r="W50" i="10"/>
  <c r="W10" i="19" s="1"/>
  <c r="X58" i="1"/>
  <c r="X92" i="1"/>
  <c r="X47" i="10"/>
  <c r="X93" i="1"/>
  <c r="X48" i="10"/>
  <c r="X94" i="1"/>
  <c r="X49" i="10"/>
  <c r="D34" i="2"/>
  <c r="C34" i="2" s="1"/>
  <c r="P4" i="24"/>
  <c r="O31" i="24"/>
  <c r="O13" i="24"/>
  <c r="O22" i="24"/>
  <c r="P4" i="18"/>
  <c r="O67" i="18"/>
  <c r="O41" i="18"/>
  <c r="O54" i="18"/>
  <c r="Y74" i="18" l="1"/>
  <c r="Y73" i="18"/>
  <c r="Y72" i="18"/>
  <c r="Y236" i="1"/>
  <c r="Y239" i="1"/>
  <c r="Y45" i="36"/>
  <c r="Y237" i="1"/>
  <c r="Y240" i="1"/>
  <c r="Y46" i="36"/>
  <c r="Y238" i="1"/>
  <c r="Y44" i="36"/>
  <c r="Y235" i="1"/>
  <c r="Y91" i="1"/>
  <c r="Y71" i="18"/>
  <c r="Y88" i="1"/>
  <c r="Z44" i="34" s="1"/>
  <c r="Y68" i="18"/>
  <c r="Y89" i="1"/>
  <c r="Y69" i="18"/>
  <c r="Y90" i="1"/>
  <c r="Z46" i="34" s="1"/>
  <c r="Y70" i="18"/>
  <c r="Y59" i="1"/>
  <c r="Y58" i="1"/>
  <c r="Y60" i="1"/>
  <c r="Y94" i="1"/>
  <c r="Y49" i="10"/>
  <c r="Y93" i="1"/>
  <c r="Y48" i="10"/>
  <c r="X50" i="10"/>
  <c r="X10" i="19" s="1"/>
  <c r="Y92" i="1"/>
  <c r="Y47" i="10"/>
  <c r="Q4" i="18"/>
  <c r="P41" i="18"/>
  <c r="P54" i="18"/>
  <c r="P67" i="18"/>
  <c r="Q4" i="24"/>
  <c r="P22" i="24"/>
  <c r="P13" i="24"/>
  <c r="P31" i="24"/>
  <c r="Z72" i="18" l="1"/>
  <c r="Z74" i="18"/>
  <c r="Z73" i="18"/>
  <c r="Z237" i="1"/>
  <c r="Z235" i="1"/>
  <c r="Z240" i="1"/>
  <c r="Z46" i="36"/>
  <c r="Z239" i="1"/>
  <c r="Z45" i="36"/>
  <c r="Z238" i="1"/>
  <c r="Z44" i="36"/>
  <c r="Z236" i="1"/>
  <c r="Z89" i="1"/>
  <c r="Z69" i="18"/>
  <c r="Z88" i="1"/>
  <c r="AA44" i="34" s="1"/>
  <c r="Z68" i="18"/>
  <c r="Z90" i="1"/>
  <c r="AA46" i="34" s="1"/>
  <c r="Z70" i="18"/>
  <c r="Z91" i="1"/>
  <c r="Z71" i="18"/>
  <c r="Z60" i="1"/>
  <c r="Z58" i="1"/>
  <c r="Y50" i="10"/>
  <c r="Y10" i="19" s="1"/>
  <c r="Z59" i="1"/>
  <c r="Z92" i="1"/>
  <c r="Z47" i="10"/>
  <c r="Z93" i="1"/>
  <c r="Z48" i="10"/>
  <c r="Z94" i="1"/>
  <c r="Z49" i="10"/>
  <c r="R4" i="24"/>
  <c r="Q22" i="24"/>
  <c r="Q31" i="24"/>
  <c r="Q13" i="24"/>
  <c r="R4" i="18"/>
  <c r="Q54" i="18"/>
  <c r="Q67" i="18"/>
  <c r="Q41" i="18"/>
  <c r="AC72" i="23"/>
  <c r="X72" i="23"/>
  <c r="S72" i="23"/>
  <c r="N72" i="23"/>
  <c r="I72" i="23"/>
  <c r="D72" i="23"/>
  <c r="D19" i="19" l="1"/>
  <c r="I19" i="19"/>
  <c r="S19" i="19"/>
  <c r="N19" i="19"/>
  <c r="X19" i="19"/>
  <c r="AC19" i="19"/>
  <c r="AA74" i="18"/>
  <c r="AA73" i="18"/>
  <c r="AA72" i="18"/>
  <c r="AA238" i="1"/>
  <c r="AA44" i="36"/>
  <c r="AA239" i="1"/>
  <c r="AA45" i="36"/>
  <c r="AA240" i="1"/>
  <c r="AA46" i="36"/>
  <c r="AA236" i="1"/>
  <c r="AA235" i="1"/>
  <c r="AA237" i="1"/>
  <c r="AA91" i="1"/>
  <c r="AA71" i="18"/>
  <c r="AA90" i="1"/>
  <c r="AB46" i="34" s="1"/>
  <c r="AA70" i="18"/>
  <c r="AA88" i="1"/>
  <c r="AB44" i="34" s="1"/>
  <c r="AA68" i="18"/>
  <c r="AA89" i="1"/>
  <c r="AA69" i="18"/>
  <c r="AA58" i="1"/>
  <c r="AA59" i="1"/>
  <c r="AA60" i="1"/>
  <c r="AA93" i="1"/>
  <c r="AA48" i="10"/>
  <c r="Z50" i="10"/>
  <c r="Z10" i="19" s="1"/>
  <c r="AA94" i="1"/>
  <c r="AA49" i="10"/>
  <c r="AA92" i="1"/>
  <c r="AA47" i="10"/>
  <c r="S4" i="18"/>
  <c r="R67" i="18"/>
  <c r="R54" i="18"/>
  <c r="R41" i="18"/>
  <c r="S4" i="24"/>
  <c r="R13" i="24"/>
  <c r="R31" i="24"/>
  <c r="R22" i="24"/>
  <c r="J72" i="23"/>
  <c r="AD72" i="23"/>
  <c r="O72" i="23"/>
  <c r="T72" i="23"/>
  <c r="Y72" i="23"/>
  <c r="E72" i="23"/>
  <c r="Y19" i="19" l="1"/>
  <c r="T19" i="19"/>
  <c r="AD19" i="19"/>
  <c r="O19" i="19"/>
  <c r="J19" i="19"/>
  <c r="E19" i="19"/>
  <c r="E18" i="19" s="1"/>
  <c r="AB73" i="18"/>
  <c r="AB72" i="18"/>
  <c r="AB74" i="18"/>
  <c r="D18" i="19"/>
  <c r="AB236" i="1"/>
  <c r="AB240" i="1"/>
  <c r="AB46" i="36"/>
  <c r="AB235" i="1"/>
  <c r="AB239" i="1"/>
  <c r="AB45" i="36"/>
  <c r="AB237" i="1"/>
  <c r="AB238" i="1"/>
  <c r="AB44" i="36"/>
  <c r="AB88" i="1"/>
  <c r="AC44" i="34" s="1"/>
  <c r="AB68" i="18"/>
  <c r="AB90" i="1"/>
  <c r="AC46" i="34" s="1"/>
  <c r="AB70" i="18"/>
  <c r="AB89" i="1"/>
  <c r="AB69" i="18"/>
  <c r="AB91" i="1"/>
  <c r="AB71" i="18"/>
  <c r="AB60" i="1"/>
  <c r="AB59" i="1"/>
  <c r="AB58" i="1"/>
  <c r="AA50" i="10"/>
  <c r="AA10" i="19" s="1"/>
  <c r="AB92" i="1"/>
  <c r="AB47" i="10"/>
  <c r="AB94" i="1"/>
  <c r="AB49" i="10"/>
  <c r="AB93" i="1"/>
  <c r="AB48" i="10"/>
  <c r="T4" i="24"/>
  <c r="S31" i="24"/>
  <c r="S13" i="24"/>
  <c r="S22" i="24"/>
  <c r="T4" i="18"/>
  <c r="S67" i="18"/>
  <c r="S41" i="18"/>
  <c r="S54" i="18"/>
  <c r="F72" i="23"/>
  <c r="F19" i="19" s="1"/>
  <c r="Z72" i="23"/>
  <c r="AE72" i="23"/>
  <c r="U72" i="23"/>
  <c r="E75" i="18"/>
  <c r="E16" i="19" s="1"/>
  <c r="K72" i="23"/>
  <c r="P72" i="23"/>
  <c r="Z19" i="19" l="1"/>
  <c r="P19" i="19"/>
  <c r="K19" i="19"/>
  <c r="U19" i="19"/>
  <c r="AE19" i="19"/>
  <c r="AC73" i="18"/>
  <c r="AC74" i="18"/>
  <c r="AC72" i="18"/>
  <c r="E15" i="19"/>
  <c r="AC237" i="1"/>
  <c r="AC239" i="1"/>
  <c r="AC45" i="36"/>
  <c r="AC235" i="1"/>
  <c r="AC240" i="1"/>
  <c r="AC46" i="36"/>
  <c r="AC238" i="1"/>
  <c r="AC44" i="36"/>
  <c r="AC236" i="1"/>
  <c r="AC91" i="1"/>
  <c r="AC71" i="18"/>
  <c r="AC89" i="1"/>
  <c r="AC69" i="18"/>
  <c r="AC90" i="1"/>
  <c r="AD46" i="34" s="1"/>
  <c r="AC70" i="18"/>
  <c r="AC88" i="1"/>
  <c r="AD44" i="34" s="1"/>
  <c r="AC68" i="18"/>
  <c r="AC58" i="1"/>
  <c r="AC59" i="1"/>
  <c r="AC60" i="1"/>
  <c r="AC93" i="1"/>
  <c r="AC48" i="10"/>
  <c r="AC94" i="1"/>
  <c r="AC49" i="10"/>
  <c r="AB50" i="10"/>
  <c r="AB10" i="19" s="1"/>
  <c r="AC92" i="1"/>
  <c r="AC47" i="10"/>
  <c r="U4" i="18"/>
  <c r="T41" i="18"/>
  <c r="T67" i="18"/>
  <c r="T54" i="18"/>
  <c r="U4" i="24"/>
  <c r="T31" i="24"/>
  <c r="T22" i="24"/>
  <c r="T13" i="24"/>
  <c r="F75" i="18"/>
  <c r="G72" i="23"/>
  <c r="F16" i="19" l="1"/>
  <c r="F15" i="19" s="1"/>
  <c r="G19" i="19"/>
  <c r="AD72" i="18"/>
  <c r="F18" i="19"/>
  <c r="AD74" i="18"/>
  <c r="AD73" i="18"/>
  <c r="AD240" i="1"/>
  <c r="AD46" i="36"/>
  <c r="AD238" i="1"/>
  <c r="AD44" i="36"/>
  <c r="AD235" i="1"/>
  <c r="AD236" i="1"/>
  <c r="AD239" i="1"/>
  <c r="AD45" i="36"/>
  <c r="AD237" i="1"/>
  <c r="AD88" i="1"/>
  <c r="AE44" i="34" s="1"/>
  <c r="AD68" i="18"/>
  <c r="AD90" i="1"/>
  <c r="AE46" i="34" s="1"/>
  <c r="AD70" i="18"/>
  <c r="AD89" i="1"/>
  <c r="AD69" i="18"/>
  <c r="AD91" i="1"/>
  <c r="AD71" i="18"/>
  <c r="AD60" i="1"/>
  <c r="AD59" i="1"/>
  <c r="AC50" i="10"/>
  <c r="AC10" i="19" s="1"/>
  <c r="AD58" i="1"/>
  <c r="AD92" i="1"/>
  <c r="AD47" i="10"/>
  <c r="AD94" i="1"/>
  <c r="AD49" i="10"/>
  <c r="AD93" i="1"/>
  <c r="AD48" i="10"/>
  <c r="V72" i="23"/>
  <c r="AA72" i="23"/>
  <c r="AF72" i="23"/>
  <c r="Q72" i="23"/>
  <c r="L72" i="23"/>
  <c r="L19" i="19" s="1"/>
  <c r="V4" i="24"/>
  <c r="U22" i="24"/>
  <c r="U13" i="24"/>
  <c r="U31" i="24"/>
  <c r="V4" i="18"/>
  <c r="U54" i="18"/>
  <c r="U41" i="18"/>
  <c r="U67" i="18"/>
  <c r="G75" i="18"/>
  <c r="G16" i="19" s="1"/>
  <c r="D15" i="3"/>
  <c r="E4" i="4"/>
  <c r="F15" i="3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62" i="18"/>
  <c r="AC62" i="18"/>
  <c r="Y62" i="18"/>
  <c r="U62" i="18"/>
  <c r="Q62" i="18"/>
  <c r="M62" i="18"/>
  <c r="I62" i="18"/>
  <c r="E62" i="18"/>
  <c r="D16" i="10"/>
  <c r="F7" i="10"/>
  <c r="E7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F21" i="4"/>
  <c r="E21" i="4"/>
  <c r="D21" i="4"/>
  <c r="F15" i="4"/>
  <c r="F49" i="6" s="1"/>
  <c r="E15" i="4"/>
  <c r="E49" i="6" s="1"/>
  <c r="D15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D5" i="19"/>
  <c r="J12" i="2"/>
  <c r="J5" i="6" s="1"/>
  <c r="I12" i="2"/>
  <c r="G12" i="2"/>
  <c r="G5" i="6" s="1"/>
  <c r="G51" i="6" s="1"/>
  <c r="F12" i="2"/>
  <c r="F5" i="6" s="1"/>
  <c r="E12" i="2"/>
  <c r="E5" i="6" s="1"/>
  <c r="E51" i="6" s="1"/>
  <c r="D12" i="2"/>
  <c r="AG30" i="3"/>
  <c r="AF30" i="3"/>
  <c r="AF41" i="3" s="1"/>
  <c r="AE30" i="3"/>
  <c r="AE41" i="3" s="1"/>
  <c r="AD30" i="3"/>
  <c r="AD41" i="3" s="1"/>
  <c r="AD42" i="3" s="1"/>
  <c r="AC30" i="3"/>
  <c r="AB30" i="3"/>
  <c r="AB41" i="3" s="1"/>
  <c r="AA30" i="3"/>
  <c r="AA41" i="3" s="1"/>
  <c r="Z30" i="3"/>
  <c r="Z41" i="3" s="1"/>
  <c r="Z42" i="3" s="1"/>
  <c r="Y30" i="3"/>
  <c r="Y41" i="3" s="1"/>
  <c r="X30" i="3"/>
  <c r="X41" i="3" s="1"/>
  <c r="W30" i="3"/>
  <c r="W41" i="3" s="1"/>
  <c r="V30" i="3"/>
  <c r="V41" i="3" s="1"/>
  <c r="V42" i="3" s="1"/>
  <c r="U30" i="3"/>
  <c r="U41" i="3" s="1"/>
  <c r="T30" i="3"/>
  <c r="T41" i="3" s="1"/>
  <c r="S30" i="3"/>
  <c r="S41" i="3" s="1"/>
  <c r="R30" i="3"/>
  <c r="R41" i="3" s="1"/>
  <c r="R42" i="3" s="1"/>
  <c r="Q30" i="3"/>
  <c r="P30" i="3"/>
  <c r="P41" i="3" s="1"/>
  <c r="O30" i="3"/>
  <c r="O41" i="3" s="1"/>
  <c r="N30" i="3"/>
  <c r="N41" i="3" s="1"/>
  <c r="N42" i="3" s="1"/>
  <c r="M30" i="3"/>
  <c r="L30" i="3"/>
  <c r="L41" i="3" s="1"/>
  <c r="K30" i="3"/>
  <c r="K41" i="3" s="1"/>
  <c r="J30" i="3"/>
  <c r="J41" i="3" s="1"/>
  <c r="J42" i="3" s="1"/>
  <c r="I30" i="3"/>
  <c r="I41" i="3" s="1"/>
  <c r="H30" i="3"/>
  <c r="H41" i="3" s="1"/>
  <c r="G30" i="3"/>
  <c r="G41" i="3" s="1"/>
  <c r="F30" i="3"/>
  <c r="F41" i="3" s="1"/>
  <c r="F42" i="3" s="1"/>
  <c r="E30" i="3"/>
  <c r="E41" i="3" s="1"/>
  <c r="D30" i="3"/>
  <c r="AG28" i="3"/>
  <c r="AG39" i="3" s="1"/>
  <c r="AF28" i="3"/>
  <c r="AF39" i="3" s="1"/>
  <c r="AE28" i="3"/>
  <c r="AE39" i="3" s="1"/>
  <c r="AD28" i="3"/>
  <c r="AD39" i="3" s="1"/>
  <c r="AC28" i="3"/>
  <c r="AC39" i="3" s="1"/>
  <c r="AB28" i="3"/>
  <c r="AB39" i="3" s="1"/>
  <c r="AA28" i="3"/>
  <c r="AA39" i="3" s="1"/>
  <c r="Y28" i="3"/>
  <c r="Y39" i="3" s="1"/>
  <c r="X28" i="3"/>
  <c r="X39" i="3" s="1"/>
  <c r="W28" i="3"/>
  <c r="W39" i="3" s="1"/>
  <c r="V28" i="3"/>
  <c r="V39" i="3" s="1"/>
  <c r="U28" i="3"/>
  <c r="U39" i="3" s="1"/>
  <c r="T28" i="3"/>
  <c r="T39" i="3" s="1"/>
  <c r="S28" i="3"/>
  <c r="S39" i="3" s="1"/>
  <c r="R28" i="3"/>
  <c r="R39" i="3" s="1"/>
  <c r="Q28" i="3"/>
  <c r="Q39" i="3" s="1"/>
  <c r="P28" i="3"/>
  <c r="P39" i="3" s="1"/>
  <c r="O28" i="3"/>
  <c r="O39" i="3" s="1"/>
  <c r="N28" i="3"/>
  <c r="N39" i="3" s="1"/>
  <c r="M28" i="3"/>
  <c r="M39" i="3" s="1"/>
  <c r="L28" i="3"/>
  <c r="L39" i="3" s="1"/>
  <c r="K28" i="3"/>
  <c r="K39" i="3" s="1"/>
  <c r="J28" i="3"/>
  <c r="J39" i="3" s="1"/>
  <c r="I28" i="3"/>
  <c r="I39" i="3" s="1"/>
  <c r="H28" i="3"/>
  <c r="H39" i="3" s="1"/>
  <c r="G28" i="3"/>
  <c r="G39" i="3" s="1"/>
  <c r="F28" i="3"/>
  <c r="F39" i="3" s="1"/>
  <c r="E28" i="3"/>
  <c r="E39" i="3" s="1"/>
  <c r="D28" i="3"/>
  <c r="F27" i="3"/>
  <c r="F38" i="3" s="1"/>
  <c r="E27" i="3"/>
  <c r="D27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F18" i="3"/>
  <c r="E18" i="3"/>
  <c r="D18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E4" i="19"/>
  <c r="G4" i="3"/>
  <c r="F4" i="2"/>
  <c r="F26" i="2" s="1"/>
  <c r="G24" i="7"/>
  <c r="F4" i="4"/>
  <c r="F4" i="3"/>
  <c r="F4" i="19"/>
  <c r="E4" i="3"/>
  <c r="G15" i="3"/>
  <c r="G4" i="2"/>
  <c r="G26" i="2" s="1"/>
  <c r="D26" i="2"/>
  <c r="E26" i="2"/>
  <c r="H24" i="7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F24" i="7"/>
  <c r="E24" i="7"/>
  <c r="F4" i="10"/>
  <c r="E4" i="10"/>
  <c r="D12" i="4"/>
  <c r="C12" i="2" l="1"/>
  <c r="C72" i="23"/>
  <c r="V19" i="19"/>
  <c r="AA19" i="19"/>
  <c r="Q19" i="19"/>
  <c r="AF19" i="19"/>
  <c r="AE74" i="18"/>
  <c r="D38" i="3"/>
  <c r="AE72" i="18"/>
  <c r="AE73" i="18"/>
  <c r="D41" i="3"/>
  <c r="F35" i="6"/>
  <c r="F51" i="6"/>
  <c r="D49" i="6"/>
  <c r="D8" i="19"/>
  <c r="L6" i="9"/>
  <c r="D15" i="9"/>
  <c r="L7" i="9"/>
  <c r="D16" i="9"/>
  <c r="L5" i="9"/>
  <c r="D14" i="9"/>
  <c r="AE239" i="1"/>
  <c r="AE45" i="36"/>
  <c r="AE236" i="1"/>
  <c r="AE235" i="1"/>
  <c r="AE237" i="1"/>
  <c r="AE238" i="1"/>
  <c r="AE44" i="36"/>
  <c r="AE240" i="1"/>
  <c r="AE46" i="36"/>
  <c r="AE91" i="1"/>
  <c r="AE71" i="18"/>
  <c r="AE89" i="1"/>
  <c r="AE69" i="18"/>
  <c r="AE90" i="1"/>
  <c r="AF46" i="34" s="1"/>
  <c r="AE70" i="18"/>
  <c r="AE88" i="1"/>
  <c r="AF44" i="34" s="1"/>
  <c r="AE68" i="18"/>
  <c r="AE58" i="1"/>
  <c r="AE59" i="1"/>
  <c r="AE60" i="1"/>
  <c r="AE93" i="1"/>
  <c r="AE48" i="10"/>
  <c r="AE94" i="1"/>
  <c r="AE49" i="10"/>
  <c r="AD50" i="10"/>
  <c r="AD10" i="19" s="1"/>
  <c r="AE92" i="1"/>
  <c r="AE47" i="10"/>
  <c r="I5" i="6"/>
  <c r="E23" i="4"/>
  <c r="E7" i="6" s="1"/>
  <c r="E33" i="6" s="1"/>
  <c r="E8" i="10"/>
  <c r="E9" i="10"/>
  <c r="E10" i="10"/>
  <c r="F9" i="10"/>
  <c r="F8" i="10"/>
  <c r="F13" i="10" s="1"/>
  <c r="F10" i="10"/>
  <c r="F40" i="3"/>
  <c r="F43" i="3" s="1"/>
  <c r="F6" i="19" s="1"/>
  <c r="E21" i="3"/>
  <c r="E52" i="6" s="1"/>
  <c r="D10" i="3"/>
  <c r="E10" i="3"/>
  <c r="D39" i="3"/>
  <c r="H31" i="3"/>
  <c r="H42" i="3"/>
  <c r="L31" i="3"/>
  <c r="L42" i="3"/>
  <c r="P31" i="3"/>
  <c r="P42" i="3"/>
  <c r="T31" i="3"/>
  <c r="T42" i="3"/>
  <c r="X31" i="3"/>
  <c r="X42" i="3"/>
  <c r="AB31" i="3"/>
  <c r="AB42" i="3"/>
  <c r="AF31" i="3"/>
  <c r="AF42" i="3"/>
  <c r="E29" i="3"/>
  <c r="E38" i="3"/>
  <c r="E40" i="3" s="1"/>
  <c r="E31" i="3"/>
  <c r="E42" i="3"/>
  <c r="I31" i="3"/>
  <c r="I42" i="3"/>
  <c r="U31" i="3"/>
  <c r="U42" i="3"/>
  <c r="Y31" i="3"/>
  <c r="Y42" i="3"/>
  <c r="F21" i="3"/>
  <c r="F52" i="6" s="1"/>
  <c r="H10" i="3"/>
  <c r="L10" i="3"/>
  <c r="P10" i="3"/>
  <c r="T10" i="3"/>
  <c r="X10" i="3"/>
  <c r="AB10" i="3"/>
  <c r="AF10" i="3"/>
  <c r="G10" i="3"/>
  <c r="K10" i="3"/>
  <c r="O10" i="3"/>
  <c r="S10" i="3"/>
  <c r="W10" i="3"/>
  <c r="AA10" i="3"/>
  <c r="AE10" i="3"/>
  <c r="G31" i="3"/>
  <c r="G42" i="3"/>
  <c r="K31" i="3"/>
  <c r="K42" i="3"/>
  <c r="O31" i="3"/>
  <c r="O42" i="3"/>
  <c r="S31" i="3"/>
  <c r="S42" i="3"/>
  <c r="W31" i="3"/>
  <c r="W42" i="3"/>
  <c r="AA31" i="3"/>
  <c r="AA42" i="3"/>
  <c r="AE31" i="3"/>
  <c r="AE42" i="3"/>
  <c r="M31" i="3"/>
  <c r="M41" i="3"/>
  <c r="M42" i="3" s="1"/>
  <c r="Q31" i="3"/>
  <c r="Q41" i="3"/>
  <c r="Q42" i="3" s="1"/>
  <c r="AC31" i="3"/>
  <c r="AC41" i="3"/>
  <c r="AC42" i="3" s="1"/>
  <c r="AG31" i="3"/>
  <c r="AG41" i="3"/>
  <c r="AG42" i="3" s="1"/>
  <c r="I15" i="2"/>
  <c r="J15" i="2"/>
  <c r="I12" i="4"/>
  <c r="S12" i="4"/>
  <c r="AG12" i="4"/>
  <c r="Y12" i="4"/>
  <c r="V17" i="6"/>
  <c r="V47" i="6"/>
  <c r="V31" i="6"/>
  <c r="AG17" i="6"/>
  <c r="AG47" i="6"/>
  <c r="AG31" i="6"/>
  <c r="Q17" i="6"/>
  <c r="Q47" i="6"/>
  <c r="Q31" i="6"/>
  <c r="AB17" i="6"/>
  <c r="AB47" i="6"/>
  <c r="AB31" i="6"/>
  <c r="L17" i="6"/>
  <c r="L47" i="6"/>
  <c r="L31" i="6"/>
  <c r="AA17" i="6"/>
  <c r="AA31" i="6"/>
  <c r="AA47" i="6"/>
  <c r="K17" i="6"/>
  <c r="K31" i="6"/>
  <c r="K47" i="6"/>
  <c r="N26" i="3"/>
  <c r="N37" i="3"/>
  <c r="J26" i="3"/>
  <c r="J37" i="3"/>
  <c r="X37" i="3"/>
  <c r="X26" i="3"/>
  <c r="T26" i="3"/>
  <c r="T37" i="3"/>
  <c r="AC37" i="3"/>
  <c r="AC26" i="3"/>
  <c r="AG37" i="3"/>
  <c r="AG26" i="3"/>
  <c r="AE12" i="4"/>
  <c r="AE20" i="4"/>
  <c r="AA12" i="4"/>
  <c r="AA20" i="4"/>
  <c r="X12" i="4"/>
  <c r="X20" i="4"/>
  <c r="T12" i="4"/>
  <c r="T20" i="4"/>
  <c r="M12" i="4"/>
  <c r="M20" i="4"/>
  <c r="F17" i="6"/>
  <c r="F47" i="6"/>
  <c r="F31" i="6"/>
  <c r="R17" i="6"/>
  <c r="R31" i="6"/>
  <c r="R47" i="6"/>
  <c r="AC17" i="6"/>
  <c r="AC31" i="6"/>
  <c r="AC47" i="6"/>
  <c r="M17" i="6"/>
  <c r="M31" i="6"/>
  <c r="M47" i="6"/>
  <c r="X17" i="6"/>
  <c r="X47" i="6"/>
  <c r="X31" i="6"/>
  <c r="H17" i="6"/>
  <c r="H47" i="6"/>
  <c r="H31" i="6"/>
  <c r="W17" i="6"/>
  <c r="W31" i="6"/>
  <c r="W47" i="6"/>
  <c r="G17" i="6"/>
  <c r="G31" i="6"/>
  <c r="G47" i="6"/>
  <c r="E26" i="3"/>
  <c r="E37" i="3"/>
  <c r="G37" i="3"/>
  <c r="G26" i="3"/>
  <c r="Q37" i="3"/>
  <c r="Q26" i="3"/>
  <c r="M37" i="3"/>
  <c r="M26" i="3"/>
  <c r="I26" i="3"/>
  <c r="I37" i="3"/>
  <c r="W37" i="3"/>
  <c r="W26" i="3"/>
  <c r="S37" i="3"/>
  <c r="S26" i="3"/>
  <c r="AB37" i="3"/>
  <c r="AB26" i="3"/>
  <c r="AF26" i="3"/>
  <c r="AF37" i="3"/>
  <c r="AD12" i="4"/>
  <c r="AD20" i="4"/>
  <c r="Z12" i="4"/>
  <c r="Z20" i="4"/>
  <c r="W12" i="4"/>
  <c r="W20" i="4"/>
  <c r="P12" i="4"/>
  <c r="P20" i="4"/>
  <c r="L12" i="4"/>
  <c r="L20" i="4"/>
  <c r="AD17" i="6"/>
  <c r="AD31" i="6"/>
  <c r="AD47" i="6"/>
  <c r="N17" i="6"/>
  <c r="N31" i="6"/>
  <c r="N47" i="6"/>
  <c r="Y17" i="6"/>
  <c r="Y31" i="6"/>
  <c r="Y47" i="6"/>
  <c r="I17" i="6"/>
  <c r="I31" i="6"/>
  <c r="I47" i="6"/>
  <c r="T17" i="6"/>
  <c r="T47" i="6"/>
  <c r="T31" i="6"/>
  <c r="S17" i="6"/>
  <c r="S31" i="6"/>
  <c r="S47" i="6"/>
  <c r="E17" i="6"/>
  <c r="E47" i="6"/>
  <c r="E31" i="6"/>
  <c r="F12" i="4"/>
  <c r="F20" i="4"/>
  <c r="P26" i="3"/>
  <c r="P37" i="3"/>
  <c r="L37" i="3"/>
  <c r="L26" i="3"/>
  <c r="H37" i="3"/>
  <c r="H26" i="3"/>
  <c r="V26" i="3"/>
  <c r="V37" i="3"/>
  <c r="R26" i="3"/>
  <c r="R37" i="3"/>
  <c r="AA37" i="3"/>
  <c r="AA26" i="3"/>
  <c r="AE37" i="3"/>
  <c r="AE26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7" i="6"/>
  <c r="Z31" i="6"/>
  <c r="J17" i="6"/>
  <c r="J47" i="6"/>
  <c r="J31" i="6"/>
  <c r="U17" i="6"/>
  <c r="U47" i="6"/>
  <c r="U31" i="6"/>
  <c r="AF17" i="6"/>
  <c r="AF47" i="6"/>
  <c r="AF31" i="6"/>
  <c r="P17" i="6"/>
  <c r="P47" i="6"/>
  <c r="P31" i="6"/>
  <c r="AE31" i="6"/>
  <c r="AE47" i="6"/>
  <c r="O17" i="6"/>
  <c r="O31" i="6"/>
  <c r="O47" i="6"/>
  <c r="F26" i="3"/>
  <c r="F37" i="3"/>
  <c r="O37" i="3"/>
  <c r="O26" i="3"/>
  <c r="K37" i="3"/>
  <c r="K26" i="3"/>
  <c r="Y26" i="3"/>
  <c r="Y37" i="3"/>
  <c r="U26" i="3"/>
  <c r="U37" i="3"/>
  <c r="AD26" i="3"/>
  <c r="AD37" i="3"/>
  <c r="Z26" i="3"/>
  <c r="Z37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W4" i="18"/>
  <c r="V67" i="18"/>
  <c r="V41" i="18"/>
  <c r="V54" i="18"/>
  <c r="W4" i="24"/>
  <c r="V22" i="24"/>
  <c r="V13" i="24"/>
  <c r="V31" i="24"/>
  <c r="E15" i="2"/>
  <c r="D5" i="6"/>
  <c r="D15" i="2"/>
  <c r="H75" i="18"/>
  <c r="D62" i="18"/>
  <c r="H62" i="18"/>
  <c r="L62" i="18"/>
  <c r="P62" i="18"/>
  <c r="T62" i="18"/>
  <c r="X62" i="18"/>
  <c r="AB62" i="18"/>
  <c r="AF62" i="18"/>
  <c r="G62" i="18"/>
  <c r="K62" i="18"/>
  <c r="O62" i="18"/>
  <c r="S62" i="18"/>
  <c r="W62" i="18"/>
  <c r="AA62" i="18"/>
  <c r="AE62" i="18"/>
  <c r="D31" i="3"/>
  <c r="I10" i="3"/>
  <c r="M10" i="3"/>
  <c r="Q10" i="3"/>
  <c r="U10" i="3"/>
  <c r="Y10" i="3"/>
  <c r="AC10" i="3"/>
  <c r="AG10" i="3"/>
  <c r="F31" i="3"/>
  <c r="J31" i="3"/>
  <c r="N31" i="3"/>
  <c r="R31" i="3"/>
  <c r="V31" i="3"/>
  <c r="Z31" i="3"/>
  <c r="AD31" i="3"/>
  <c r="F10" i="3"/>
  <c r="J10" i="3"/>
  <c r="N10" i="3"/>
  <c r="R10" i="3"/>
  <c r="V10" i="3"/>
  <c r="Z10" i="3"/>
  <c r="AD10" i="3"/>
  <c r="F29" i="3"/>
  <c r="D29" i="3"/>
  <c r="D23" i="4"/>
  <c r="D21" i="3"/>
  <c r="F23" i="4"/>
  <c r="F62" i="18"/>
  <c r="J62" i="18"/>
  <c r="N62" i="18"/>
  <c r="R62" i="18"/>
  <c r="V62" i="18"/>
  <c r="Z62" i="18"/>
  <c r="AD62" i="18"/>
  <c r="J20" i="2" l="1"/>
  <c r="J16" i="2"/>
  <c r="I16" i="2"/>
  <c r="I20" i="2"/>
  <c r="H16" i="19"/>
  <c r="E32" i="6"/>
  <c r="E48" i="6"/>
  <c r="D51" i="6"/>
  <c r="D35" i="6"/>
  <c r="I35" i="6"/>
  <c r="I51" i="6"/>
  <c r="AF74" i="18"/>
  <c r="D19" i="9"/>
  <c r="E18" i="9" s="1"/>
  <c r="Z36" i="53" s="1"/>
  <c r="D7" i="19"/>
  <c r="C19" i="19"/>
  <c r="AF72" i="18"/>
  <c r="E15" i="10"/>
  <c r="E14" i="10"/>
  <c r="AF73" i="18"/>
  <c r="D52" i="6"/>
  <c r="AF235" i="1"/>
  <c r="AF240" i="1"/>
  <c r="AF46" i="36"/>
  <c r="AF238" i="1"/>
  <c r="AF44" i="36"/>
  <c r="AF236" i="1"/>
  <c r="AF237" i="1"/>
  <c r="AF239" i="1"/>
  <c r="AF45" i="36"/>
  <c r="AF88" i="1"/>
  <c r="AG44" i="34" s="1"/>
  <c r="AF68" i="18"/>
  <c r="AF90" i="1"/>
  <c r="AG46" i="34" s="1"/>
  <c r="AF70" i="18"/>
  <c r="AF89" i="1"/>
  <c r="AF69" i="18"/>
  <c r="AF91" i="1"/>
  <c r="AF71" i="18"/>
  <c r="AF60" i="1"/>
  <c r="AE50" i="10"/>
  <c r="AE10" i="19" s="1"/>
  <c r="AF59" i="1"/>
  <c r="AF58" i="1"/>
  <c r="AF92" i="1"/>
  <c r="AF47" i="10"/>
  <c r="AF94" i="1"/>
  <c r="AF49" i="10"/>
  <c r="AF93" i="1"/>
  <c r="AF48" i="10"/>
  <c r="E21" i="6"/>
  <c r="F7" i="6"/>
  <c r="F33" i="6" s="1"/>
  <c r="F21" i="6"/>
  <c r="D7" i="6"/>
  <c r="D21" i="6"/>
  <c r="E43" i="3"/>
  <c r="E6" i="19" s="1"/>
  <c r="D42" i="3"/>
  <c r="E32" i="3"/>
  <c r="D40" i="3"/>
  <c r="F15" i="2"/>
  <c r="G15" i="2"/>
  <c r="X4" i="24"/>
  <c r="W31" i="24"/>
  <c r="W13" i="24"/>
  <c r="W22" i="24"/>
  <c r="X4" i="18"/>
  <c r="W67" i="18"/>
  <c r="W41" i="18"/>
  <c r="W54" i="18"/>
  <c r="E21" i="2"/>
  <c r="E54" i="6"/>
  <c r="E35" i="6"/>
  <c r="F15" i="10"/>
  <c r="F14" i="10"/>
  <c r="I75" i="18"/>
  <c r="E13" i="10"/>
  <c r="F32" i="3"/>
  <c r="D21" i="2"/>
  <c r="D32" i="3"/>
  <c r="C3" i="7"/>
  <c r="C15" i="2" l="1"/>
  <c r="I21" i="2"/>
  <c r="J21" i="2"/>
  <c r="Z17" i="3"/>
  <c r="Z37" i="53"/>
  <c r="Z40" i="53" s="1"/>
  <c r="F16" i="2"/>
  <c r="F20" i="2"/>
  <c r="G16" i="2"/>
  <c r="G20" i="2"/>
  <c r="C15" i="7" s="1"/>
  <c r="I16" i="19"/>
  <c r="E15" i="9"/>
  <c r="E17" i="9"/>
  <c r="AJ36" i="53" s="1"/>
  <c r="E16" i="9"/>
  <c r="E14" i="9"/>
  <c r="AG73" i="18"/>
  <c r="AG72" i="18"/>
  <c r="AG74" i="18"/>
  <c r="I32" i="6"/>
  <c r="I48" i="6"/>
  <c r="AG236" i="1"/>
  <c r="AG238" i="1"/>
  <c r="AG44" i="36"/>
  <c r="AG240" i="1"/>
  <c r="AG46" i="36"/>
  <c r="AG239" i="1"/>
  <c r="AG45" i="36"/>
  <c r="AG235" i="1"/>
  <c r="AG237" i="1"/>
  <c r="AG91" i="1"/>
  <c r="AG71" i="18"/>
  <c r="AG89" i="1"/>
  <c r="AG69" i="18"/>
  <c r="AG90" i="1"/>
  <c r="AG70" i="18"/>
  <c r="AG88" i="1"/>
  <c r="AG68" i="18"/>
  <c r="AG58" i="1"/>
  <c r="AG59" i="1"/>
  <c r="AG60" i="1"/>
  <c r="AG93" i="1"/>
  <c r="AG48" i="10"/>
  <c r="AG94" i="1"/>
  <c r="AG49" i="10"/>
  <c r="AF50" i="10"/>
  <c r="AF10" i="19" s="1"/>
  <c r="AG92" i="1"/>
  <c r="AG47" i="10"/>
  <c r="D33" i="6"/>
  <c r="D19" i="6"/>
  <c r="D6" i="6"/>
  <c r="D43" i="3"/>
  <c r="F19" i="6"/>
  <c r="F6" i="6"/>
  <c r="F36" i="6" s="1"/>
  <c r="E19" i="6"/>
  <c r="E6" i="6"/>
  <c r="F54" i="6"/>
  <c r="G35" i="6"/>
  <c r="C35" i="6" s="1"/>
  <c r="Y4" i="18"/>
  <c r="X54" i="18"/>
  <c r="X67" i="18"/>
  <c r="X41" i="18"/>
  <c r="Y4" i="24"/>
  <c r="X13" i="24"/>
  <c r="X31" i="24"/>
  <c r="X22" i="24"/>
  <c r="F16" i="10"/>
  <c r="F8" i="19" s="1"/>
  <c r="F7" i="19" s="1"/>
  <c r="E50" i="6"/>
  <c r="E55" i="6" s="1"/>
  <c r="E34" i="6"/>
  <c r="D54" i="6"/>
  <c r="J75" i="18"/>
  <c r="J16" i="19" s="1"/>
  <c r="E16" i="10"/>
  <c r="C16" i="2" l="1"/>
  <c r="C20" i="2"/>
  <c r="AJ17" i="3"/>
  <c r="AJ28" i="3" s="1"/>
  <c r="AJ39" i="3" s="1"/>
  <c r="AJ37" i="53"/>
  <c r="AJ40" i="53" s="1"/>
  <c r="Z28" i="3"/>
  <c r="C28" i="3" s="1"/>
  <c r="C36" i="53"/>
  <c r="E20" i="9"/>
  <c r="E21" i="9" s="1"/>
  <c r="AH238" i="1"/>
  <c r="AH44" i="36"/>
  <c r="AH59" i="1"/>
  <c r="AH91" i="1"/>
  <c r="AH71" i="18"/>
  <c r="AH89" i="1"/>
  <c r="AH69" i="18"/>
  <c r="D32" i="6"/>
  <c r="D34" i="6" s="1"/>
  <c r="D48" i="6"/>
  <c r="AH235" i="1"/>
  <c r="AH60" i="1"/>
  <c r="AH237" i="1"/>
  <c r="E8" i="19"/>
  <c r="AH94" i="1"/>
  <c r="AH74" i="18"/>
  <c r="AH49" i="10"/>
  <c r="AH88" i="1"/>
  <c r="AH68" i="18"/>
  <c r="AH44" i="34"/>
  <c r="AH239" i="1"/>
  <c r="AH45" i="36"/>
  <c r="AH236" i="1"/>
  <c r="AH58" i="1"/>
  <c r="AH93" i="1"/>
  <c r="AH73" i="18"/>
  <c r="AH48" i="10"/>
  <c r="AH90" i="1"/>
  <c r="AH70" i="18"/>
  <c r="AH46" i="34"/>
  <c r="AH92" i="1"/>
  <c r="AH72" i="18"/>
  <c r="AH47" i="10"/>
  <c r="AH240" i="1"/>
  <c r="AH46" i="36"/>
  <c r="C51" i="6"/>
  <c r="AG50" i="10"/>
  <c r="AG10" i="19" s="1"/>
  <c r="F38" i="6"/>
  <c r="F9" i="6"/>
  <c r="D36" i="6"/>
  <c r="D9" i="6"/>
  <c r="D6" i="19"/>
  <c r="E36" i="6"/>
  <c r="E38" i="6" s="1"/>
  <c r="E39" i="6" s="1"/>
  <c r="E9" i="6"/>
  <c r="Z4" i="24"/>
  <c r="Y22" i="24"/>
  <c r="Y31" i="24"/>
  <c r="Y13" i="24"/>
  <c r="Z4" i="18"/>
  <c r="Y54" i="18"/>
  <c r="Y67" i="18"/>
  <c r="Y41" i="18"/>
  <c r="K75" i="18"/>
  <c r="C17" i="3" l="1"/>
  <c r="C18" i="2"/>
  <c r="Z39" i="3"/>
  <c r="C39" i="3" s="1"/>
  <c r="G21" i="2"/>
  <c r="C21" i="2" s="1"/>
  <c r="K16" i="19"/>
  <c r="AI89" i="1"/>
  <c r="AI69" i="18"/>
  <c r="AI236" i="1"/>
  <c r="AI58" i="1"/>
  <c r="AI239" i="1"/>
  <c r="AI45" i="36"/>
  <c r="AI240" i="1"/>
  <c r="AI46" i="36"/>
  <c r="AH75" i="18"/>
  <c r="AH16" i="19" s="1"/>
  <c r="AI60" i="1"/>
  <c r="AI59" i="1"/>
  <c r="AI91" i="1"/>
  <c r="AI71" i="18"/>
  <c r="D38" i="6"/>
  <c r="AI88" i="1"/>
  <c r="AI68" i="18"/>
  <c r="AI44" i="34"/>
  <c r="AH50" i="10"/>
  <c r="AH10" i="19" s="1"/>
  <c r="AI235" i="1"/>
  <c r="E7" i="19"/>
  <c r="AI93" i="1"/>
  <c r="AI73" i="18"/>
  <c r="AI48" i="10"/>
  <c r="D50" i="6"/>
  <c r="D55" i="6" s="1"/>
  <c r="D56" i="6" s="1"/>
  <c r="E56" i="6" s="1"/>
  <c r="AI238" i="1"/>
  <c r="AI44" i="36"/>
  <c r="AI90" i="1"/>
  <c r="AI70" i="18"/>
  <c r="AI46" i="34"/>
  <c r="AI237" i="1"/>
  <c r="F48" i="6"/>
  <c r="F32" i="6"/>
  <c r="AI92" i="1"/>
  <c r="AI47" i="10"/>
  <c r="AI50" i="10" s="1"/>
  <c r="AI10" i="19" s="1"/>
  <c r="AI72" i="18"/>
  <c r="AI94" i="1"/>
  <c r="AI74" i="18"/>
  <c r="AI49" i="10"/>
  <c r="C12" i="1"/>
  <c r="C17" i="1" s="1"/>
  <c r="D7" i="9"/>
  <c r="D8" i="9"/>
  <c r="D6" i="9"/>
  <c r="D4" i="9"/>
  <c r="D5" i="9"/>
  <c r="AA4" i="18"/>
  <c r="Z41" i="18"/>
  <c r="Z67" i="18"/>
  <c r="Z54" i="18"/>
  <c r="AA4" i="24"/>
  <c r="Z31" i="24"/>
  <c r="Z22" i="24"/>
  <c r="Z13" i="24"/>
  <c r="L75" i="18"/>
  <c r="C25" i="7" l="1"/>
  <c r="C26" i="7"/>
  <c r="G48" i="6"/>
  <c r="C48" i="6" s="1"/>
  <c r="G32" i="6"/>
  <c r="C32" i="6" s="1"/>
  <c r="L16" i="19"/>
  <c r="D39" i="6"/>
  <c r="D42" i="6" s="1"/>
  <c r="E42" i="6" s="1"/>
  <c r="AJ90" i="1"/>
  <c r="AJ46" i="34"/>
  <c r="AJ70" i="18"/>
  <c r="AJ91" i="1"/>
  <c r="AJ71" i="18"/>
  <c r="AJ239" i="1"/>
  <c r="AJ45" i="36"/>
  <c r="AJ92" i="1"/>
  <c r="AJ72" i="18"/>
  <c r="AJ47" i="10"/>
  <c r="AI75" i="18"/>
  <c r="AI16" i="19" s="1"/>
  <c r="AJ240" i="1"/>
  <c r="AJ46" i="36"/>
  <c r="AJ58" i="1"/>
  <c r="AJ88" i="1"/>
  <c r="AJ68" i="18"/>
  <c r="AJ44" i="34"/>
  <c r="AJ236" i="1"/>
  <c r="AJ238" i="1"/>
  <c r="AJ44" i="36"/>
  <c r="AJ59" i="1"/>
  <c r="AJ237" i="1"/>
  <c r="AJ60" i="1"/>
  <c r="AJ235" i="1"/>
  <c r="D58" i="6"/>
  <c r="E58" i="6" s="1"/>
  <c r="AJ93" i="1"/>
  <c r="AJ73" i="18"/>
  <c r="AJ48" i="10"/>
  <c r="AJ94" i="1"/>
  <c r="AJ74" i="18"/>
  <c r="AJ49" i="10"/>
  <c r="AJ89" i="1"/>
  <c r="AJ69" i="18"/>
  <c r="E7" i="9"/>
  <c r="E8" i="9"/>
  <c r="E6" i="9"/>
  <c r="E5" i="9"/>
  <c r="E4" i="9"/>
  <c r="F4" i="9" s="1"/>
  <c r="G4" i="9" s="1"/>
  <c r="H4" i="9" s="1"/>
  <c r="I4" i="9" s="1"/>
  <c r="F50" i="6"/>
  <c r="F34" i="6"/>
  <c r="AB4" i="24"/>
  <c r="AA31" i="24"/>
  <c r="AA13" i="24"/>
  <c r="AA22" i="24"/>
  <c r="AB4" i="18"/>
  <c r="AA67" i="18"/>
  <c r="AA41" i="18"/>
  <c r="AA54" i="18"/>
  <c r="M75" i="18"/>
  <c r="M16" i="19" l="1"/>
  <c r="D40" i="6"/>
  <c r="E40" i="6" s="1"/>
  <c r="AK238" i="1"/>
  <c r="AK44" i="36"/>
  <c r="AK58" i="1"/>
  <c r="AK93" i="1"/>
  <c r="AK73" i="18"/>
  <c r="AK48" i="10"/>
  <c r="AK235" i="1"/>
  <c r="AK91" i="1"/>
  <c r="AK71" i="18"/>
  <c r="AK89" i="1"/>
  <c r="AK69" i="18"/>
  <c r="AK236" i="1"/>
  <c r="AJ50" i="10"/>
  <c r="AJ10" i="19" s="1"/>
  <c r="AK237" i="1"/>
  <c r="AK240" i="1"/>
  <c r="AK46" i="36"/>
  <c r="AK59" i="1"/>
  <c r="AK239" i="1"/>
  <c r="AK45" i="36"/>
  <c r="AJ75" i="18"/>
  <c r="AJ16" i="19" s="1"/>
  <c r="AK90" i="1"/>
  <c r="AK46" i="34"/>
  <c r="AK70" i="18"/>
  <c r="AK60" i="1"/>
  <c r="AK88" i="1"/>
  <c r="AK68" i="18"/>
  <c r="AK44" i="34"/>
  <c r="AK92" i="1"/>
  <c r="AK72" i="18"/>
  <c r="AK47" i="10"/>
  <c r="AK94" i="1"/>
  <c r="AK74" i="18"/>
  <c r="AK49" i="10"/>
  <c r="M5" i="9"/>
  <c r="F5" i="9"/>
  <c r="G5" i="9" s="1"/>
  <c r="H5" i="9" s="1"/>
  <c r="I5" i="9" s="1"/>
  <c r="M6" i="9"/>
  <c r="F6" i="9"/>
  <c r="G6" i="9" s="1"/>
  <c r="H6" i="9" s="1"/>
  <c r="I6" i="9" s="1"/>
  <c r="M8" i="9"/>
  <c r="F8" i="9"/>
  <c r="G8" i="9" s="1"/>
  <c r="H8" i="9" s="1"/>
  <c r="I8" i="9" s="1"/>
  <c r="M7" i="9"/>
  <c r="F7" i="9"/>
  <c r="G7" i="9" s="1"/>
  <c r="H7" i="9" s="1"/>
  <c r="I7" i="9" s="1"/>
  <c r="F39" i="6"/>
  <c r="F55" i="6"/>
  <c r="AC4" i="18"/>
  <c r="AB67" i="18"/>
  <c r="AB41" i="18"/>
  <c r="AB54" i="18"/>
  <c r="AC4" i="24"/>
  <c r="AB13" i="24"/>
  <c r="AB31" i="24"/>
  <c r="AB22" i="24"/>
  <c r="N75" i="18"/>
  <c r="N16" i="19" l="1"/>
  <c r="AK75" i="18"/>
  <c r="AL236" i="1"/>
  <c r="AL239" i="1"/>
  <c r="AL45" i="36"/>
  <c r="AL94" i="1"/>
  <c r="AL74" i="18"/>
  <c r="AL49" i="10"/>
  <c r="AL58" i="1"/>
  <c r="AL89" i="1"/>
  <c r="AL69" i="18"/>
  <c r="AK50" i="10"/>
  <c r="AK10" i="19" s="1"/>
  <c r="AL59" i="1"/>
  <c r="AL90" i="1"/>
  <c r="AL46" i="34"/>
  <c r="AL70" i="18"/>
  <c r="AL240" i="1"/>
  <c r="AL46" i="36"/>
  <c r="AL88" i="1"/>
  <c r="AL68" i="18"/>
  <c r="AL44" i="34"/>
  <c r="AL93" i="1"/>
  <c r="AL73" i="18"/>
  <c r="AL48" i="10"/>
  <c r="AL60" i="1"/>
  <c r="AL91" i="1"/>
  <c r="AL71" i="18"/>
  <c r="AL237" i="1"/>
  <c r="AL92" i="1"/>
  <c r="AL72" i="18"/>
  <c r="AL47" i="10"/>
  <c r="AL238" i="1"/>
  <c r="AL44" i="36"/>
  <c r="AL235" i="1"/>
  <c r="F58" i="6"/>
  <c r="F42" i="6"/>
  <c r="I9" i="9"/>
  <c r="AP24" i="19" s="1"/>
  <c r="H9" i="9"/>
  <c r="AP8" i="6" s="1"/>
  <c r="F40" i="6"/>
  <c r="F56" i="6"/>
  <c r="AD4" i="24"/>
  <c r="AC22" i="24"/>
  <c r="AC13" i="24"/>
  <c r="AC31" i="24"/>
  <c r="AD4" i="18"/>
  <c r="AC54" i="18"/>
  <c r="AC41" i="18"/>
  <c r="AC67" i="18"/>
  <c r="O75" i="18"/>
  <c r="AP22" i="6" l="1"/>
  <c r="O16" i="19"/>
  <c r="AK16" i="19"/>
  <c r="AM92" i="1"/>
  <c r="AM72" i="18"/>
  <c r="AM47" i="10"/>
  <c r="AM88" i="1"/>
  <c r="AM68" i="18"/>
  <c r="AM44" i="34"/>
  <c r="AM239" i="1"/>
  <c r="AM45" i="36"/>
  <c r="AM59" i="1"/>
  <c r="AM91" i="1"/>
  <c r="AM71" i="18"/>
  <c r="AM235" i="1"/>
  <c r="AM240" i="1"/>
  <c r="AM46" i="36"/>
  <c r="AM89" i="1"/>
  <c r="AM69" i="18"/>
  <c r="AL75" i="18"/>
  <c r="AM238" i="1"/>
  <c r="AM44" i="36"/>
  <c r="AM93" i="1"/>
  <c r="AM73" i="18"/>
  <c r="AM48" i="10"/>
  <c r="AM50" i="10" s="1"/>
  <c r="AM10" i="19" s="1"/>
  <c r="AM94" i="1"/>
  <c r="AM74" i="18"/>
  <c r="AM49" i="10"/>
  <c r="AM236" i="1"/>
  <c r="AM237" i="1"/>
  <c r="AL50" i="10"/>
  <c r="AL10" i="19" s="1"/>
  <c r="AM60" i="1"/>
  <c r="AM90" i="1"/>
  <c r="AM70" i="18"/>
  <c r="AM46" i="34"/>
  <c r="AM58" i="1"/>
  <c r="C24" i="19"/>
  <c r="AG22" i="6"/>
  <c r="AE4" i="18"/>
  <c r="AD54" i="18"/>
  <c r="AD41" i="18"/>
  <c r="AD67" i="18"/>
  <c r="AE4" i="24"/>
  <c r="AD31" i="24"/>
  <c r="AD22" i="24"/>
  <c r="AD13" i="24"/>
  <c r="P75" i="18"/>
  <c r="C8" i="6" l="1"/>
  <c r="D4" i="7" s="1"/>
  <c r="P16" i="19"/>
  <c r="AL16" i="19"/>
  <c r="AN22" i="6"/>
  <c r="C22" i="6" s="1"/>
  <c r="AN90" i="1"/>
  <c r="AN70" i="18"/>
  <c r="AN46" i="34"/>
  <c r="AN60" i="1"/>
  <c r="AN239" i="1"/>
  <c r="AN45" i="36"/>
  <c r="AM75" i="18"/>
  <c r="AM16" i="19" s="1"/>
  <c r="AN59" i="1"/>
  <c r="AN88" i="1"/>
  <c r="AN44" i="34"/>
  <c r="AN68" i="18"/>
  <c r="AN89" i="1"/>
  <c r="AN69" i="18"/>
  <c r="AN94" i="1"/>
  <c r="AN49" i="10"/>
  <c r="AN74" i="18"/>
  <c r="AN238" i="1"/>
  <c r="AN44" i="36"/>
  <c r="AN235" i="1"/>
  <c r="AN236" i="1"/>
  <c r="AN58" i="1"/>
  <c r="AN240" i="1"/>
  <c r="AN46" i="36"/>
  <c r="AN93" i="1"/>
  <c r="AN48" i="10"/>
  <c r="AN73" i="18"/>
  <c r="AN237" i="1"/>
  <c r="AN91" i="1"/>
  <c r="AN71" i="18"/>
  <c r="AN92" i="1"/>
  <c r="AN72" i="18"/>
  <c r="AN47" i="10"/>
  <c r="AF4" i="24"/>
  <c r="AE31" i="24"/>
  <c r="AE13" i="24"/>
  <c r="AE22" i="24"/>
  <c r="AF4" i="18"/>
  <c r="AE67" i="18"/>
  <c r="AE41" i="18"/>
  <c r="AE54" i="18"/>
  <c r="Q75" i="18"/>
  <c r="Q16" i="19" l="1"/>
  <c r="AO237" i="1"/>
  <c r="AO236" i="1"/>
  <c r="AO94" i="1"/>
  <c r="AN75" i="18"/>
  <c r="AN16" i="19" s="1"/>
  <c r="AO59" i="1"/>
  <c r="AN50" i="10"/>
  <c r="AN10" i="19" s="1"/>
  <c r="AO60" i="1"/>
  <c r="AO91" i="1"/>
  <c r="AO93" i="1"/>
  <c r="AO240" i="1"/>
  <c r="AO238" i="1"/>
  <c r="AO88" i="1"/>
  <c r="AO235" i="1"/>
  <c r="AO92" i="1"/>
  <c r="AO58" i="1"/>
  <c r="AO239" i="1"/>
  <c r="AO89" i="1"/>
  <c r="AO90" i="1"/>
  <c r="AG4" i="18"/>
  <c r="AH4" i="18" s="1"/>
  <c r="AF41" i="18"/>
  <c r="AF67" i="18"/>
  <c r="AF54" i="18"/>
  <c r="AG4" i="24"/>
  <c r="AH4" i="24" s="1"/>
  <c r="AF22" i="24"/>
  <c r="AF31" i="24"/>
  <c r="AF13" i="24"/>
  <c r="R75" i="18"/>
  <c r="R16" i="19" l="1"/>
  <c r="AI4" i="18"/>
  <c r="AH41" i="18"/>
  <c r="AH67" i="18"/>
  <c r="AH54" i="18"/>
  <c r="AP91" i="1"/>
  <c r="AP238" i="1"/>
  <c r="AP60" i="1"/>
  <c r="AP92" i="1"/>
  <c r="AP236" i="1"/>
  <c r="AI4" i="24"/>
  <c r="AH31" i="24"/>
  <c r="AH22" i="24"/>
  <c r="AH13" i="24"/>
  <c r="AP90" i="1"/>
  <c r="AP88" i="1"/>
  <c r="AP240" i="1"/>
  <c r="AP94" i="1"/>
  <c r="AP235" i="1"/>
  <c r="AP93" i="1"/>
  <c r="AP237" i="1"/>
  <c r="AP239" i="1"/>
  <c r="AP58" i="1"/>
  <c r="AP89" i="1"/>
  <c r="AP59" i="1"/>
  <c r="AG22" i="24"/>
  <c r="AG31" i="24"/>
  <c r="AG13" i="24"/>
  <c r="AG54" i="18"/>
  <c r="AG67" i="18"/>
  <c r="AG41" i="18"/>
  <c r="S75" i="18"/>
  <c r="S16" i="19" l="1"/>
  <c r="AQ60" i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AQ240" i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AQ88" i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AQ89" i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AQ236" i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AQ91" i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AI31" i="24"/>
  <c r="AJ4" i="24"/>
  <c r="AI13" i="24"/>
  <c r="AI22" i="24"/>
  <c r="AQ237" i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AQ93" i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AQ235" i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AQ90" i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AQ58" i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AQ92" i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AQ59" i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AQ238" i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AQ239" i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AQ94" i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AI41" i="18"/>
  <c r="AI67" i="18"/>
  <c r="AI54" i="18"/>
  <c r="AJ4" i="18"/>
  <c r="T75" i="18"/>
  <c r="T16" i="19" l="1"/>
  <c r="AK4" i="24"/>
  <c r="AJ22" i="24"/>
  <c r="AJ13" i="24"/>
  <c r="AJ31" i="24"/>
  <c r="AJ54" i="18"/>
  <c r="AJ67" i="18"/>
  <c r="AK4" i="18"/>
  <c r="AJ41" i="18"/>
  <c r="U75" i="18"/>
  <c r="U16" i="19" l="1"/>
  <c r="C10" i="19"/>
  <c r="AK22" i="24"/>
  <c r="AK13" i="24"/>
  <c r="AL4" i="24"/>
  <c r="AK31" i="24"/>
  <c r="AL4" i="18"/>
  <c r="AK54" i="18"/>
  <c r="AK41" i="18"/>
  <c r="AK67" i="18"/>
  <c r="V75" i="18"/>
  <c r="V16" i="19" l="1"/>
  <c r="AL67" i="18"/>
  <c r="AL54" i="18"/>
  <c r="AM4" i="18"/>
  <c r="AL41" i="18"/>
  <c r="AL22" i="24"/>
  <c r="AM4" i="24"/>
  <c r="AL13" i="24"/>
  <c r="AL31" i="24"/>
  <c r="W75" i="18"/>
  <c r="W16" i="19" l="1"/>
  <c r="AN4" i="18"/>
  <c r="AM54" i="18"/>
  <c r="AM41" i="18"/>
  <c r="AM67" i="18"/>
  <c r="AM22" i="24"/>
  <c r="AM13" i="24"/>
  <c r="AN4" i="24"/>
  <c r="AM31" i="24"/>
  <c r="X75" i="18"/>
  <c r="X16" i="19" s="1"/>
  <c r="AN31" i="24" l="1"/>
  <c r="AN13" i="24"/>
  <c r="AN22" i="24"/>
  <c r="AN41" i="18"/>
  <c r="AN54" i="18"/>
  <c r="AN67" i="18"/>
  <c r="Y75" i="18"/>
  <c r="Y16" i="19" l="1"/>
  <c r="Z75" i="18"/>
  <c r="Z16" i="19" s="1"/>
  <c r="AA75" i="18" l="1"/>
  <c r="AA16" i="19" l="1"/>
  <c r="AB75" i="18"/>
  <c r="AB16" i="19" s="1"/>
  <c r="AC75" i="18" l="1"/>
  <c r="AC16" i="19" l="1"/>
  <c r="AD75" i="18"/>
  <c r="AD16" i="19" l="1"/>
  <c r="AE75" i="18"/>
  <c r="AE16" i="19" l="1"/>
  <c r="AF75" i="18"/>
  <c r="AF16" i="19" l="1"/>
  <c r="AG75" i="18"/>
  <c r="AG16" i="19" s="1"/>
  <c r="C16" i="19" l="1"/>
  <c r="AD18" i="3" l="1"/>
  <c r="AD21" i="3" s="1"/>
  <c r="AD52" i="6" s="1"/>
  <c r="AD54" i="6" s="1"/>
  <c r="AB18" i="3"/>
  <c r="AB21" i="3" s="1"/>
  <c r="AB52" i="6" s="1"/>
  <c r="AB54" i="6" s="1"/>
  <c r="AF27" i="3"/>
  <c r="Q27" i="3"/>
  <c r="U27" i="3"/>
  <c r="W18" i="3"/>
  <c r="W21" i="3" s="1"/>
  <c r="W52" i="6" s="1"/>
  <c r="W54" i="6" s="1"/>
  <c r="Z18" i="3"/>
  <c r="AM18" i="3"/>
  <c r="AM21" i="3" s="1"/>
  <c r="AM52" i="6" s="1"/>
  <c r="AM54" i="6" s="1"/>
  <c r="R18" i="3"/>
  <c r="R21" i="3" s="1"/>
  <c r="R52" i="6" s="1"/>
  <c r="R54" i="6" s="1"/>
  <c r="X18" i="3"/>
  <c r="X21" i="3" s="1"/>
  <c r="X52" i="6" s="1"/>
  <c r="X54" i="6" s="1"/>
  <c r="P27" i="3"/>
  <c r="R24" i="24"/>
  <c r="R33" i="24" s="1"/>
  <c r="F25" i="24"/>
  <c r="F34" i="24" s="1"/>
  <c r="AB25" i="24"/>
  <c r="AB34" i="24" s="1"/>
  <c r="H17" i="24"/>
  <c r="W24" i="24"/>
  <c r="W33" i="24" s="1"/>
  <c r="H24" i="24"/>
  <c r="H33" i="24" s="1"/>
  <c r="H25" i="24"/>
  <c r="H34" i="24" s="1"/>
  <c r="O18" i="3"/>
  <c r="O21" i="3" s="1"/>
  <c r="O52" i="6" s="1"/>
  <c r="O54" i="6" s="1"/>
  <c r="O27" i="3"/>
  <c r="AA18" i="3"/>
  <c r="AA21" i="3" s="1"/>
  <c r="AA52" i="6" s="1"/>
  <c r="AA54" i="6" s="1"/>
  <c r="AA27" i="3"/>
  <c r="AK25" i="24"/>
  <c r="AK34" i="24" s="1"/>
  <c r="AK24" i="24"/>
  <c r="AK33" i="24" s="1"/>
  <c r="W25" i="24"/>
  <c r="W34" i="24" s="1"/>
  <c r="J24" i="24"/>
  <c r="J33" i="24" s="1"/>
  <c r="J25" i="24"/>
  <c r="J34" i="24" s="1"/>
  <c r="K25" i="24"/>
  <c r="K34" i="24" s="1"/>
  <c r="AG18" i="3"/>
  <c r="AG21" i="3" s="1"/>
  <c r="AG52" i="6" s="1"/>
  <c r="AG54" i="6" s="1"/>
  <c r="AG27" i="3"/>
  <c r="U18" i="3"/>
  <c r="U21" i="3" s="1"/>
  <c r="U52" i="6" s="1"/>
  <c r="U54" i="6" s="1"/>
  <c r="G24" i="24"/>
  <c r="G33" i="24" s="1"/>
  <c r="G25" i="24"/>
  <c r="G34" i="24" s="1"/>
  <c r="E25" i="24"/>
  <c r="E34" i="24" s="1"/>
  <c r="E24" i="24"/>
  <c r="E33" i="24" s="1"/>
  <c r="N25" i="24"/>
  <c r="N34" i="24" s="1"/>
  <c r="N24" i="24"/>
  <c r="N33" i="24" s="1"/>
  <c r="P24" i="24"/>
  <c r="P33" i="24" s="1"/>
  <c r="AA24" i="24"/>
  <c r="AA33" i="24" s="1"/>
  <c r="AA25" i="24"/>
  <c r="AA34" i="24" s="1"/>
  <c r="R25" i="24"/>
  <c r="R34" i="24" s="1"/>
  <c r="Z21" i="3" l="1"/>
  <c r="AD27" i="3"/>
  <c r="AD38" i="3" s="1"/>
  <c r="AD40" i="3" s="1"/>
  <c r="AD43" i="3" s="1"/>
  <c r="AD6" i="19" s="1"/>
  <c r="X27" i="3"/>
  <c r="X29" i="3" s="1"/>
  <c r="X32" i="3" s="1"/>
  <c r="R27" i="3"/>
  <c r="R38" i="3" s="1"/>
  <c r="R40" i="3" s="1"/>
  <c r="R43" i="3" s="1"/>
  <c r="R6" i="19" s="1"/>
  <c r="Q18" i="3"/>
  <c r="Q21" i="3" s="1"/>
  <c r="Q52" i="6" s="1"/>
  <c r="Q54" i="6" s="1"/>
  <c r="AM27" i="3"/>
  <c r="AM29" i="3" s="1"/>
  <c r="AM32" i="3" s="1"/>
  <c r="AF18" i="3"/>
  <c r="AF21" i="3" s="1"/>
  <c r="AF52" i="6" s="1"/>
  <c r="AF54" i="6" s="1"/>
  <c r="AB27" i="3"/>
  <c r="AB29" i="3" s="1"/>
  <c r="AB32" i="3" s="1"/>
  <c r="Z27" i="3"/>
  <c r="Z38" i="3" s="1"/>
  <c r="Z40" i="3" s="1"/>
  <c r="W27" i="3"/>
  <c r="W38" i="3" s="1"/>
  <c r="W40" i="3" s="1"/>
  <c r="W43" i="3" s="1"/>
  <c r="W6" i="19" s="1"/>
  <c r="H23" i="24"/>
  <c r="H32" i="24" s="1"/>
  <c r="H35" i="24" s="1"/>
  <c r="H22" i="19" s="1"/>
  <c r="AC24" i="24"/>
  <c r="AC33" i="24" s="1"/>
  <c r="F24" i="24"/>
  <c r="F33" i="24" s="1"/>
  <c r="P18" i="3"/>
  <c r="P21" i="3" s="1"/>
  <c r="P52" i="6" s="1"/>
  <c r="P54" i="6" s="1"/>
  <c r="AC25" i="24"/>
  <c r="AC34" i="24" s="1"/>
  <c r="AA23" i="24"/>
  <c r="AA32" i="24" s="1"/>
  <c r="AA35" i="24" s="1"/>
  <c r="AA22" i="19" s="1"/>
  <c r="K23" i="24"/>
  <c r="K32" i="24" s="1"/>
  <c r="T18" i="3"/>
  <c r="T21" i="3" s="1"/>
  <c r="T52" i="6" s="1"/>
  <c r="T54" i="6" s="1"/>
  <c r="T27" i="3"/>
  <c r="N23" i="24"/>
  <c r="N32" i="24" s="1"/>
  <c r="N35" i="24" s="1"/>
  <c r="N22" i="19" s="1"/>
  <c r="I18" i="3"/>
  <c r="I21" i="3" s="1"/>
  <c r="I52" i="6" s="1"/>
  <c r="I54" i="6" s="1"/>
  <c r="I27" i="3"/>
  <c r="H18" i="3"/>
  <c r="H21" i="3" s="1"/>
  <c r="H52" i="6" s="1"/>
  <c r="H27" i="3"/>
  <c r="E23" i="24"/>
  <c r="E32" i="24" s="1"/>
  <c r="E35" i="24" s="1"/>
  <c r="E22" i="19" s="1"/>
  <c r="E21" i="19" s="1"/>
  <c r="E25" i="19" s="1"/>
  <c r="K18" i="3"/>
  <c r="K21" i="3" s="1"/>
  <c r="K52" i="6" s="1"/>
  <c r="K54" i="6" s="1"/>
  <c r="K27" i="3"/>
  <c r="P25" i="24"/>
  <c r="P34" i="24" s="1"/>
  <c r="P23" i="24"/>
  <c r="P32" i="24" s="1"/>
  <c r="AB23" i="24"/>
  <c r="AB24" i="24"/>
  <c r="AB33" i="24" s="1"/>
  <c r="AC18" i="3"/>
  <c r="AC21" i="3" s="1"/>
  <c r="AC52" i="6" s="1"/>
  <c r="AC54" i="6" s="1"/>
  <c r="AC27" i="3"/>
  <c r="AK18" i="3"/>
  <c r="AK21" i="3" s="1"/>
  <c r="AK52" i="6" s="1"/>
  <c r="AK54" i="6" s="1"/>
  <c r="AK27" i="3"/>
  <c r="AF25" i="24"/>
  <c r="AF34" i="24" s="1"/>
  <c r="AF24" i="24"/>
  <c r="AF33" i="24" s="1"/>
  <c r="AA17" i="24"/>
  <c r="L24" i="24"/>
  <c r="L33" i="24" s="1"/>
  <c r="L25" i="24"/>
  <c r="L34" i="24" s="1"/>
  <c r="N18" i="3"/>
  <c r="N21" i="3" s="1"/>
  <c r="N52" i="6" s="1"/>
  <c r="N54" i="6" s="1"/>
  <c r="N27" i="3"/>
  <c r="AG25" i="24"/>
  <c r="AG34" i="24" s="1"/>
  <c r="AG24" i="24"/>
  <c r="AG33" i="24" s="1"/>
  <c r="AK17" i="24"/>
  <c r="AK23" i="24"/>
  <c r="AA38" i="3"/>
  <c r="AA40" i="3" s="1"/>
  <c r="AA43" i="3" s="1"/>
  <c r="AA6" i="19" s="1"/>
  <c r="AA29" i="3"/>
  <c r="AA32" i="3" s="1"/>
  <c r="Y25" i="24"/>
  <c r="Y34" i="24" s="1"/>
  <c r="Y24" i="24"/>
  <c r="Y33" i="24" s="1"/>
  <c r="J18" i="3"/>
  <c r="J27" i="3"/>
  <c r="AN18" i="3"/>
  <c r="AN21" i="3" s="1"/>
  <c r="AN52" i="6" s="1"/>
  <c r="AN54" i="6" s="1"/>
  <c r="AN27" i="3"/>
  <c r="AH18" i="3"/>
  <c r="AH21" i="3" s="1"/>
  <c r="AH52" i="6" s="1"/>
  <c r="AH54" i="6" s="1"/>
  <c r="AH27" i="3"/>
  <c r="AE25" i="24"/>
  <c r="AE34" i="24" s="1"/>
  <c r="AE24" i="24"/>
  <c r="AE33" i="24" s="1"/>
  <c r="T25" i="24"/>
  <c r="T34" i="24" s="1"/>
  <c r="T24" i="24"/>
  <c r="T33" i="24" s="1"/>
  <c r="G17" i="24"/>
  <c r="G23" i="24"/>
  <c r="P38" i="3"/>
  <c r="P40" i="3" s="1"/>
  <c r="P43" i="3" s="1"/>
  <c r="P6" i="19" s="1"/>
  <c r="P29" i="3"/>
  <c r="P32" i="3" s="1"/>
  <c r="J17" i="24"/>
  <c r="J23" i="24"/>
  <c r="P17" i="24"/>
  <c r="F23" i="24"/>
  <c r="F17" i="24"/>
  <c r="AI18" i="3"/>
  <c r="AI21" i="3" s="1"/>
  <c r="AI52" i="6" s="1"/>
  <c r="AI54" i="6" s="1"/>
  <c r="AI27" i="3"/>
  <c r="AF38" i="3"/>
  <c r="AF40" i="3" s="1"/>
  <c r="AF43" i="3" s="1"/>
  <c r="AF6" i="19" s="1"/>
  <c r="AF29" i="3"/>
  <c r="AF32" i="3" s="1"/>
  <c r="AG38" i="3"/>
  <c r="AG40" i="3" s="1"/>
  <c r="AG43" i="3" s="1"/>
  <c r="AG6" i="19" s="1"/>
  <c r="AG29" i="3"/>
  <c r="AG32" i="3" s="1"/>
  <c r="K24" i="24"/>
  <c r="V18" i="3"/>
  <c r="V21" i="3" s="1"/>
  <c r="V52" i="6" s="1"/>
  <c r="V54" i="6" s="1"/>
  <c r="V27" i="3"/>
  <c r="M18" i="3"/>
  <c r="M21" i="3" s="1"/>
  <c r="M52" i="6" s="1"/>
  <c r="M54" i="6" s="1"/>
  <c r="M27" i="3"/>
  <c r="Q24" i="24"/>
  <c r="Q33" i="24" s="1"/>
  <c r="Q25" i="24"/>
  <c r="Q34" i="24" s="1"/>
  <c r="AD25" i="24"/>
  <c r="AD34" i="24" s="1"/>
  <c r="AD24" i="24"/>
  <c r="AD33" i="24" s="1"/>
  <c r="AJ18" i="3"/>
  <c r="AJ21" i="3" s="1"/>
  <c r="AJ52" i="6" s="1"/>
  <c r="AJ54" i="6" s="1"/>
  <c r="AJ27" i="3"/>
  <c r="S18" i="3"/>
  <c r="S21" i="3" s="1"/>
  <c r="S52" i="6" s="1"/>
  <c r="S54" i="6" s="1"/>
  <c r="S27" i="3"/>
  <c r="AH25" i="24"/>
  <c r="AH34" i="24" s="1"/>
  <c r="AH24" i="24"/>
  <c r="AH33" i="24" s="1"/>
  <c r="Q38" i="3"/>
  <c r="Q40" i="3" s="1"/>
  <c r="Q43" i="3" s="1"/>
  <c r="Q6" i="19" s="1"/>
  <c r="Q29" i="3"/>
  <c r="Q32" i="3" s="1"/>
  <c r="AN24" i="24"/>
  <c r="AN33" i="24" s="1"/>
  <c r="AN25" i="24"/>
  <c r="AN34" i="24" s="1"/>
  <c r="U25" i="24"/>
  <c r="U34" i="24" s="1"/>
  <c r="U24" i="24"/>
  <c r="U33" i="24" s="1"/>
  <c r="R17" i="24"/>
  <c r="R23" i="24"/>
  <c r="O38" i="3"/>
  <c r="O40" i="3" s="1"/>
  <c r="O43" i="3" s="1"/>
  <c r="O6" i="19" s="1"/>
  <c r="O29" i="3"/>
  <c r="O32" i="3" s="1"/>
  <c r="AE18" i="3"/>
  <c r="AE21" i="3" s="1"/>
  <c r="AE52" i="6" s="1"/>
  <c r="AE54" i="6" s="1"/>
  <c r="AE27" i="3"/>
  <c r="AI24" i="24"/>
  <c r="AI33" i="24" s="1"/>
  <c r="AI25" i="24"/>
  <c r="AI34" i="24" s="1"/>
  <c r="M24" i="24"/>
  <c r="M33" i="24" s="1"/>
  <c r="M25" i="24"/>
  <c r="M34" i="24" s="1"/>
  <c r="AC17" i="24"/>
  <c r="AC23" i="24"/>
  <c r="AM24" i="24"/>
  <c r="AM33" i="24" s="1"/>
  <c r="AM25" i="24"/>
  <c r="AM34" i="24" s="1"/>
  <c r="AJ25" i="24"/>
  <c r="AJ34" i="24" s="1"/>
  <c r="AJ24" i="24"/>
  <c r="AJ33" i="24" s="1"/>
  <c r="Y18" i="3"/>
  <c r="Y21" i="3" s="1"/>
  <c r="Y52" i="6" s="1"/>
  <c r="Y54" i="6" s="1"/>
  <c r="Y27" i="3"/>
  <c r="AL24" i="24"/>
  <c r="AL33" i="24" s="1"/>
  <c r="AL25" i="24"/>
  <c r="AL34" i="24" s="1"/>
  <c r="AL18" i="3"/>
  <c r="AL21" i="3" s="1"/>
  <c r="AL52" i="6" s="1"/>
  <c r="AL54" i="6" s="1"/>
  <c r="AL27" i="3"/>
  <c r="X25" i="24"/>
  <c r="X34" i="24" s="1"/>
  <c r="X24" i="24"/>
  <c r="X33" i="24" s="1"/>
  <c r="AD29" i="3"/>
  <c r="AD32" i="3" s="1"/>
  <c r="W17" i="24"/>
  <c r="W23" i="24"/>
  <c r="I25" i="24"/>
  <c r="I34" i="24" s="1"/>
  <c r="I24" i="24"/>
  <c r="I33" i="24" s="1"/>
  <c r="L18" i="3"/>
  <c r="L21" i="3" s="1"/>
  <c r="L52" i="6" s="1"/>
  <c r="L54" i="6" s="1"/>
  <c r="L27" i="3"/>
  <c r="S25" i="24"/>
  <c r="S34" i="24" s="1"/>
  <c r="S24" i="24"/>
  <c r="S33" i="24" s="1"/>
  <c r="Z24" i="24"/>
  <c r="Z33" i="24" s="1"/>
  <c r="Z25" i="24"/>
  <c r="Z34" i="24" s="1"/>
  <c r="V24" i="24"/>
  <c r="V33" i="24" s="1"/>
  <c r="V25" i="24"/>
  <c r="V34" i="24" s="1"/>
  <c r="O24" i="24"/>
  <c r="O33" i="24" s="1"/>
  <c r="O25" i="24"/>
  <c r="O34" i="24" s="1"/>
  <c r="U38" i="3"/>
  <c r="U40" i="3" s="1"/>
  <c r="U43" i="3" s="1"/>
  <c r="U6" i="19" s="1"/>
  <c r="U29" i="3"/>
  <c r="U32" i="3" s="1"/>
  <c r="Z43" i="3" l="1"/>
  <c r="C18" i="3"/>
  <c r="Z52" i="6"/>
  <c r="Z54" i="6" s="1"/>
  <c r="C21" i="3"/>
  <c r="P35" i="24"/>
  <c r="P22" i="19" s="1"/>
  <c r="AA26" i="24"/>
  <c r="X38" i="3"/>
  <c r="X40" i="3" s="1"/>
  <c r="X43" i="3" s="1"/>
  <c r="X6" i="19" s="1"/>
  <c r="H26" i="24"/>
  <c r="E26" i="24"/>
  <c r="E17" i="24"/>
  <c r="K17" i="24"/>
  <c r="R29" i="3"/>
  <c r="R32" i="3" s="1"/>
  <c r="R19" i="6" s="1"/>
  <c r="AM38" i="3"/>
  <c r="AM40" i="3" s="1"/>
  <c r="AM43" i="3" s="1"/>
  <c r="AM6" i="19" s="1"/>
  <c r="AB38" i="3"/>
  <c r="AB40" i="3" s="1"/>
  <c r="AB43" i="3" s="1"/>
  <c r="AB6" i="19" s="1"/>
  <c r="Z29" i="3"/>
  <c r="W29" i="3"/>
  <c r="W32" i="3" s="1"/>
  <c r="W19" i="6" s="1"/>
  <c r="P26" i="24"/>
  <c r="AB26" i="24"/>
  <c r="AB17" i="24"/>
  <c r="AB32" i="24"/>
  <c r="AB35" i="24" s="1"/>
  <c r="AB22" i="19" s="1"/>
  <c r="K38" i="3"/>
  <c r="K40" i="3" s="1"/>
  <c r="K43" i="3" s="1"/>
  <c r="K6" i="19" s="1"/>
  <c r="K29" i="3"/>
  <c r="K32" i="3" s="1"/>
  <c r="AC29" i="3"/>
  <c r="AC32" i="3" s="1"/>
  <c r="AC38" i="3"/>
  <c r="AC40" i="3" s="1"/>
  <c r="AC43" i="3" s="1"/>
  <c r="AC6" i="19" s="1"/>
  <c r="T38" i="3"/>
  <c r="T40" i="3" s="1"/>
  <c r="T43" i="3" s="1"/>
  <c r="T6" i="19" s="1"/>
  <c r="T29" i="3"/>
  <c r="T32" i="3" s="1"/>
  <c r="H38" i="3"/>
  <c r="H40" i="3" s="1"/>
  <c r="H43" i="3" s="1"/>
  <c r="H6" i="19" s="1"/>
  <c r="H29" i="3"/>
  <c r="H32" i="3" s="1"/>
  <c r="H6" i="6" s="1"/>
  <c r="N26" i="24"/>
  <c r="N17" i="24"/>
  <c r="I29" i="3"/>
  <c r="I32" i="3" s="1"/>
  <c r="I38" i="3"/>
  <c r="I40" i="3" s="1"/>
  <c r="I43" i="3" s="1"/>
  <c r="I6" i="19" s="1"/>
  <c r="J26" i="24"/>
  <c r="J32" i="24"/>
  <c r="J35" i="24" s="1"/>
  <c r="J22" i="19" s="1"/>
  <c r="G26" i="24"/>
  <c r="G32" i="24"/>
  <c r="G35" i="24" s="1"/>
  <c r="G22" i="19" s="1"/>
  <c r="O23" i="24"/>
  <c r="O17" i="24"/>
  <c r="Z17" i="24"/>
  <c r="Z23" i="24"/>
  <c r="L29" i="3"/>
  <c r="L32" i="3" s="1"/>
  <c r="L38" i="3"/>
  <c r="L40" i="3" s="1"/>
  <c r="L43" i="3" s="1"/>
  <c r="L6" i="19" s="1"/>
  <c r="AD19" i="6"/>
  <c r="AD6" i="6"/>
  <c r="AL23" i="24"/>
  <c r="AL17" i="24"/>
  <c r="AJ38" i="3"/>
  <c r="AJ40" i="3" s="1"/>
  <c r="AJ43" i="3" s="1"/>
  <c r="AJ6" i="19" s="1"/>
  <c r="AJ29" i="3"/>
  <c r="AJ32" i="3" s="1"/>
  <c r="K33" i="24"/>
  <c r="K35" i="24" s="1"/>
  <c r="K22" i="19" s="1"/>
  <c r="K26" i="24"/>
  <c r="AI38" i="3"/>
  <c r="AI40" i="3" s="1"/>
  <c r="AI43" i="3" s="1"/>
  <c r="AI6" i="19" s="1"/>
  <c r="AI29" i="3"/>
  <c r="AI32" i="3" s="1"/>
  <c r="AA19" i="6"/>
  <c r="AA6" i="6"/>
  <c r="U19" i="6"/>
  <c r="U6" i="6"/>
  <c r="Q17" i="24"/>
  <c r="Q23" i="24"/>
  <c r="T17" i="24"/>
  <c r="T23" i="24"/>
  <c r="AH38" i="3"/>
  <c r="AH40" i="3" s="1"/>
  <c r="AH43" i="3" s="1"/>
  <c r="AH6" i="19" s="1"/>
  <c r="AH29" i="3"/>
  <c r="AH32" i="3" s="1"/>
  <c r="Y17" i="24"/>
  <c r="Y23" i="24"/>
  <c r="AG17" i="24"/>
  <c r="AG23" i="24"/>
  <c r="AM17" i="24"/>
  <c r="AM23" i="24"/>
  <c r="O6" i="6"/>
  <c r="O19" i="6"/>
  <c r="X6" i="6"/>
  <c r="X19" i="6"/>
  <c r="D25" i="24"/>
  <c r="AH17" i="24"/>
  <c r="AH23" i="24"/>
  <c r="AK32" i="24"/>
  <c r="AK35" i="24" s="1"/>
  <c r="AK22" i="19" s="1"/>
  <c r="AK26" i="24"/>
  <c r="N38" i="3"/>
  <c r="N40" i="3" s="1"/>
  <c r="N43" i="3" s="1"/>
  <c r="N6" i="19" s="1"/>
  <c r="N29" i="3"/>
  <c r="N32" i="3" s="1"/>
  <c r="AF23" i="24"/>
  <c r="AF17" i="24"/>
  <c r="AI17" i="24"/>
  <c r="AI23" i="24"/>
  <c r="R32" i="24"/>
  <c r="R35" i="24" s="1"/>
  <c r="R22" i="19" s="1"/>
  <c r="R26" i="24"/>
  <c r="D24" i="24"/>
  <c r="AD17" i="24"/>
  <c r="AD23" i="24"/>
  <c r="M38" i="3"/>
  <c r="M40" i="3" s="1"/>
  <c r="M43" i="3" s="1"/>
  <c r="M6" i="19" s="1"/>
  <c r="M29" i="3"/>
  <c r="M32" i="3" s="1"/>
  <c r="AN29" i="3"/>
  <c r="AN32" i="3" s="1"/>
  <c r="AN38" i="3"/>
  <c r="AN40" i="3" s="1"/>
  <c r="AN43" i="3" s="1"/>
  <c r="AN6" i="19" s="1"/>
  <c r="H54" i="6"/>
  <c r="AC32" i="24"/>
  <c r="AC35" i="24" s="1"/>
  <c r="AC22" i="19" s="1"/>
  <c r="AC26" i="24"/>
  <c r="M23" i="24"/>
  <c r="M17" i="24"/>
  <c r="AM19" i="6"/>
  <c r="AM6" i="6"/>
  <c r="I17" i="24"/>
  <c r="I23" i="24"/>
  <c r="X17" i="24"/>
  <c r="X23" i="24"/>
  <c r="V23" i="24"/>
  <c r="V17" i="24"/>
  <c r="Y38" i="3"/>
  <c r="Y40" i="3" s="1"/>
  <c r="Y43" i="3" s="1"/>
  <c r="Y6" i="19" s="1"/>
  <c r="Y29" i="3"/>
  <c r="Y32" i="3" s="1"/>
  <c r="D17" i="24"/>
  <c r="D23" i="24"/>
  <c r="Q19" i="6"/>
  <c r="Q6" i="6"/>
  <c r="AG19" i="6"/>
  <c r="AG6" i="6"/>
  <c r="AB19" i="6"/>
  <c r="AB6" i="6"/>
  <c r="AE38" i="3"/>
  <c r="AE40" i="3" s="1"/>
  <c r="AE43" i="3" s="1"/>
  <c r="AE6" i="19" s="1"/>
  <c r="AE29" i="3"/>
  <c r="AE32" i="3" s="1"/>
  <c r="AN23" i="24"/>
  <c r="AN17" i="24"/>
  <c r="S17" i="24"/>
  <c r="S23" i="24"/>
  <c r="V29" i="3"/>
  <c r="V32" i="3" s="1"/>
  <c r="V38" i="3"/>
  <c r="V40" i="3" s="1"/>
  <c r="V43" i="3" s="1"/>
  <c r="V6" i="19" s="1"/>
  <c r="F32" i="24"/>
  <c r="F35" i="24" s="1"/>
  <c r="F22" i="19" s="1"/>
  <c r="F21" i="19" s="1"/>
  <c r="F25" i="19" s="1"/>
  <c r="F26" i="24"/>
  <c r="P19" i="6"/>
  <c r="P6" i="6"/>
  <c r="AE17" i="24"/>
  <c r="AE23" i="24"/>
  <c r="J38" i="3"/>
  <c r="J29" i="3"/>
  <c r="L23" i="24"/>
  <c r="L17" i="24"/>
  <c r="AK38" i="3"/>
  <c r="AK40" i="3" s="1"/>
  <c r="AK43" i="3" s="1"/>
  <c r="AK6" i="19" s="1"/>
  <c r="AK29" i="3"/>
  <c r="AK32" i="3" s="1"/>
  <c r="W32" i="24"/>
  <c r="W35" i="24" s="1"/>
  <c r="W22" i="19" s="1"/>
  <c r="W26" i="24"/>
  <c r="AL38" i="3"/>
  <c r="AL40" i="3" s="1"/>
  <c r="AL43" i="3" s="1"/>
  <c r="AL6" i="19" s="1"/>
  <c r="AL29" i="3"/>
  <c r="AL32" i="3" s="1"/>
  <c r="AJ17" i="24"/>
  <c r="AJ23" i="24"/>
  <c r="U23" i="24"/>
  <c r="U17" i="24"/>
  <c r="S38" i="3"/>
  <c r="S40" i="3" s="1"/>
  <c r="S43" i="3" s="1"/>
  <c r="S6" i="19" s="1"/>
  <c r="S29" i="3"/>
  <c r="S32" i="3" s="1"/>
  <c r="AF6" i="6"/>
  <c r="AF19" i="6"/>
  <c r="J21" i="3"/>
  <c r="Z32" i="3" l="1"/>
  <c r="C29" i="3"/>
  <c r="C40" i="3"/>
  <c r="Z6" i="19"/>
  <c r="C43" i="3"/>
  <c r="R6" i="6"/>
  <c r="Z6" i="6"/>
  <c r="W6" i="6"/>
  <c r="W36" i="6" s="1"/>
  <c r="W38" i="6" s="1"/>
  <c r="H19" i="6"/>
  <c r="T19" i="6"/>
  <c r="T6" i="6"/>
  <c r="I6" i="6"/>
  <c r="I19" i="6"/>
  <c r="AC19" i="6"/>
  <c r="AC6" i="6"/>
  <c r="K6" i="6"/>
  <c r="K19" i="6"/>
  <c r="T32" i="24"/>
  <c r="T35" i="24" s="1"/>
  <c r="T22" i="19" s="1"/>
  <c r="T26" i="24"/>
  <c r="AD36" i="6"/>
  <c r="AD38" i="6" s="1"/>
  <c r="AN19" i="6"/>
  <c r="AN6" i="6"/>
  <c r="H36" i="6"/>
  <c r="O32" i="24"/>
  <c r="O35" i="24" s="1"/>
  <c r="O22" i="19" s="1"/>
  <c r="O26" i="24"/>
  <c r="AJ26" i="24"/>
  <c r="AJ32" i="24"/>
  <c r="AJ35" i="24" s="1"/>
  <c r="AJ22" i="19" s="1"/>
  <c r="V26" i="24"/>
  <c r="V32" i="24"/>
  <c r="V35" i="24" s="1"/>
  <c r="V22" i="19" s="1"/>
  <c r="AN26" i="24"/>
  <c r="AN32" i="24"/>
  <c r="AN35" i="24" s="1"/>
  <c r="AN22" i="19" s="1"/>
  <c r="X26" i="24"/>
  <c r="X32" i="24"/>
  <c r="X35" i="24" s="1"/>
  <c r="X22" i="19" s="1"/>
  <c r="M19" i="6"/>
  <c r="M6" i="6"/>
  <c r="X36" i="6"/>
  <c r="X38" i="6" s="1"/>
  <c r="AG32" i="24"/>
  <c r="AG35" i="24" s="1"/>
  <c r="AG22" i="19" s="1"/>
  <c r="AG26" i="24"/>
  <c r="U36" i="6"/>
  <c r="U38" i="6" s="1"/>
  <c r="J52" i="6"/>
  <c r="L32" i="24"/>
  <c r="L35" i="24" s="1"/>
  <c r="L22" i="19" s="1"/>
  <c r="L26" i="24"/>
  <c r="S26" i="24"/>
  <c r="S32" i="24"/>
  <c r="S35" i="24" s="1"/>
  <c r="S22" i="19" s="1"/>
  <c r="D32" i="24"/>
  <c r="D26" i="24"/>
  <c r="AJ19" i="6"/>
  <c r="AJ6" i="6"/>
  <c r="U32" i="24"/>
  <c r="U35" i="24" s="1"/>
  <c r="U22" i="19" s="1"/>
  <c r="U26" i="24"/>
  <c r="P36" i="6"/>
  <c r="P38" i="6" s="1"/>
  <c r="AL19" i="6"/>
  <c r="AL6" i="6"/>
  <c r="AE19" i="6"/>
  <c r="AE6" i="6"/>
  <c r="I26" i="24"/>
  <c r="I32" i="24"/>
  <c r="I35" i="24" s="1"/>
  <c r="I22" i="19" s="1"/>
  <c r="AD32" i="24"/>
  <c r="AD35" i="24" s="1"/>
  <c r="AD22" i="19" s="1"/>
  <c r="AD26" i="24"/>
  <c r="O36" i="6"/>
  <c r="O38" i="6" s="1"/>
  <c r="L19" i="6"/>
  <c r="L6" i="6"/>
  <c r="N6" i="6"/>
  <c r="N19" i="6"/>
  <c r="D34" i="24"/>
  <c r="AL32" i="24"/>
  <c r="AL35" i="24" s="1"/>
  <c r="AL22" i="19" s="1"/>
  <c r="AL26" i="24"/>
  <c r="Q36" i="6"/>
  <c r="Q38" i="6" s="1"/>
  <c r="J32" i="3"/>
  <c r="S19" i="6"/>
  <c r="S6" i="6"/>
  <c r="R36" i="6"/>
  <c r="R38" i="6" s="1"/>
  <c r="AB36" i="6"/>
  <c r="AB38" i="6" s="1"/>
  <c r="AH26" i="24"/>
  <c r="AH32" i="24"/>
  <c r="AH35" i="24" s="1"/>
  <c r="AH22" i="19" s="1"/>
  <c r="AM32" i="24"/>
  <c r="AM35" i="24" s="1"/>
  <c r="AM22" i="19" s="1"/>
  <c r="AM26" i="24"/>
  <c r="Y26" i="24"/>
  <c r="Y32" i="24"/>
  <c r="Y35" i="24" s="1"/>
  <c r="Y22" i="19" s="1"/>
  <c r="Q32" i="24"/>
  <c r="Q35" i="24" s="1"/>
  <c r="Q22" i="19" s="1"/>
  <c r="Q26" i="24"/>
  <c r="AA36" i="6"/>
  <c r="AA38" i="6" s="1"/>
  <c r="Z32" i="24"/>
  <c r="Z35" i="24" s="1"/>
  <c r="Z22" i="19" s="1"/>
  <c r="Z26" i="24"/>
  <c r="J40" i="3"/>
  <c r="AE32" i="24"/>
  <c r="AE35" i="24" s="1"/>
  <c r="AE22" i="19" s="1"/>
  <c r="AE26" i="24"/>
  <c r="V6" i="6"/>
  <c r="V19" i="6"/>
  <c r="Y19" i="6"/>
  <c r="Y6" i="6"/>
  <c r="AM36" i="6"/>
  <c r="AM38" i="6" s="1"/>
  <c r="D33" i="24"/>
  <c r="M32" i="24"/>
  <c r="M35" i="24" s="1"/>
  <c r="M22" i="19" s="1"/>
  <c r="M26" i="24"/>
  <c r="AI26" i="24"/>
  <c r="AI32" i="24"/>
  <c r="AI35" i="24" s="1"/>
  <c r="AI22" i="19" s="1"/>
  <c r="AF36" i="6"/>
  <c r="AF38" i="6" s="1"/>
  <c r="AK19" i="6"/>
  <c r="AK6" i="6"/>
  <c r="AG36" i="6"/>
  <c r="AG38" i="6" s="1"/>
  <c r="AF26" i="24"/>
  <c r="AF32" i="24"/>
  <c r="AF35" i="24" s="1"/>
  <c r="AF22" i="19" s="1"/>
  <c r="AH19" i="6"/>
  <c r="AH6" i="6"/>
  <c r="AI6" i="6"/>
  <c r="AI19" i="6"/>
  <c r="Z19" i="6" l="1"/>
  <c r="C32" i="3"/>
  <c r="Z36" i="6"/>
  <c r="Z38" i="6" s="1"/>
  <c r="K36" i="6"/>
  <c r="K38" i="6" s="1"/>
  <c r="AC36" i="6"/>
  <c r="AC38" i="6" s="1"/>
  <c r="I36" i="6"/>
  <c r="I38" i="6" s="1"/>
  <c r="T36" i="6"/>
  <c r="T38" i="6" s="1"/>
  <c r="AH36" i="6"/>
  <c r="AH38" i="6" s="1"/>
  <c r="N36" i="6"/>
  <c r="N38" i="6" s="1"/>
  <c r="Y36" i="6"/>
  <c r="Y38" i="6" s="1"/>
  <c r="J43" i="3"/>
  <c r="L36" i="6"/>
  <c r="L38" i="6" s="1"/>
  <c r="J54" i="6"/>
  <c r="D35" i="24"/>
  <c r="AK36" i="6"/>
  <c r="AK38" i="6" s="1"/>
  <c r="S36" i="6"/>
  <c r="S38" i="6" s="1"/>
  <c r="M36" i="6"/>
  <c r="M38" i="6" s="1"/>
  <c r="AE36" i="6"/>
  <c r="AE38" i="6" s="1"/>
  <c r="H38" i="6"/>
  <c r="V36" i="6"/>
  <c r="V38" i="6" s="1"/>
  <c r="AI36" i="6"/>
  <c r="AI38" i="6" s="1"/>
  <c r="J19" i="6"/>
  <c r="J6" i="6"/>
  <c r="AL36" i="6"/>
  <c r="AL38" i="6" s="1"/>
  <c r="AJ36" i="6"/>
  <c r="AJ38" i="6" s="1"/>
  <c r="AN36" i="6"/>
  <c r="AN38" i="6" s="1"/>
  <c r="J6" i="19" l="1"/>
  <c r="D22" i="19"/>
  <c r="J36" i="6"/>
  <c r="J38" i="6" l="1"/>
  <c r="D21" i="19"/>
  <c r="C22" i="19"/>
  <c r="D25" i="19" l="1"/>
  <c r="M23" i="53" l="1"/>
  <c r="G35" i="53" s="1"/>
  <c r="G16" i="3" s="1"/>
  <c r="G18" i="3" l="1"/>
  <c r="G27" i="3"/>
  <c r="G37" i="53"/>
  <c r="C35" i="53"/>
  <c r="C37" i="53" l="1"/>
  <c r="G40" i="53"/>
  <c r="C40" i="53" s="1"/>
  <c r="G29" i="3"/>
  <c r="G38" i="3"/>
  <c r="G21" i="3"/>
  <c r="G40" i="3" l="1"/>
  <c r="G52" i="6"/>
  <c r="G32" i="3"/>
  <c r="G54" i="6" l="1"/>
  <c r="C52" i="6"/>
  <c r="C6" i="7"/>
  <c r="G6" i="6"/>
  <c r="G19" i="6"/>
  <c r="C19" i="6" s="1"/>
  <c r="G43" i="3"/>
  <c r="G6" i="19" l="1"/>
  <c r="C6" i="6"/>
  <c r="G36" i="6"/>
  <c r="C54" i="6"/>
  <c r="D6" i="7" l="1"/>
  <c r="C36" i="6"/>
  <c r="G38" i="6"/>
  <c r="C6" i="19"/>
  <c r="C30" i="19" l="1"/>
  <c r="C38" i="6"/>
  <c r="B69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T78" i="40"/>
  <c r="U78" i="40"/>
  <c r="V78" i="40"/>
  <c r="W78" i="40"/>
  <c r="X78" i="40"/>
  <c r="Y78" i="40"/>
  <c r="Z78" i="40"/>
  <c r="AA78" i="40"/>
  <c r="AB78" i="40"/>
  <c r="AC78" i="40"/>
  <c r="AD78" i="40"/>
  <c r="AE78" i="40"/>
  <c r="AF78" i="40"/>
  <c r="AG78" i="40"/>
  <c r="AH78" i="40"/>
  <c r="AI78" i="40"/>
  <c r="AJ78" i="40"/>
  <c r="AK78" i="40"/>
  <c r="AL78" i="40"/>
  <c r="AM78" i="40"/>
  <c r="AN78" i="40"/>
  <c r="AO78" i="40"/>
  <c r="AP78" i="40"/>
  <c r="G78" i="40"/>
  <c r="B78" i="40" l="1"/>
  <c r="B51" i="40"/>
  <c r="G86" i="40"/>
  <c r="G77" i="40"/>
  <c r="G80" i="40" s="1"/>
  <c r="H98" i="40"/>
  <c r="H6" i="10" s="1"/>
  <c r="H7" i="10" s="1"/>
  <c r="I71" i="40"/>
  <c r="G71" i="40"/>
  <c r="G107" i="40"/>
  <c r="G23" i="10" l="1"/>
  <c r="H8" i="10"/>
  <c r="H13" i="10" s="1"/>
  <c r="H9" i="10"/>
  <c r="H14" i="10" s="1"/>
  <c r="H10" i="10"/>
  <c r="H15" i="10" s="1"/>
  <c r="H10" i="45"/>
  <c r="H5" i="43" s="1"/>
  <c r="H23" i="43" s="1"/>
  <c r="H30" i="43" s="1"/>
  <c r="H19" i="45"/>
  <c r="H6" i="43" s="1"/>
  <c r="H24" i="43" s="1"/>
  <c r="H31" i="43" s="1"/>
  <c r="H28" i="45"/>
  <c r="H7" i="43" s="1"/>
  <c r="H25" i="43" s="1"/>
  <c r="H32" i="43" s="1"/>
  <c r="H107" i="40"/>
  <c r="H23" i="10" s="1"/>
  <c r="G78" i="41"/>
  <c r="G53" i="40"/>
  <c r="H86" i="40"/>
  <c r="H89" i="40" s="1"/>
  <c r="I98" i="40"/>
  <c r="I6" i="10" s="1"/>
  <c r="I7" i="10" s="1"/>
  <c r="I77" i="40"/>
  <c r="I80" i="40" s="1"/>
  <c r="I13" i="4" s="1"/>
  <c r="H78" i="41"/>
  <c r="H77" i="41" s="1"/>
  <c r="H79" i="41" s="1"/>
  <c r="H100" i="41" s="1"/>
  <c r="H53" i="40"/>
  <c r="G98" i="40"/>
  <c r="I78" i="41"/>
  <c r="I77" i="41" s="1"/>
  <c r="I79" i="41" s="1"/>
  <c r="I100" i="41" s="1"/>
  <c r="I107" i="40"/>
  <c r="I23" i="10" s="1"/>
  <c r="I53" i="40"/>
  <c r="G13" i="4"/>
  <c r="H77" i="40"/>
  <c r="H80" i="40" s="1"/>
  <c r="H13" i="4" s="1"/>
  <c r="H71" i="40"/>
  <c r="I86" i="40"/>
  <c r="I89" i="40" s="1"/>
  <c r="G89" i="40"/>
  <c r="H34" i="43" l="1"/>
  <c r="I80" i="41"/>
  <c r="I101" i="41" s="1"/>
  <c r="I17" i="36"/>
  <c r="I25" i="47"/>
  <c r="I28" i="47" s="1"/>
  <c r="I18" i="36" s="1"/>
  <c r="I30" i="36" s="1"/>
  <c r="I42" i="36" s="1"/>
  <c r="I81" i="41"/>
  <c r="I82" i="41"/>
  <c r="I34" i="47"/>
  <c r="I37" i="47" s="1"/>
  <c r="I19" i="36" s="1"/>
  <c r="I31" i="36" s="1"/>
  <c r="I43" i="36" s="1"/>
  <c r="H24" i="10"/>
  <c r="G77" i="41"/>
  <c r="H16" i="10"/>
  <c r="H8" i="19" s="1"/>
  <c r="G6" i="10"/>
  <c r="H80" i="41"/>
  <c r="H101" i="41" s="1"/>
  <c r="H17" i="36"/>
  <c r="H34" i="47"/>
  <c r="H37" i="47" s="1"/>
  <c r="H19" i="36" s="1"/>
  <c r="H31" i="36" s="1"/>
  <c r="H43" i="36" s="1"/>
  <c r="H81" i="41"/>
  <c r="H25" i="47"/>
  <c r="H28" i="47" s="1"/>
  <c r="H18" i="36" s="1"/>
  <c r="H30" i="36" s="1"/>
  <c r="H42" i="36" s="1"/>
  <c r="H82" i="41"/>
  <c r="J77" i="40"/>
  <c r="J71" i="40"/>
  <c r="J86" i="40"/>
  <c r="I8" i="10"/>
  <c r="I13" i="10" s="1"/>
  <c r="I9" i="10"/>
  <c r="I14" i="10" s="1"/>
  <c r="I10" i="10"/>
  <c r="I15" i="10" s="1"/>
  <c r="H21" i="4"/>
  <c r="H23" i="4" s="1"/>
  <c r="H15" i="4"/>
  <c r="H49" i="6" s="1"/>
  <c r="H50" i="6" s="1"/>
  <c r="H55" i="6" s="1"/>
  <c r="H19" i="44"/>
  <c r="H6" i="42" s="1"/>
  <c r="H24" i="42" s="1"/>
  <c r="H37" i="45"/>
  <c r="H40" i="43" s="1"/>
  <c r="H58" i="43" s="1"/>
  <c r="H65" i="43" s="1"/>
  <c r="H55" i="44"/>
  <c r="H44" i="42" s="1"/>
  <c r="H62" i="42" s="1"/>
  <c r="H66" i="42" s="1"/>
  <c r="H46" i="44"/>
  <c r="H43" i="42" s="1"/>
  <c r="H61" i="42" s="1"/>
  <c r="H65" i="42" s="1"/>
  <c r="H55" i="45"/>
  <c r="H42" i="43" s="1"/>
  <c r="H60" i="43" s="1"/>
  <c r="H67" i="43" s="1"/>
  <c r="H37" i="44"/>
  <c r="H42" i="42" s="1"/>
  <c r="H60" i="42" s="1"/>
  <c r="H64" i="42" s="1"/>
  <c r="H46" i="45"/>
  <c r="H41" i="43" s="1"/>
  <c r="H59" i="43" s="1"/>
  <c r="H66" i="43" s="1"/>
  <c r="G15" i="4"/>
  <c r="G21" i="4"/>
  <c r="I37" i="45"/>
  <c r="I40" i="43" s="1"/>
  <c r="I58" i="43" s="1"/>
  <c r="I65" i="43" s="1"/>
  <c r="I19" i="44"/>
  <c r="I6" i="42" s="1"/>
  <c r="I24" i="42" s="1"/>
  <c r="I37" i="44"/>
  <c r="I42" i="42" s="1"/>
  <c r="I60" i="42" s="1"/>
  <c r="I64" i="42" s="1"/>
  <c r="I46" i="45"/>
  <c r="I41" i="43" s="1"/>
  <c r="I59" i="43" s="1"/>
  <c r="I66" i="43" s="1"/>
  <c r="I55" i="44"/>
  <c r="I44" i="42" s="1"/>
  <c r="I62" i="42" s="1"/>
  <c r="I66" i="42" s="1"/>
  <c r="I46" i="44"/>
  <c r="I43" i="42" s="1"/>
  <c r="I61" i="42" s="1"/>
  <c r="I65" i="42" s="1"/>
  <c r="I55" i="45"/>
  <c r="I42" i="43" s="1"/>
  <c r="I60" i="43" s="1"/>
  <c r="I67" i="43" s="1"/>
  <c r="I24" i="10"/>
  <c r="I19" i="45"/>
  <c r="I6" i="43" s="1"/>
  <c r="I24" i="43" s="1"/>
  <c r="I31" i="43" s="1"/>
  <c r="I28" i="45"/>
  <c r="I7" i="43" s="1"/>
  <c r="I25" i="43" s="1"/>
  <c r="I32" i="43" s="1"/>
  <c r="I10" i="45"/>
  <c r="I5" i="43" s="1"/>
  <c r="I23" i="43" s="1"/>
  <c r="I30" i="43" s="1"/>
  <c r="I15" i="4"/>
  <c r="I49" i="6" s="1"/>
  <c r="I50" i="6" s="1"/>
  <c r="I55" i="6" s="1"/>
  <c r="I21" i="4"/>
  <c r="I23" i="4" s="1"/>
  <c r="I103" i="41" l="1"/>
  <c r="I16" i="33" s="1"/>
  <c r="I25" i="33" s="1"/>
  <c r="H103" i="41"/>
  <c r="H16" i="33" s="1"/>
  <c r="H25" i="33" s="1"/>
  <c r="I102" i="41"/>
  <c r="I15" i="33" s="1"/>
  <c r="I24" i="33" s="1"/>
  <c r="H102" i="41"/>
  <c r="H15" i="33" s="1"/>
  <c r="H24" i="33" s="1"/>
  <c r="H69" i="43"/>
  <c r="H73" i="43" s="1"/>
  <c r="H13" i="19" s="1"/>
  <c r="I69" i="43"/>
  <c r="I34" i="43"/>
  <c r="H73" i="42"/>
  <c r="I73" i="42"/>
  <c r="H14" i="33"/>
  <c r="H83" i="41"/>
  <c r="H104" i="41" s="1"/>
  <c r="I16" i="10"/>
  <c r="I8" i="19" s="1"/>
  <c r="G19" i="44"/>
  <c r="J89" i="40"/>
  <c r="G49" i="6"/>
  <c r="G46" i="44"/>
  <c r="G7" i="10"/>
  <c r="G28" i="44"/>
  <c r="G22" i="50"/>
  <c r="K77" i="40"/>
  <c r="K80" i="40" s="1"/>
  <c r="K13" i="4" s="1"/>
  <c r="K98" i="40"/>
  <c r="K6" i="10" s="1"/>
  <c r="K7" i="10" s="1"/>
  <c r="K71" i="40"/>
  <c r="K86" i="40"/>
  <c r="K89" i="40" s="1"/>
  <c r="I28" i="44"/>
  <c r="I7" i="42" s="1"/>
  <c r="I25" i="42" s="1"/>
  <c r="I22" i="50"/>
  <c r="I25" i="50" s="1"/>
  <c r="I8" i="35" s="1"/>
  <c r="I28" i="35" s="1"/>
  <c r="G55" i="44"/>
  <c r="J98" i="40"/>
  <c r="G79" i="41"/>
  <c r="H27" i="10"/>
  <c r="H32" i="10" s="1"/>
  <c r="H25" i="10"/>
  <c r="H30" i="10" s="1"/>
  <c r="H26" i="10"/>
  <c r="H31" i="10" s="1"/>
  <c r="G46" i="45"/>
  <c r="H28" i="44"/>
  <c r="H7" i="42" s="1"/>
  <c r="H25" i="42" s="1"/>
  <c r="H22" i="50"/>
  <c r="H25" i="50" s="1"/>
  <c r="H8" i="35" s="1"/>
  <c r="H28" i="35" s="1"/>
  <c r="J78" i="41"/>
  <c r="J107" i="40"/>
  <c r="J53" i="40"/>
  <c r="I21" i="6"/>
  <c r="I7" i="6"/>
  <c r="I7" i="50"/>
  <c r="I10" i="50" s="1"/>
  <c r="I5" i="35" s="1"/>
  <c r="I10" i="44"/>
  <c r="I5" i="42" s="1"/>
  <c r="I23" i="42" s="1"/>
  <c r="I7" i="49"/>
  <c r="I10" i="49" s="1"/>
  <c r="I6" i="34" s="1"/>
  <c r="I22" i="49"/>
  <c r="I25" i="49" s="1"/>
  <c r="I17" i="49"/>
  <c r="I20" i="49" s="1"/>
  <c r="I17" i="50"/>
  <c r="I20" i="50" s="1"/>
  <c r="I7" i="35" s="1"/>
  <c r="I27" i="35" s="1"/>
  <c r="I12" i="49"/>
  <c r="I15" i="49" s="1"/>
  <c r="I12" i="50"/>
  <c r="I15" i="50" s="1"/>
  <c r="I6" i="35" s="1"/>
  <c r="I26" i="35" s="1"/>
  <c r="I27" i="49"/>
  <c r="I30" i="49" s="1"/>
  <c r="G37" i="45"/>
  <c r="H28" i="42"/>
  <c r="H78" i="42" s="1"/>
  <c r="H7" i="49"/>
  <c r="H10" i="49" s="1"/>
  <c r="H6" i="34" s="1"/>
  <c r="H7" i="50"/>
  <c r="H10" i="50" s="1"/>
  <c r="H5" i="35" s="1"/>
  <c r="H10" i="44"/>
  <c r="H5" i="42" s="1"/>
  <c r="H23" i="42" s="1"/>
  <c r="H12" i="50"/>
  <c r="H15" i="50" s="1"/>
  <c r="H6" i="35" s="1"/>
  <c r="H26" i="35" s="1"/>
  <c r="H17" i="50"/>
  <c r="H20" i="50" s="1"/>
  <c r="H7" i="35" s="1"/>
  <c r="H27" i="35" s="1"/>
  <c r="H27" i="49"/>
  <c r="H30" i="49" s="1"/>
  <c r="H17" i="49"/>
  <c r="H20" i="49" s="1"/>
  <c r="H12" i="49"/>
  <c r="H15" i="49" s="1"/>
  <c r="H22" i="49"/>
  <c r="H25" i="49" s="1"/>
  <c r="I29" i="36"/>
  <c r="I23" i="36"/>
  <c r="I28" i="42"/>
  <c r="I78" i="42" s="1"/>
  <c r="G19" i="45"/>
  <c r="G37" i="44"/>
  <c r="G22" i="49"/>
  <c r="G7" i="49"/>
  <c r="G17" i="49"/>
  <c r="G17" i="50"/>
  <c r="G12" i="49"/>
  <c r="G7" i="50"/>
  <c r="G27" i="49"/>
  <c r="G10" i="44"/>
  <c r="G12" i="50"/>
  <c r="I27" i="10"/>
  <c r="I32" i="10" s="1"/>
  <c r="I26" i="10"/>
  <c r="I31" i="10" s="1"/>
  <c r="I25" i="10"/>
  <c r="I30" i="10" s="1"/>
  <c r="I14" i="33"/>
  <c r="I83" i="41"/>
  <c r="I104" i="41" s="1"/>
  <c r="G55" i="45"/>
  <c r="J80" i="40"/>
  <c r="G10" i="45"/>
  <c r="H7" i="6"/>
  <c r="H21" i="6"/>
  <c r="G28" i="45"/>
  <c r="G23" i="4"/>
  <c r="H29" i="36"/>
  <c r="H23" i="36"/>
  <c r="I73" i="43" l="1"/>
  <c r="I13" i="19" s="1"/>
  <c r="G100" i="41"/>
  <c r="G17" i="36" s="1"/>
  <c r="H8" i="34"/>
  <c r="H34" i="34" s="1"/>
  <c r="H47" i="34" s="1"/>
  <c r="H9" i="34"/>
  <c r="I10" i="34"/>
  <c r="I36" i="34" s="1"/>
  <c r="I49" i="34" s="1"/>
  <c r="H11" i="34"/>
  <c r="H37" i="34" s="1"/>
  <c r="H50" i="34" s="1"/>
  <c r="I9" i="34"/>
  <c r="I35" i="34" s="1"/>
  <c r="I48" i="34" s="1"/>
  <c r="I11" i="34"/>
  <c r="I37" i="34" s="1"/>
  <c r="I50" i="34" s="1"/>
  <c r="H10" i="34"/>
  <c r="H36" i="34" s="1"/>
  <c r="H49" i="34" s="1"/>
  <c r="I8" i="34"/>
  <c r="I34" i="34" s="1"/>
  <c r="I47" i="34" s="1"/>
  <c r="I33" i="10"/>
  <c r="I9" i="19" s="1"/>
  <c r="I7" i="19" s="1"/>
  <c r="G42" i="43"/>
  <c r="G41" i="43"/>
  <c r="G40" i="43"/>
  <c r="G7" i="43"/>
  <c r="G6" i="43"/>
  <c r="G5" i="43"/>
  <c r="G44" i="42"/>
  <c r="G43" i="42"/>
  <c r="G42" i="42"/>
  <c r="G7" i="42"/>
  <c r="G6" i="42"/>
  <c r="G5" i="42"/>
  <c r="J23" i="10"/>
  <c r="H33" i="10"/>
  <c r="H9" i="19" s="1"/>
  <c r="H7" i="19" s="1"/>
  <c r="G8" i="10"/>
  <c r="G10" i="10"/>
  <c r="G9" i="10"/>
  <c r="G25" i="49"/>
  <c r="H29" i="42"/>
  <c r="H79" i="42" s="1"/>
  <c r="H86" i="42"/>
  <c r="I29" i="42"/>
  <c r="I79" i="42" s="1"/>
  <c r="I86" i="42"/>
  <c r="I32" i="34"/>
  <c r="G50" i="6"/>
  <c r="G7" i="6"/>
  <c r="G21" i="6"/>
  <c r="H27" i="42"/>
  <c r="I27" i="42"/>
  <c r="K78" i="41"/>
  <c r="K77" i="41" s="1"/>
  <c r="K79" i="41" s="1"/>
  <c r="K100" i="41" s="1"/>
  <c r="K107" i="40"/>
  <c r="K23" i="10" s="1"/>
  <c r="K53" i="40"/>
  <c r="H41" i="36"/>
  <c r="H47" i="36" s="1"/>
  <c r="H23" i="19" s="1"/>
  <c r="H21" i="19" s="1"/>
  <c r="H35" i="36"/>
  <c r="H25" i="35"/>
  <c r="H9" i="35"/>
  <c r="I9" i="35"/>
  <c r="I25" i="35"/>
  <c r="L98" i="40"/>
  <c r="L6" i="10" s="1"/>
  <c r="L7" i="10" s="1"/>
  <c r="L77" i="40"/>
  <c r="L86" i="40"/>
  <c r="L89" i="40" s="1"/>
  <c r="L71" i="40"/>
  <c r="H32" i="34"/>
  <c r="I33" i="6"/>
  <c r="I34" i="6" s="1"/>
  <c r="I39" i="6" s="1"/>
  <c r="I9" i="6"/>
  <c r="G15" i="50"/>
  <c r="K8" i="10"/>
  <c r="K13" i="10" s="1"/>
  <c r="K10" i="10"/>
  <c r="K15" i="10" s="1"/>
  <c r="K9" i="10"/>
  <c r="K14" i="10" s="1"/>
  <c r="K21" i="4"/>
  <c r="K23" i="4" s="1"/>
  <c r="K15" i="4"/>
  <c r="K49" i="6" s="1"/>
  <c r="K50" i="6" s="1"/>
  <c r="K55" i="6" s="1"/>
  <c r="G10" i="49"/>
  <c r="J77" i="41"/>
  <c r="I35" i="36"/>
  <c r="I41" i="36"/>
  <c r="I47" i="36" s="1"/>
  <c r="I23" i="19" s="1"/>
  <c r="I21" i="19" s="1"/>
  <c r="G10" i="50"/>
  <c r="G25" i="47"/>
  <c r="G82" i="41"/>
  <c r="G34" i="47"/>
  <c r="G80" i="41"/>
  <c r="G81" i="41"/>
  <c r="G25" i="50"/>
  <c r="G20" i="49"/>
  <c r="I17" i="33"/>
  <c r="I23" i="33"/>
  <c r="I26" i="33" s="1"/>
  <c r="I14" i="19" s="1"/>
  <c r="H9" i="6"/>
  <c r="H33" i="6"/>
  <c r="H34" i="6" s="1"/>
  <c r="H39" i="6" s="1"/>
  <c r="G24" i="10"/>
  <c r="H23" i="33"/>
  <c r="H26" i="33" s="1"/>
  <c r="H14" i="19" s="1"/>
  <c r="H17" i="33"/>
  <c r="G30" i="49"/>
  <c r="G15" i="49"/>
  <c r="J13" i="4"/>
  <c r="G20" i="50"/>
  <c r="J6" i="10"/>
  <c r="G102" i="41" l="1"/>
  <c r="G9" i="34"/>
  <c r="G103" i="41"/>
  <c r="G10" i="34"/>
  <c r="G6" i="34"/>
  <c r="G32" i="34" s="1"/>
  <c r="G101" i="41"/>
  <c r="G14" i="33" s="1"/>
  <c r="G8" i="34"/>
  <c r="G34" i="34" s="1"/>
  <c r="G11" i="34"/>
  <c r="I12" i="34"/>
  <c r="H12" i="34"/>
  <c r="H35" i="34"/>
  <c r="H48" i="34" s="1"/>
  <c r="G8" i="35"/>
  <c r="G7" i="35"/>
  <c r="G6" i="35"/>
  <c r="G5" i="35"/>
  <c r="G35" i="34"/>
  <c r="G60" i="43"/>
  <c r="G59" i="43"/>
  <c r="G58" i="43"/>
  <c r="G25" i="43"/>
  <c r="G24" i="43"/>
  <c r="G23" i="43"/>
  <c r="G62" i="42"/>
  <c r="G61" i="42"/>
  <c r="G60" i="42"/>
  <c r="G25" i="42"/>
  <c r="G24" i="42"/>
  <c r="G23" i="42"/>
  <c r="K16" i="10"/>
  <c r="K8" i="19" s="1"/>
  <c r="H45" i="34"/>
  <c r="G28" i="47"/>
  <c r="K19" i="44"/>
  <c r="K6" i="42" s="1"/>
  <c r="K24" i="42" s="1"/>
  <c r="K37" i="45"/>
  <c r="K40" i="43" s="1"/>
  <c r="K58" i="43" s="1"/>
  <c r="K65" i="43" s="1"/>
  <c r="K55" i="44"/>
  <c r="K44" i="42" s="1"/>
  <c r="K62" i="42" s="1"/>
  <c r="K66" i="42" s="1"/>
  <c r="K37" i="44"/>
  <c r="K42" i="42" s="1"/>
  <c r="K60" i="42" s="1"/>
  <c r="K64" i="42" s="1"/>
  <c r="K55" i="45"/>
  <c r="K42" i="43" s="1"/>
  <c r="K60" i="43" s="1"/>
  <c r="K67" i="43" s="1"/>
  <c r="K46" i="44"/>
  <c r="K43" i="42" s="1"/>
  <c r="K61" i="42" s="1"/>
  <c r="K65" i="42" s="1"/>
  <c r="K46" i="45"/>
  <c r="K41" i="43" s="1"/>
  <c r="K59" i="43" s="1"/>
  <c r="K66" i="43" s="1"/>
  <c r="J55" i="45"/>
  <c r="J46" i="44"/>
  <c r="K7" i="6"/>
  <c r="K21" i="6"/>
  <c r="K17" i="36"/>
  <c r="K80" i="41"/>
  <c r="K101" i="41" s="1"/>
  <c r="K34" i="47"/>
  <c r="K37" i="47" s="1"/>
  <c r="K19" i="36" s="1"/>
  <c r="K31" i="36" s="1"/>
  <c r="K43" i="36" s="1"/>
  <c r="K81" i="41"/>
  <c r="K82" i="41"/>
  <c r="K25" i="47"/>
  <c r="K28" i="47" s="1"/>
  <c r="K18" i="36" s="1"/>
  <c r="K30" i="36" s="1"/>
  <c r="K42" i="36" s="1"/>
  <c r="L80" i="40"/>
  <c r="K24" i="10"/>
  <c r="K19" i="45"/>
  <c r="K6" i="43" s="1"/>
  <c r="K24" i="43" s="1"/>
  <c r="K31" i="43" s="1"/>
  <c r="K28" i="45"/>
  <c r="K7" i="43" s="1"/>
  <c r="K25" i="43" s="1"/>
  <c r="K32" i="43" s="1"/>
  <c r="K10" i="45"/>
  <c r="K5" i="43" s="1"/>
  <c r="K23" i="43" s="1"/>
  <c r="K30" i="43" s="1"/>
  <c r="L107" i="40"/>
  <c r="L23" i="10" s="1"/>
  <c r="L53" i="40"/>
  <c r="L78" i="41"/>
  <c r="I36" i="42"/>
  <c r="I77" i="42"/>
  <c r="I80" i="42" s="1"/>
  <c r="I12" i="19" s="1"/>
  <c r="I11" i="19" s="1"/>
  <c r="M71" i="40"/>
  <c r="M86" i="40"/>
  <c r="M89" i="40" s="1"/>
  <c r="M77" i="40"/>
  <c r="M80" i="40" s="1"/>
  <c r="M13" i="4" s="1"/>
  <c r="J19" i="44"/>
  <c r="L8" i="10"/>
  <c r="L13" i="10" s="1"/>
  <c r="L9" i="10"/>
  <c r="L14" i="10" s="1"/>
  <c r="L10" i="10"/>
  <c r="L15" i="10" s="1"/>
  <c r="J46" i="45"/>
  <c r="J7" i="50"/>
  <c r="J7" i="49"/>
  <c r="J10" i="44"/>
  <c r="J12" i="50"/>
  <c r="J27" i="49"/>
  <c r="J22" i="49"/>
  <c r="J17" i="49"/>
  <c r="J12" i="49"/>
  <c r="J17" i="50"/>
  <c r="J79" i="41"/>
  <c r="I29" i="35"/>
  <c r="I30" i="35"/>
  <c r="I35" i="35" s="1"/>
  <c r="I20" i="19" s="1"/>
  <c r="I18" i="19" s="1"/>
  <c r="H77" i="42"/>
  <c r="H80" i="42" s="1"/>
  <c r="H12" i="19" s="1"/>
  <c r="H11" i="19" s="1"/>
  <c r="H36" i="42"/>
  <c r="G14" i="10"/>
  <c r="J7" i="10"/>
  <c r="G15" i="10"/>
  <c r="G83" i="41"/>
  <c r="G37" i="47"/>
  <c r="H29" i="35"/>
  <c r="H30" i="35"/>
  <c r="H35" i="35" s="1"/>
  <c r="H20" i="19" s="1"/>
  <c r="H18" i="19" s="1"/>
  <c r="G9" i="6"/>
  <c r="G33" i="6"/>
  <c r="G13" i="10"/>
  <c r="G16" i="33"/>
  <c r="J37" i="45"/>
  <c r="I45" i="34"/>
  <c r="I51" i="34" s="1"/>
  <c r="I17" i="19" s="1"/>
  <c r="I15" i="19" s="1"/>
  <c r="I38" i="34"/>
  <c r="J37" i="44"/>
  <c r="J28" i="44"/>
  <c r="J22" i="50"/>
  <c r="J10" i="45"/>
  <c r="J28" i="45"/>
  <c r="G15" i="33"/>
  <c r="J19" i="45"/>
  <c r="J21" i="4"/>
  <c r="J15" i="4"/>
  <c r="J55" i="44"/>
  <c r="G25" i="10"/>
  <c r="G27" i="10"/>
  <c r="G26" i="10"/>
  <c r="G29" i="36"/>
  <c r="G55" i="6"/>
  <c r="J100" i="41" l="1"/>
  <c r="J17" i="36" s="1"/>
  <c r="G47" i="34"/>
  <c r="G12" i="34"/>
  <c r="G48" i="34"/>
  <c r="G37" i="34"/>
  <c r="H38" i="34"/>
  <c r="G25" i="35"/>
  <c r="H51" i="34"/>
  <c r="H17" i="19" s="1"/>
  <c r="H15" i="19" s="1"/>
  <c r="H25" i="19" s="1"/>
  <c r="G36" i="34"/>
  <c r="G104" i="41"/>
  <c r="K103" i="41"/>
  <c r="K16" i="33" s="1"/>
  <c r="K25" i="33" s="1"/>
  <c r="K102" i="41"/>
  <c r="K15" i="33" s="1"/>
  <c r="K24" i="33" s="1"/>
  <c r="G25" i="33"/>
  <c r="G18" i="36"/>
  <c r="G24" i="33"/>
  <c r="G19" i="36"/>
  <c r="G9" i="35"/>
  <c r="G28" i="35"/>
  <c r="G27" i="35"/>
  <c r="G26" i="35"/>
  <c r="J42" i="43"/>
  <c r="G67" i="43"/>
  <c r="J41" i="43"/>
  <c r="K69" i="43"/>
  <c r="G66" i="43"/>
  <c r="J40" i="43"/>
  <c r="G65" i="43"/>
  <c r="K34" i="43"/>
  <c r="J7" i="43"/>
  <c r="G32" i="43"/>
  <c r="J6" i="43"/>
  <c r="G31" i="43"/>
  <c r="J5" i="43"/>
  <c r="G30" i="43"/>
  <c r="G66" i="42"/>
  <c r="J44" i="42"/>
  <c r="G65" i="42"/>
  <c r="K73" i="42"/>
  <c r="J43" i="42"/>
  <c r="G64" i="42"/>
  <c r="J42" i="42"/>
  <c r="G29" i="42"/>
  <c r="G86" i="42"/>
  <c r="J7" i="42"/>
  <c r="J6" i="42"/>
  <c r="G28" i="42"/>
  <c r="J5" i="42"/>
  <c r="G27" i="42"/>
  <c r="I25" i="19"/>
  <c r="G31" i="10"/>
  <c r="G32" i="10"/>
  <c r="G30" i="10"/>
  <c r="L16" i="10"/>
  <c r="L8" i="19" s="1"/>
  <c r="K14" i="33"/>
  <c r="K83" i="41"/>
  <c r="K104" i="41" s="1"/>
  <c r="J25" i="50"/>
  <c r="J49" i="6"/>
  <c r="J8" i="10"/>
  <c r="J9" i="10"/>
  <c r="J10" i="10"/>
  <c r="J20" i="50"/>
  <c r="K23" i="36"/>
  <c r="K29" i="36"/>
  <c r="K28" i="44"/>
  <c r="K7" i="42" s="1"/>
  <c r="K25" i="42" s="1"/>
  <c r="K22" i="50"/>
  <c r="K25" i="50" s="1"/>
  <c r="K8" i="35" s="1"/>
  <c r="K28" i="35" s="1"/>
  <c r="G34" i="6"/>
  <c r="L77" i="41"/>
  <c r="L46" i="45"/>
  <c r="L41" i="43" s="1"/>
  <c r="L59" i="43" s="1"/>
  <c r="L66" i="43" s="1"/>
  <c r="L37" i="44"/>
  <c r="L42" i="42" s="1"/>
  <c r="L60" i="42" s="1"/>
  <c r="L64" i="42" s="1"/>
  <c r="L55" i="45"/>
  <c r="L42" i="43" s="1"/>
  <c r="L60" i="43" s="1"/>
  <c r="L67" i="43" s="1"/>
  <c r="J20" i="49"/>
  <c r="L10" i="45"/>
  <c r="L5" i="43" s="1"/>
  <c r="L23" i="43" s="1"/>
  <c r="L30" i="43" s="1"/>
  <c r="K33" i="6"/>
  <c r="K34" i="6" s="1"/>
  <c r="K39" i="6" s="1"/>
  <c r="K9" i="6"/>
  <c r="K28" i="42"/>
  <c r="K78" i="42" s="1"/>
  <c r="G56" i="6"/>
  <c r="H56" i="6" s="1"/>
  <c r="I56" i="6" s="1"/>
  <c r="G58" i="6"/>
  <c r="H58" i="6" s="1"/>
  <c r="I58" i="6" s="1"/>
  <c r="J25" i="49"/>
  <c r="M78" i="41"/>
  <c r="M77" i="41" s="1"/>
  <c r="M79" i="41" s="1"/>
  <c r="M100" i="41" s="1"/>
  <c r="M53" i="40"/>
  <c r="M107" i="40"/>
  <c r="M23" i="10" s="1"/>
  <c r="J15" i="49"/>
  <c r="J30" i="49"/>
  <c r="M21" i="4"/>
  <c r="M23" i="4" s="1"/>
  <c r="M15" i="4"/>
  <c r="M49" i="6" s="1"/>
  <c r="M50" i="6" s="1"/>
  <c r="M55" i="6" s="1"/>
  <c r="G41" i="36"/>
  <c r="J15" i="50"/>
  <c r="J24" i="10"/>
  <c r="J23" i="4"/>
  <c r="N98" i="40"/>
  <c r="N6" i="10" s="1"/>
  <c r="N7" i="10" s="1"/>
  <c r="N71" i="40"/>
  <c r="N77" i="40"/>
  <c r="N80" i="40" s="1"/>
  <c r="N13" i="4" s="1"/>
  <c r="N86" i="40"/>
  <c r="N89" i="40" s="1"/>
  <c r="K26" i="10"/>
  <c r="K31" i="10" s="1"/>
  <c r="K25" i="10"/>
  <c r="K30" i="10" s="1"/>
  <c r="K27" i="10"/>
  <c r="K32" i="10" s="1"/>
  <c r="K7" i="49"/>
  <c r="K10" i="49" s="1"/>
  <c r="K6" i="34" s="1"/>
  <c r="K7" i="50"/>
  <c r="K10" i="50" s="1"/>
  <c r="K5" i="35" s="1"/>
  <c r="K10" i="44"/>
  <c r="K5" i="42" s="1"/>
  <c r="K23" i="42" s="1"/>
  <c r="K17" i="50"/>
  <c r="K20" i="50" s="1"/>
  <c r="K7" i="35" s="1"/>
  <c r="K27" i="35" s="1"/>
  <c r="K17" i="49"/>
  <c r="K20" i="49" s="1"/>
  <c r="K22" i="49"/>
  <c r="K25" i="49" s="1"/>
  <c r="K27" i="49"/>
  <c r="K30" i="49" s="1"/>
  <c r="K12" i="49"/>
  <c r="K15" i="49" s="1"/>
  <c r="K12" i="50"/>
  <c r="K15" i="50" s="1"/>
  <c r="K6" i="35" s="1"/>
  <c r="K26" i="35" s="1"/>
  <c r="J80" i="41"/>
  <c r="J25" i="47"/>
  <c r="J34" i="47"/>
  <c r="J81" i="41"/>
  <c r="J82" i="41"/>
  <c r="J10" i="49"/>
  <c r="G23" i="33"/>
  <c r="G17" i="33"/>
  <c r="J10" i="50"/>
  <c r="M98" i="40"/>
  <c r="L13" i="4"/>
  <c r="G45" i="34"/>
  <c r="G16" i="10"/>
  <c r="G49" i="34" l="1"/>
  <c r="J11" i="34"/>
  <c r="J37" i="34" s="1"/>
  <c r="J8" i="34"/>
  <c r="J9" i="34"/>
  <c r="J35" i="34" s="1"/>
  <c r="G50" i="34"/>
  <c r="G51" i="34" s="1"/>
  <c r="J102" i="41"/>
  <c r="J15" i="33" s="1"/>
  <c r="J101" i="41"/>
  <c r="J14" i="33" s="1"/>
  <c r="G38" i="34"/>
  <c r="J6" i="34"/>
  <c r="J32" i="34" s="1"/>
  <c r="J103" i="41"/>
  <c r="J16" i="33" s="1"/>
  <c r="J10" i="34"/>
  <c r="J36" i="34" s="1"/>
  <c r="J49" i="34" s="1"/>
  <c r="G30" i="35"/>
  <c r="G35" i="35" s="1"/>
  <c r="G29" i="35"/>
  <c r="G31" i="36"/>
  <c r="G30" i="36"/>
  <c r="G23" i="36"/>
  <c r="G26" i="33"/>
  <c r="K11" i="34"/>
  <c r="K37" i="34" s="1"/>
  <c r="K50" i="34" s="1"/>
  <c r="K8" i="34"/>
  <c r="K34" i="34" s="1"/>
  <c r="K47" i="34" s="1"/>
  <c r="K9" i="34"/>
  <c r="K35" i="34" s="1"/>
  <c r="K48" i="34" s="1"/>
  <c r="K10" i="34"/>
  <c r="K36" i="34" s="1"/>
  <c r="K49" i="34" s="1"/>
  <c r="J8" i="35"/>
  <c r="J7" i="35"/>
  <c r="J6" i="35"/>
  <c r="J5" i="35"/>
  <c r="J25" i="35" s="1"/>
  <c r="K73" i="43"/>
  <c r="K13" i="19" s="1"/>
  <c r="J60" i="43"/>
  <c r="J59" i="43"/>
  <c r="G69" i="43"/>
  <c r="J58" i="43"/>
  <c r="J25" i="43"/>
  <c r="J24" i="43"/>
  <c r="G34" i="43"/>
  <c r="J23" i="43"/>
  <c r="J62" i="42"/>
  <c r="J61" i="42"/>
  <c r="J60" i="42"/>
  <c r="J25" i="42"/>
  <c r="J24" i="42"/>
  <c r="J23" i="42"/>
  <c r="K33" i="10"/>
  <c r="K9" i="19" s="1"/>
  <c r="K7" i="19" s="1"/>
  <c r="G33" i="10"/>
  <c r="L79" i="41"/>
  <c r="K27" i="42"/>
  <c r="M21" i="6"/>
  <c r="M7" i="6"/>
  <c r="G39" i="6"/>
  <c r="M6" i="10"/>
  <c r="J37" i="47"/>
  <c r="J27" i="10"/>
  <c r="J25" i="10"/>
  <c r="J26" i="10"/>
  <c r="L46" i="44"/>
  <c r="K86" i="42"/>
  <c r="K29" i="42"/>
  <c r="K79" i="42" s="1"/>
  <c r="L15" i="4"/>
  <c r="L21" i="4"/>
  <c r="K35" i="36"/>
  <c r="K41" i="36"/>
  <c r="K47" i="36" s="1"/>
  <c r="K23" i="19" s="1"/>
  <c r="K21" i="19" s="1"/>
  <c r="L19" i="44"/>
  <c r="J83" i="41"/>
  <c r="J13" i="10"/>
  <c r="N21" i="4"/>
  <c r="N23" i="4" s="1"/>
  <c r="N15" i="4"/>
  <c r="N49" i="6" s="1"/>
  <c r="N50" i="6" s="1"/>
  <c r="N55" i="6" s="1"/>
  <c r="M19" i="44"/>
  <c r="M6" i="42" s="1"/>
  <c r="M24" i="42" s="1"/>
  <c r="M37" i="45"/>
  <c r="M40" i="43" s="1"/>
  <c r="M58" i="43" s="1"/>
  <c r="M65" i="43" s="1"/>
  <c r="M46" i="44"/>
  <c r="M43" i="42" s="1"/>
  <c r="M61" i="42" s="1"/>
  <c r="M65" i="42" s="1"/>
  <c r="M55" i="44"/>
  <c r="M44" i="42" s="1"/>
  <c r="M62" i="42" s="1"/>
  <c r="M66" i="42" s="1"/>
  <c r="K17" i="33"/>
  <c r="K23" i="33"/>
  <c r="K26" i="33" s="1"/>
  <c r="K14" i="19" s="1"/>
  <c r="K32" i="34"/>
  <c r="M80" i="41"/>
  <c r="M101" i="41" s="1"/>
  <c r="M17" i="36"/>
  <c r="M25" i="47"/>
  <c r="M28" i="47" s="1"/>
  <c r="M18" i="36" s="1"/>
  <c r="M30" i="36" s="1"/>
  <c r="M42" i="36" s="1"/>
  <c r="M81" i="41"/>
  <c r="M34" i="47"/>
  <c r="M37" i="47" s="1"/>
  <c r="M19" i="36" s="1"/>
  <c r="M31" i="36" s="1"/>
  <c r="M43" i="36" s="1"/>
  <c r="M82" i="41"/>
  <c r="L37" i="45"/>
  <c r="J29" i="36"/>
  <c r="M24" i="10"/>
  <c r="M19" i="45"/>
  <c r="M6" i="43" s="1"/>
  <c r="M24" i="43" s="1"/>
  <c r="M31" i="43" s="1"/>
  <c r="M28" i="45"/>
  <c r="M7" i="43" s="1"/>
  <c r="M25" i="43" s="1"/>
  <c r="M32" i="43" s="1"/>
  <c r="L55" i="44"/>
  <c r="K25" i="35"/>
  <c r="K9" i="35"/>
  <c r="J21" i="6"/>
  <c r="J7" i="6"/>
  <c r="J28" i="47"/>
  <c r="G8" i="19"/>
  <c r="N78" i="41"/>
  <c r="N107" i="40"/>
  <c r="N23" i="10" s="1"/>
  <c r="N53" i="40"/>
  <c r="L10" i="44"/>
  <c r="L7" i="50"/>
  <c r="L10" i="50" s="1"/>
  <c r="L5" i="35" s="1"/>
  <c r="L7" i="49"/>
  <c r="L10" i="49" s="1"/>
  <c r="L6" i="34" s="1"/>
  <c r="L17" i="49"/>
  <c r="L22" i="49"/>
  <c r="L25" i="49" s="1"/>
  <c r="L27" i="49"/>
  <c r="L12" i="49"/>
  <c r="L17" i="50"/>
  <c r="L20" i="50" s="1"/>
  <c r="L7" i="35" s="1"/>
  <c r="L27" i="35" s="1"/>
  <c r="L12" i="50"/>
  <c r="L15" i="50" s="1"/>
  <c r="L6" i="35" s="1"/>
  <c r="L26" i="35" s="1"/>
  <c r="J15" i="10"/>
  <c r="J50" i="6"/>
  <c r="O77" i="40"/>
  <c r="O80" i="40" s="1"/>
  <c r="O71" i="40"/>
  <c r="O86" i="40"/>
  <c r="O89" i="40" s="1"/>
  <c r="L28" i="45"/>
  <c r="N8" i="10"/>
  <c r="N13" i="10" s="1"/>
  <c r="N9" i="10"/>
  <c r="N14" i="10" s="1"/>
  <c r="N10" i="10"/>
  <c r="N15" i="10" s="1"/>
  <c r="L19" i="45"/>
  <c r="L28" i="44"/>
  <c r="L22" i="50"/>
  <c r="L25" i="50" s="1"/>
  <c r="L8" i="35" s="1"/>
  <c r="L28" i="35" s="1"/>
  <c r="J14" i="10"/>
  <c r="J12" i="34" l="1"/>
  <c r="J50" i="34"/>
  <c r="J48" i="34"/>
  <c r="K12" i="34"/>
  <c r="J34" i="34"/>
  <c r="J38" i="34" s="1"/>
  <c r="J104" i="41"/>
  <c r="L100" i="41"/>
  <c r="L17" i="36" s="1"/>
  <c r="M103" i="41"/>
  <c r="M16" i="33" s="1"/>
  <c r="M25" i="33" s="1"/>
  <c r="M102" i="41"/>
  <c r="M15" i="33" s="1"/>
  <c r="M24" i="33" s="1"/>
  <c r="G43" i="36"/>
  <c r="J25" i="33"/>
  <c r="G14" i="19"/>
  <c r="G42" i="36"/>
  <c r="G35" i="36"/>
  <c r="J18" i="36"/>
  <c r="J24" i="33"/>
  <c r="J19" i="36"/>
  <c r="L10" i="34"/>
  <c r="L36" i="34" s="1"/>
  <c r="L49" i="34" s="1"/>
  <c r="J28" i="35"/>
  <c r="G20" i="19"/>
  <c r="J27" i="35"/>
  <c r="J9" i="35"/>
  <c r="J26" i="35"/>
  <c r="G17" i="19"/>
  <c r="J67" i="43"/>
  <c r="J66" i="43"/>
  <c r="L40" i="43"/>
  <c r="J65" i="43"/>
  <c r="G73" i="43"/>
  <c r="J32" i="43"/>
  <c r="L7" i="43"/>
  <c r="J31" i="43"/>
  <c r="L6" i="43"/>
  <c r="J30" i="43"/>
  <c r="L44" i="42"/>
  <c r="J66" i="42"/>
  <c r="L43" i="42"/>
  <c r="J65" i="42"/>
  <c r="G73" i="42"/>
  <c r="J64" i="42"/>
  <c r="J29" i="42"/>
  <c r="J86" i="42"/>
  <c r="L7" i="42"/>
  <c r="G79" i="42"/>
  <c r="G78" i="42"/>
  <c r="L6" i="42"/>
  <c r="J28" i="42"/>
  <c r="J27" i="42"/>
  <c r="L5" i="42"/>
  <c r="G77" i="42"/>
  <c r="G36" i="42"/>
  <c r="J31" i="10"/>
  <c r="J30" i="10"/>
  <c r="J32" i="10"/>
  <c r="G9" i="19"/>
  <c r="L23" i="4"/>
  <c r="N16" i="10"/>
  <c r="N8" i="19" s="1"/>
  <c r="J55" i="6"/>
  <c r="L49" i="6"/>
  <c r="N37" i="45"/>
  <c r="N40" i="43" s="1"/>
  <c r="N58" i="43" s="1"/>
  <c r="N65" i="43" s="1"/>
  <c r="N19" i="44"/>
  <c r="N6" i="42" s="1"/>
  <c r="N24" i="42" s="1"/>
  <c r="N55" i="45"/>
  <c r="N42" i="43" s="1"/>
  <c r="N60" i="43" s="1"/>
  <c r="N67" i="43" s="1"/>
  <c r="N46" i="44"/>
  <c r="N43" i="42" s="1"/>
  <c r="N61" i="42" s="1"/>
  <c r="N65" i="42" s="1"/>
  <c r="N37" i="44"/>
  <c r="N42" i="42" s="1"/>
  <c r="N60" i="42" s="1"/>
  <c r="N64" i="42" s="1"/>
  <c r="N46" i="45"/>
  <c r="N41" i="43" s="1"/>
  <c r="N59" i="43" s="1"/>
  <c r="N66" i="43" s="1"/>
  <c r="M7" i="10"/>
  <c r="M37" i="44"/>
  <c r="O98" i="40"/>
  <c r="J45" i="34"/>
  <c r="N24" i="10"/>
  <c r="N10" i="45"/>
  <c r="N5" i="43" s="1"/>
  <c r="N23" i="43" s="1"/>
  <c r="N30" i="43" s="1"/>
  <c r="M10" i="45"/>
  <c r="N77" i="41"/>
  <c r="M29" i="36"/>
  <c r="M23" i="36"/>
  <c r="J23" i="33"/>
  <c r="J17" i="33"/>
  <c r="G42" i="6"/>
  <c r="H42" i="6" s="1"/>
  <c r="I42" i="6" s="1"/>
  <c r="G40" i="6"/>
  <c r="H40" i="6" s="1"/>
  <c r="I40" i="6" s="1"/>
  <c r="M14" i="33"/>
  <c r="M83" i="41"/>
  <c r="M104" i="41" s="1"/>
  <c r="M7" i="49"/>
  <c r="M10" i="44"/>
  <c r="M5" i="42" s="1"/>
  <c r="M23" i="42" s="1"/>
  <c r="M7" i="50"/>
  <c r="M10" i="50" s="1"/>
  <c r="M5" i="35" s="1"/>
  <c r="M17" i="49"/>
  <c r="M20" i="49" s="1"/>
  <c r="M17" i="50"/>
  <c r="M20" i="50" s="1"/>
  <c r="M7" i="35" s="1"/>
  <c r="M27" i="35" s="1"/>
  <c r="M27" i="49"/>
  <c r="M30" i="49" s="1"/>
  <c r="M12" i="50"/>
  <c r="M12" i="49"/>
  <c r="M15" i="49" s="1"/>
  <c r="M22" i="49"/>
  <c r="L24" i="10"/>
  <c r="M9" i="6"/>
  <c r="M33" i="6"/>
  <c r="M34" i="6" s="1"/>
  <c r="M39" i="6" s="1"/>
  <c r="J16" i="10"/>
  <c r="L15" i="49"/>
  <c r="L30" i="49"/>
  <c r="M28" i="44"/>
  <c r="M7" i="42" s="1"/>
  <c r="M25" i="42" s="1"/>
  <c r="M22" i="50"/>
  <c r="M25" i="50" s="1"/>
  <c r="M8" i="35" s="1"/>
  <c r="M28" i="35" s="1"/>
  <c r="M46" i="45"/>
  <c r="M27" i="10"/>
  <c r="M32" i="10" s="1"/>
  <c r="M26" i="10"/>
  <c r="M31" i="10" s="1"/>
  <c r="M25" i="10"/>
  <c r="M30" i="10" s="1"/>
  <c r="P86" i="40"/>
  <c r="P89" i="40" s="1"/>
  <c r="P98" i="40"/>
  <c r="P6" i="10" s="1"/>
  <c r="P7" i="10" s="1"/>
  <c r="P71" i="40"/>
  <c r="P77" i="40"/>
  <c r="P80" i="40" s="1"/>
  <c r="P13" i="4" s="1"/>
  <c r="K38" i="34"/>
  <c r="K45" i="34"/>
  <c r="K51" i="34" s="1"/>
  <c r="K17" i="19" s="1"/>
  <c r="K15" i="19" s="1"/>
  <c r="M28" i="42"/>
  <c r="M78" i="42" s="1"/>
  <c r="M55" i="45"/>
  <c r="L20" i="49"/>
  <c r="K77" i="42"/>
  <c r="K80" i="42" s="1"/>
  <c r="K12" i="19" s="1"/>
  <c r="K11" i="19" s="1"/>
  <c r="K36" i="42"/>
  <c r="O78" i="41"/>
  <c r="O77" i="41" s="1"/>
  <c r="O79" i="41" s="1"/>
  <c r="O100" i="41" s="1"/>
  <c r="O53" i="40"/>
  <c r="O107" i="40"/>
  <c r="O23" i="10" s="1"/>
  <c r="L32" i="34"/>
  <c r="J41" i="36"/>
  <c r="N7" i="6"/>
  <c r="N21" i="6"/>
  <c r="J9" i="6"/>
  <c r="J33" i="6"/>
  <c r="L80" i="41"/>
  <c r="L82" i="41"/>
  <c r="L103" i="41" s="1"/>
  <c r="L34" i="47"/>
  <c r="L25" i="47"/>
  <c r="L81" i="41"/>
  <c r="K30" i="35"/>
  <c r="K35" i="35" s="1"/>
  <c r="K20" i="19" s="1"/>
  <c r="K18" i="19" s="1"/>
  <c r="K29" i="35"/>
  <c r="L9" i="35"/>
  <c r="L25" i="35"/>
  <c r="O13" i="4"/>
  <c r="L102" i="41" l="1"/>
  <c r="L11" i="34"/>
  <c r="L37" i="34" s="1"/>
  <c r="L9" i="34"/>
  <c r="L101" i="41"/>
  <c r="L14" i="33" s="1"/>
  <c r="L8" i="34"/>
  <c r="L34" i="34" s="1"/>
  <c r="L47" i="34" s="1"/>
  <c r="J47" i="34"/>
  <c r="J51" i="34" s="1"/>
  <c r="J29" i="35"/>
  <c r="J31" i="36"/>
  <c r="J30" i="36"/>
  <c r="J23" i="36"/>
  <c r="J26" i="33"/>
  <c r="G47" i="36"/>
  <c r="M33" i="10"/>
  <c r="M9" i="19" s="1"/>
  <c r="M8" i="34"/>
  <c r="M34" i="34" s="1"/>
  <c r="M47" i="34" s="1"/>
  <c r="M11" i="34"/>
  <c r="M37" i="34" s="1"/>
  <c r="M50" i="34" s="1"/>
  <c r="M9" i="34"/>
  <c r="M35" i="34" s="1"/>
  <c r="M48" i="34" s="1"/>
  <c r="G18" i="19"/>
  <c r="J30" i="35"/>
  <c r="G15" i="19"/>
  <c r="M42" i="43"/>
  <c r="N69" i="43"/>
  <c r="G13" i="19"/>
  <c r="M41" i="43"/>
  <c r="J69" i="43"/>
  <c r="L58" i="43"/>
  <c r="L25" i="43"/>
  <c r="L24" i="43"/>
  <c r="M5" i="43"/>
  <c r="J34" i="43"/>
  <c r="L62" i="42"/>
  <c r="L61" i="42"/>
  <c r="M42" i="42"/>
  <c r="G80" i="42"/>
  <c r="L25" i="42"/>
  <c r="L24" i="42"/>
  <c r="L23" i="42"/>
  <c r="G7" i="19"/>
  <c r="J33" i="10"/>
  <c r="M35" i="36"/>
  <c r="M41" i="36"/>
  <c r="M47" i="36" s="1"/>
  <c r="M23" i="19" s="1"/>
  <c r="M21" i="19" s="1"/>
  <c r="O6" i="10"/>
  <c r="N7" i="49"/>
  <c r="N10" i="49" s="1"/>
  <c r="N6" i="34" s="1"/>
  <c r="N7" i="50"/>
  <c r="N10" i="44"/>
  <c r="N22" i="49"/>
  <c r="N25" i="49" s="1"/>
  <c r="N17" i="49"/>
  <c r="N20" i="49" s="1"/>
  <c r="N27" i="49"/>
  <c r="N12" i="50"/>
  <c r="N15" i="50" s="1"/>
  <c r="N6" i="35" s="1"/>
  <c r="N26" i="35" s="1"/>
  <c r="N12" i="49"/>
  <c r="N15" i="49" s="1"/>
  <c r="N17" i="50"/>
  <c r="N20" i="50" s="1"/>
  <c r="N7" i="35" s="1"/>
  <c r="N28" i="42"/>
  <c r="N78" i="42" s="1"/>
  <c r="K25" i="19"/>
  <c r="N33" i="6"/>
  <c r="N34" i="6" s="1"/>
  <c r="N39" i="6" s="1"/>
  <c r="N55" i="44"/>
  <c r="P53" i="40"/>
  <c r="P78" i="41"/>
  <c r="P77" i="41" s="1"/>
  <c r="P79" i="41" s="1"/>
  <c r="P100" i="41" s="1"/>
  <c r="P107" i="40"/>
  <c r="P23" i="10" s="1"/>
  <c r="L16" i="33"/>
  <c r="L45" i="34"/>
  <c r="M25" i="35"/>
  <c r="N79" i="41"/>
  <c r="N100" i="41" s="1"/>
  <c r="N28" i="44"/>
  <c r="N7" i="42" s="1"/>
  <c r="N25" i="42" s="1"/>
  <c r="N22" i="50"/>
  <c r="N25" i="50" s="1"/>
  <c r="N8" i="35" s="1"/>
  <c r="N28" i="35" s="1"/>
  <c r="M27" i="42"/>
  <c r="L15" i="33"/>
  <c r="M10" i="49"/>
  <c r="M6" i="34" s="1"/>
  <c r="L28" i="47"/>
  <c r="L37" i="47"/>
  <c r="L83" i="41"/>
  <c r="J8" i="19"/>
  <c r="L50" i="6"/>
  <c r="Q77" i="40"/>
  <c r="Q80" i="40" s="1"/>
  <c r="Q13" i="4" s="1"/>
  <c r="Q98" i="40"/>
  <c r="Q6" i="10" s="1"/>
  <c r="Q7" i="10" s="1"/>
  <c r="Q71" i="40"/>
  <c r="Q86" i="40"/>
  <c r="Q89" i="40" s="1"/>
  <c r="P8" i="10"/>
  <c r="P13" i="10" s="1"/>
  <c r="P9" i="10"/>
  <c r="P14" i="10" s="1"/>
  <c r="P10" i="10"/>
  <c r="P15" i="10" s="1"/>
  <c r="L29" i="36"/>
  <c r="O21" i="4"/>
  <c r="O15" i="4"/>
  <c r="M23" i="33"/>
  <c r="M26" i="33" s="1"/>
  <c r="M14" i="19" s="1"/>
  <c r="M17" i="33"/>
  <c r="M8" i="10"/>
  <c r="M9" i="10"/>
  <c r="M10" i="10"/>
  <c r="M15" i="50"/>
  <c r="O55" i="45"/>
  <c r="O42" i="43" s="1"/>
  <c r="O60" i="43" s="1"/>
  <c r="O67" i="43" s="1"/>
  <c r="O55" i="44"/>
  <c r="O44" i="42" s="1"/>
  <c r="O62" i="42" s="1"/>
  <c r="O66" i="42" s="1"/>
  <c r="J34" i="6"/>
  <c r="O17" i="36"/>
  <c r="O80" i="41"/>
  <c r="O101" i="41" s="1"/>
  <c r="O34" i="47"/>
  <c r="O37" i="47" s="1"/>
  <c r="O19" i="36" s="1"/>
  <c r="O31" i="36" s="1"/>
  <c r="O43" i="36" s="1"/>
  <c r="O25" i="47"/>
  <c r="O28" i="47" s="1"/>
  <c r="O18" i="36" s="1"/>
  <c r="O30" i="36" s="1"/>
  <c r="O42" i="36" s="1"/>
  <c r="O82" i="41"/>
  <c r="O81" i="41"/>
  <c r="N19" i="45"/>
  <c r="J58" i="6"/>
  <c r="K58" i="6" s="1"/>
  <c r="J56" i="6"/>
  <c r="K56" i="6" s="1"/>
  <c r="L30" i="35"/>
  <c r="L35" i="35" s="1"/>
  <c r="L20" i="19" s="1"/>
  <c r="L18" i="19" s="1"/>
  <c r="L29" i="35"/>
  <c r="O24" i="10"/>
  <c r="O19" i="45"/>
  <c r="O6" i="43" s="1"/>
  <c r="O24" i="43" s="1"/>
  <c r="O31" i="43" s="1"/>
  <c r="O28" i="45"/>
  <c r="O7" i="43" s="1"/>
  <c r="O25" i="43" s="1"/>
  <c r="O32" i="43" s="1"/>
  <c r="N28" i="45"/>
  <c r="N27" i="10"/>
  <c r="N32" i="10" s="1"/>
  <c r="N25" i="10"/>
  <c r="N30" i="10" s="1"/>
  <c r="N26" i="10"/>
  <c r="N31" i="10" s="1"/>
  <c r="L25" i="10"/>
  <c r="L27" i="10"/>
  <c r="L26" i="10"/>
  <c r="P21" i="4"/>
  <c r="P23" i="4" s="1"/>
  <c r="P15" i="4"/>
  <c r="P49" i="6" s="1"/>
  <c r="P50" i="6" s="1"/>
  <c r="P55" i="6" s="1"/>
  <c r="M29" i="42"/>
  <c r="M79" i="42" s="1"/>
  <c r="M86" i="42"/>
  <c r="M25" i="49"/>
  <c r="M10" i="34" s="1"/>
  <c r="L21" i="6"/>
  <c r="L7" i="6"/>
  <c r="L12" i="34" l="1"/>
  <c r="L35" i="34"/>
  <c r="L50" i="34"/>
  <c r="L104" i="41"/>
  <c r="O103" i="41"/>
  <c r="O16" i="33" s="1"/>
  <c r="O25" i="33" s="1"/>
  <c r="O102" i="41"/>
  <c r="O15" i="33" s="1"/>
  <c r="O24" i="33" s="1"/>
  <c r="G23" i="19"/>
  <c r="J43" i="36"/>
  <c r="J14" i="19"/>
  <c r="L25" i="33"/>
  <c r="L18" i="36"/>
  <c r="L24" i="33"/>
  <c r="J42" i="36"/>
  <c r="J35" i="36"/>
  <c r="L19" i="36"/>
  <c r="N8" i="34"/>
  <c r="N34" i="34" s="1"/>
  <c r="N9" i="34"/>
  <c r="N35" i="34" s="1"/>
  <c r="N48" i="34" s="1"/>
  <c r="N10" i="34"/>
  <c r="N36" i="34" s="1"/>
  <c r="N49" i="34" s="1"/>
  <c r="L38" i="34"/>
  <c r="J35" i="35"/>
  <c r="N27" i="35"/>
  <c r="M6" i="35"/>
  <c r="M9" i="35" s="1"/>
  <c r="M36" i="34"/>
  <c r="J17" i="19"/>
  <c r="M60" i="43"/>
  <c r="M59" i="43"/>
  <c r="L65" i="43"/>
  <c r="J73" i="43"/>
  <c r="N7" i="43"/>
  <c r="L32" i="43"/>
  <c r="N6" i="43"/>
  <c r="L31" i="43"/>
  <c r="M23" i="43"/>
  <c r="N44" i="42"/>
  <c r="L66" i="42"/>
  <c r="G12" i="19"/>
  <c r="L65" i="42"/>
  <c r="M60" i="42"/>
  <c r="J73" i="42"/>
  <c r="J79" i="42"/>
  <c r="L29" i="42"/>
  <c r="L86" i="42"/>
  <c r="J78" i="42"/>
  <c r="L28" i="42"/>
  <c r="N5" i="42"/>
  <c r="J77" i="42"/>
  <c r="J36" i="42"/>
  <c r="L27" i="42"/>
  <c r="L31" i="10"/>
  <c r="J9" i="19"/>
  <c r="J7" i="19" s="1"/>
  <c r="L30" i="10"/>
  <c r="L32" i="10"/>
  <c r="N33" i="10"/>
  <c r="N9" i="19" s="1"/>
  <c r="N7" i="19" s="1"/>
  <c r="L55" i="6"/>
  <c r="L58" i="6" s="1"/>
  <c r="M58" i="6" s="1"/>
  <c r="N58" i="6" s="1"/>
  <c r="O19" i="44"/>
  <c r="O25" i="10"/>
  <c r="O30" i="10" s="1"/>
  <c r="O26" i="10"/>
  <c r="O31" i="10" s="1"/>
  <c r="O27" i="10"/>
  <c r="O32" i="10" s="1"/>
  <c r="O7" i="49"/>
  <c r="O10" i="44"/>
  <c r="O5" i="42" s="1"/>
  <c r="O23" i="42" s="1"/>
  <c r="O7" i="50"/>
  <c r="O10" i="50" s="1"/>
  <c r="O5" i="35" s="1"/>
  <c r="O22" i="49"/>
  <c r="O27" i="49"/>
  <c r="O30" i="49" s="1"/>
  <c r="O12" i="50"/>
  <c r="O15" i="50" s="1"/>
  <c r="O6" i="35" s="1"/>
  <c r="O26" i="35" s="1"/>
  <c r="O17" i="49"/>
  <c r="O20" i="49" s="1"/>
  <c r="O17" i="50"/>
  <c r="O20" i="50" s="1"/>
  <c r="O7" i="35" s="1"/>
  <c r="O27" i="35" s="1"/>
  <c r="O12" i="49"/>
  <c r="O15" i="49" s="1"/>
  <c r="M36" i="42"/>
  <c r="O14" i="33"/>
  <c r="O83" i="41"/>
  <c r="O104" i="41" s="1"/>
  <c r="O37" i="45"/>
  <c r="L41" i="36"/>
  <c r="P80" i="41"/>
  <c r="P101" i="41" s="1"/>
  <c r="P17" i="36"/>
  <c r="P82" i="41"/>
  <c r="P34" i="47"/>
  <c r="P37" i="47" s="1"/>
  <c r="P19" i="36" s="1"/>
  <c r="P31" i="36" s="1"/>
  <c r="P43" i="36" s="1"/>
  <c r="P81" i="41"/>
  <c r="P25" i="47"/>
  <c r="P28" i="47" s="1"/>
  <c r="P18" i="36" s="1"/>
  <c r="P30" i="36" s="1"/>
  <c r="P42" i="36" s="1"/>
  <c r="N30" i="49"/>
  <c r="N11" i="34" s="1"/>
  <c r="O10" i="45"/>
  <c r="O29" i="36"/>
  <c r="O23" i="36"/>
  <c r="L17" i="33"/>
  <c r="L23" i="33"/>
  <c r="N29" i="42"/>
  <c r="P19" i="45"/>
  <c r="P6" i="43" s="1"/>
  <c r="P24" i="43" s="1"/>
  <c r="P31" i="43" s="1"/>
  <c r="P10" i="45"/>
  <c r="P5" i="43" s="1"/>
  <c r="P23" i="43" s="1"/>
  <c r="P30" i="43" s="1"/>
  <c r="P16" i="10"/>
  <c r="P8" i="19" s="1"/>
  <c r="N17" i="36"/>
  <c r="N80" i="41"/>
  <c r="N101" i="41" s="1"/>
  <c r="N82" i="41"/>
  <c r="N103" i="41" s="1"/>
  <c r="N25" i="47"/>
  <c r="N34" i="47"/>
  <c r="N81" i="41"/>
  <c r="N102" i="41" s="1"/>
  <c r="N10" i="50"/>
  <c r="R98" i="40"/>
  <c r="R6" i="10" s="1"/>
  <c r="R7" i="10" s="1"/>
  <c r="R77" i="40"/>
  <c r="R80" i="40" s="1"/>
  <c r="R13" i="4" s="1"/>
  <c r="R71" i="40"/>
  <c r="R86" i="40"/>
  <c r="R89" i="40" s="1"/>
  <c r="M15" i="10"/>
  <c r="N32" i="34"/>
  <c r="L9" i="6"/>
  <c r="L33" i="6"/>
  <c r="Q8" i="10"/>
  <c r="Q13" i="10" s="1"/>
  <c r="Q10" i="10"/>
  <c r="Q15" i="10" s="1"/>
  <c r="Q9" i="10"/>
  <c r="Q14" i="10" s="1"/>
  <c r="O7" i="10"/>
  <c r="Q78" i="41"/>
  <c r="Q77" i="41" s="1"/>
  <c r="Q53" i="40"/>
  <c r="Q107" i="40"/>
  <c r="Q23" i="10" s="1"/>
  <c r="P19" i="44"/>
  <c r="P6" i="42" s="1"/>
  <c r="P24" i="42" s="1"/>
  <c r="P37" i="44"/>
  <c r="P42" i="42" s="1"/>
  <c r="P60" i="42" s="1"/>
  <c r="P64" i="42" s="1"/>
  <c r="P55" i="44"/>
  <c r="P44" i="42" s="1"/>
  <c r="P62" i="42" s="1"/>
  <c r="P66" i="42" s="1"/>
  <c r="P55" i="45"/>
  <c r="P42" i="43" s="1"/>
  <c r="P60" i="43" s="1"/>
  <c r="P67" i="43" s="1"/>
  <c r="P46" i="44"/>
  <c r="P43" i="42" s="1"/>
  <c r="P61" i="42" s="1"/>
  <c r="P65" i="42" s="1"/>
  <c r="P46" i="45"/>
  <c r="P41" i="43" s="1"/>
  <c r="P59" i="43" s="1"/>
  <c r="P66" i="43" s="1"/>
  <c r="P37" i="45"/>
  <c r="P40" i="43" s="1"/>
  <c r="P58" i="43" s="1"/>
  <c r="P65" i="43" s="1"/>
  <c r="M13" i="10"/>
  <c r="P7" i="6"/>
  <c r="P21" i="6"/>
  <c r="Q21" i="4"/>
  <c r="Q23" i="4" s="1"/>
  <c r="Q15" i="4"/>
  <c r="Q49" i="6" s="1"/>
  <c r="Q50" i="6" s="1"/>
  <c r="Q55" i="6" s="1"/>
  <c r="O28" i="44"/>
  <c r="O7" i="42" s="1"/>
  <c r="O25" i="42" s="1"/>
  <c r="O22" i="50"/>
  <c r="O25" i="50" s="1"/>
  <c r="O8" i="35" s="1"/>
  <c r="O28" i="35" s="1"/>
  <c r="O49" i="6"/>
  <c r="O23" i="4"/>
  <c r="J39" i="6"/>
  <c r="O37" i="44"/>
  <c r="M14" i="10"/>
  <c r="O46" i="45"/>
  <c r="M12" i="34"/>
  <c r="M32" i="34"/>
  <c r="O46" i="44"/>
  <c r="N12" i="34" l="1"/>
  <c r="M49" i="34"/>
  <c r="N47" i="34"/>
  <c r="L48" i="34"/>
  <c r="L51" i="34" s="1"/>
  <c r="L17" i="19" s="1"/>
  <c r="L15" i="19" s="1"/>
  <c r="P103" i="41"/>
  <c r="P16" i="33" s="1"/>
  <c r="P25" i="33" s="1"/>
  <c r="P102" i="41"/>
  <c r="P15" i="33" s="1"/>
  <c r="P24" i="33" s="1"/>
  <c r="G21" i="19"/>
  <c r="J47" i="36"/>
  <c r="L30" i="36"/>
  <c r="L23" i="36"/>
  <c r="L26" i="33"/>
  <c r="L31" i="36"/>
  <c r="O11" i="34"/>
  <c r="O37" i="34" s="1"/>
  <c r="O50" i="34" s="1"/>
  <c r="O8" i="34"/>
  <c r="O34" i="34" s="1"/>
  <c r="O47" i="34" s="1"/>
  <c r="O9" i="34"/>
  <c r="O35" i="34" s="1"/>
  <c r="O48" i="34" s="1"/>
  <c r="J20" i="19"/>
  <c r="M26" i="35"/>
  <c r="N5" i="35"/>
  <c r="N25" i="35" s="1"/>
  <c r="N37" i="34"/>
  <c r="N50" i="34" s="1"/>
  <c r="J15" i="19"/>
  <c r="P69" i="43"/>
  <c r="J13" i="19"/>
  <c r="M67" i="43"/>
  <c r="O41" i="43"/>
  <c r="M66" i="43"/>
  <c r="O40" i="43"/>
  <c r="L69" i="43"/>
  <c r="N25" i="43"/>
  <c r="L34" i="43"/>
  <c r="N24" i="43"/>
  <c r="O5" i="43"/>
  <c r="M30" i="43"/>
  <c r="N62" i="42"/>
  <c r="O43" i="42"/>
  <c r="P73" i="42"/>
  <c r="G11" i="19"/>
  <c r="M64" i="42"/>
  <c r="J80" i="42"/>
  <c r="O42" i="42"/>
  <c r="O6" i="42"/>
  <c r="N23" i="42"/>
  <c r="O33" i="10"/>
  <c r="O9" i="19" s="1"/>
  <c r="L56" i="6"/>
  <c r="M56" i="6" s="1"/>
  <c r="N56" i="6" s="1"/>
  <c r="L33" i="10"/>
  <c r="P28" i="45"/>
  <c r="P28" i="42"/>
  <c r="P78" i="42" s="1"/>
  <c r="R8" i="10"/>
  <c r="R13" i="10" s="1"/>
  <c r="R10" i="10"/>
  <c r="R15" i="10" s="1"/>
  <c r="R9" i="10"/>
  <c r="R14" i="10" s="1"/>
  <c r="O7" i="6"/>
  <c r="O21" i="6"/>
  <c r="R78" i="41"/>
  <c r="R77" i="41" s="1"/>
  <c r="R79" i="41" s="1"/>
  <c r="R100" i="41" s="1"/>
  <c r="R107" i="40"/>
  <c r="R23" i="10" s="1"/>
  <c r="R53" i="40"/>
  <c r="O25" i="49"/>
  <c r="O10" i="34" s="1"/>
  <c r="O29" i="42"/>
  <c r="O79" i="42" s="1"/>
  <c r="O86" i="42"/>
  <c r="Q7" i="6"/>
  <c r="Q21" i="6"/>
  <c r="P9" i="6"/>
  <c r="P33" i="6"/>
  <c r="P34" i="6" s="1"/>
  <c r="P39" i="6" s="1"/>
  <c r="L34" i="6"/>
  <c r="O25" i="35"/>
  <c r="O9" i="35"/>
  <c r="O27" i="42"/>
  <c r="O35" i="36"/>
  <c r="O41" i="36"/>
  <c r="O47" i="36" s="1"/>
  <c r="O23" i="19" s="1"/>
  <c r="O21" i="19" s="1"/>
  <c r="M16" i="10"/>
  <c r="Q19" i="44"/>
  <c r="Q6" i="42" s="1"/>
  <c r="Q24" i="42" s="1"/>
  <c r="Q37" i="44"/>
  <c r="Q42" i="42" s="1"/>
  <c r="Q60" i="42" s="1"/>
  <c r="Q64" i="42" s="1"/>
  <c r="Q37" i="45"/>
  <c r="Q40" i="43" s="1"/>
  <c r="Q58" i="43" s="1"/>
  <c r="Q65" i="43" s="1"/>
  <c r="Q55" i="44"/>
  <c r="Q46" i="45"/>
  <c r="Q41" i="43" s="1"/>
  <c r="Q59" i="43" s="1"/>
  <c r="Q66" i="43" s="1"/>
  <c r="Q55" i="45"/>
  <c r="Q42" i="43" s="1"/>
  <c r="Q60" i="43" s="1"/>
  <c r="Q67" i="43" s="1"/>
  <c r="Q46" i="44"/>
  <c r="Q43" i="42" s="1"/>
  <c r="Q61" i="42" s="1"/>
  <c r="Q65" i="42" s="1"/>
  <c r="O10" i="49"/>
  <c r="O6" i="34" s="1"/>
  <c r="O17" i="33"/>
  <c r="O23" i="33"/>
  <c r="O26" i="33" s="1"/>
  <c r="O14" i="19" s="1"/>
  <c r="P24" i="10"/>
  <c r="O8" i="10"/>
  <c r="O10" i="10"/>
  <c r="O9" i="10"/>
  <c r="N15" i="33"/>
  <c r="N28" i="47"/>
  <c r="S77" i="40"/>
  <c r="S80" i="40" s="1"/>
  <c r="S13" i="4" s="1"/>
  <c r="S98" i="40"/>
  <c r="S6" i="10" s="1"/>
  <c r="S71" i="40"/>
  <c r="S86" i="40"/>
  <c r="S89" i="40" s="1"/>
  <c r="N16" i="33"/>
  <c r="Q24" i="10"/>
  <c r="Q10" i="45"/>
  <c r="Q5" i="43" s="1"/>
  <c r="Q23" i="43" s="1"/>
  <c r="Q30" i="43" s="1"/>
  <c r="Q28" i="45"/>
  <c r="Q7" i="43" s="1"/>
  <c r="Q25" i="43" s="1"/>
  <c r="Q32" i="43" s="1"/>
  <c r="Q19" i="45"/>
  <c r="Q6" i="43" s="1"/>
  <c r="Q24" i="43" s="1"/>
  <c r="Q31" i="43" s="1"/>
  <c r="N45" i="34"/>
  <c r="N37" i="47"/>
  <c r="O50" i="6"/>
  <c r="M45" i="34"/>
  <c r="M38" i="34"/>
  <c r="Q16" i="10"/>
  <c r="Q8" i="19" s="1"/>
  <c r="N14" i="33"/>
  <c r="N83" i="41"/>
  <c r="N104" i="41" s="1"/>
  <c r="Q79" i="41"/>
  <c r="Q100" i="41" s="1"/>
  <c r="J42" i="6"/>
  <c r="K42" i="6" s="1"/>
  <c r="J40" i="6"/>
  <c r="K40" i="6" s="1"/>
  <c r="P28" i="44"/>
  <c r="P7" i="42" s="1"/>
  <c r="P25" i="42" s="1"/>
  <c r="P22" i="50"/>
  <c r="P25" i="50" s="1"/>
  <c r="P8" i="35" s="1"/>
  <c r="P28" i="35" s="1"/>
  <c r="N29" i="36"/>
  <c r="P29" i="36"/>
  <c r="P23" i="36"/>
  <c r="P10" i="44"/>
  <c r="P5" i="42" s="1"/>
  <c r="P23" i="42" s="1"/>
  <c r="P7" i="50"/>
  <c r="P10" i="50" s="1"/>
  <c r="P5" i="35" s="1"/>
  <c r="P7" i="49"/>
  <c r="P10" i="49" s="1"/>
  <c r="P6" i="34" s="1"/>
  <c r="P17" i="49"/>
  <c r="P20" i="49" s="1"/>
  <c r="P12" i="50"/>
  <c r="P15" i="50" s="1"/>
  <c r="P6" i="35" s="1"/>
  <c r="P26" i="35" s="1"/>
  <c r="P27" i="49"/>
  <c r="P17" i="50"/>
  <c r="P20" i="50" s="1"/>
  <c r="P7" i="35" s="1"/>
  <c r="P27" i="35" s="1"/>
  <c r="P12" i="49"/>
  <c r="P15" i="49" s="1"/>
  <c r="P22" i="49"/>
  <c r="P25" i="49" s="1"/>
  <c r="R21" i="4"/>
  <c r="R23" i="4" s="1"/>
  <c r="R15" i="4"/>
  <c r="P14" i="33"/>
  <c r="P83" i="41"/>
  <c r="P104" i="41" s="1"/>
  <c r="N38" i="34" l="1"/>
  <c r="L43" i="36"/>
  <c r="J23" i="19"/>
  <c r="N19" i="36"/>
  <c r="N24" i="33"/>
  <c r="L42" i="36"/>
  <c r="L35" i="36"/>
  <c r="L14" i="19"/>
  <c r="N18" i="36"/>
  <c r="N25" i="33"/>
  <c r="P10" i="34"/>
  <c r="P36" i="34" s="1"/>
  <c r="P49" i="34" s="1"/>
  <c r="P8" i="34"/>
  <c r="P34" i="34" s="1"/>
  <c r="P47" i="34" s="1"/>
  <c r="P9" i="34"/>
  <c r="P35" i="34" s="1"/>
  <c r="P48" i="34" s="1"/>
  <c r="J18" i="19"/>
  <c r="N9" i="35"/>
  <c r="M29" i="35"/>
  <c r="M30" i="35"/>
  <c r="N51" i="34"/>
  <c r="N17" i="19" s="1"/>
  <c r="N15" i="19" s="1"/>
  <c r="O36" i="34"/>
  <c r="O49" i="34" s="1"/>
  <c r="M51" i="34"/>
  <c r="G25" i="19"/>
  <c r="M69" i="43"/>
  <c r="Q69" i="43"/>
  <c r="O59" i="43"/>
  <c r="O58" i="43"/>
  <c r="L73" i="43"/>
  <c r="N32" i="43"/>
  <c r="P7" i="43"/>
  <c r="Q34" i="43"/>
  <c r="N31" i="43"/>
  <c r="M34" i="43"/>
  <c r="O23" i="43"/>
  <c r="Q44" i="42"/>
  <c r="N66" i="42"/>
  <c r="N86" i="42"/>
  <c r="J12" i="19"/>
  <c r="O61" i="42"/>
  <c r="L73" i="42"/>
  <c r="O60" i="42"/>
  <c r="L79" i="42"/>
  <c r="O24" i="42"/>
  <c r="L78" i="42"/>
  <c r="L36" i="42"/>
  <c r="L77" i="42"/>
  <c r="N27" i="42"/>
  <c r="L9" i="19"/>
  <c r="Q10" i="44"/>
  <c r="Q5" i="42" s="1"/>
  <c r="Q23" i="42" s="1"/>
  <c r="Q7" i="49"/>
  <c r="Q10" i="49" s="1"/>
  <c r="Q6" i="34" s="1"/>
  <c r="Q7" i="50"/>
  <c r="Q10" i="50" s="1"/>
  <c r="Q5" i="35" s="1"/>
  <c r="Q17" i="50"/>
  <c r="Q20" i="50" s="1"/>
  <c r="Q7" i="35" s="1"/>
  <c r="Q27" i="35" s="1"/>
  <c r="Q12" i="50"/>
  <c r="Q15" i="50" s="1"/>
  <c r="Q6" i="35" s="1"/>
  <c r="Q26" i="35" s="1"/>
  <c r="Q17" i="49"/>
  <c r="Q20" i="49" s="1"/>
  <c r="Q27" i="49"/>
  <c r="Q30" i="49" s="1"/>
  <c r="Q22" i="49"/>
  <c r="Q25" i="49" s="1"/>
  <c r="Q12" i="49"/>
  <c r="Q15" i="49" s="1"/>
  <c r="S7" i="10"/>
  <c r="S21" i="4"/>
  <c r="S23" i="4" s="1"/>
  <c r="S15" i="4"/>
  <c r="S49" i="6" s="1"/>
  <c r="S50" i="6" s="1"/>
  <c r="S55" i="6" s="1"/>
  <c r="P27" i="10"/>
  <c r="P26" i="10"/>
  <c r="P25" i="10"/>
  <c r="Q22" i="50"/>
  <c r="Q25" i="50" s="1"/>
  <c r="Q8" i="35" s="1"/>
  <c r="Q28" i="35" s="1"/>
  <c r="Q28" i="44"/>
  <c r="Q7" i="42" s="1"/>
  <c r="Q25" i="42" s="1"/>
  <c r="P32" i="34"/>
  <c r="P25" i="35"/>
  <c r="P9" i="35"/>
  <c r="Q17" i="36"/>
  <c r="Q80" i="41"/>
  <c r="Q101" i="41" s="1"/>
  <c r="Q82" i="41"/>
  <c r="Q103" i="41" s="1"/>
  <c r="Q34" i="47"/>
  <c r="Q81" i="41"/>
  <c r="Q102" i="41" s="1"/>
  <c r="Q25" i="47"/>
  <c r="M8" i="19"/>
  <c r="O55" i="6"/>
  <c r="R24" i="10"/>
  <c r="R28" i="45"/>
  <c r="R7" i="43" s="1"/>
  <c r="R25" i="43" s="1"/>
  <c r="R32" i="43" s="1"/>
  <c r="R19" i="45"/>
  <c r="R6" i="43" s="1"/>
  <c r="R24" i="43" s="1"/>
  <c r="R31" i="43" s="1"/>
  <c r="R10" i="45"/>
  <c r="R5" i="43" s="1"/>
  <c r="R23" i="43" s="1"/>
  <c r="R30" i="43" s="1"/>
  <c r="L39" i="6"/>
  <c r="N29" i="35"/>
  <c r="N30" i="35"/>
  <c r="N35" i="35" s="1"/>
  <c r="N20" i="19" s="1"/>
  <c r="N18" i="19" s="1"/>
  <c r="Q33" i="6"/>
  <c r="Q34" i="6" s="1"/>
  <c r="Q39" i="6" s="1"/>
  <c r="Q9" i="6"/>
  <c r="R80" i="41"/>
  <c r="R101" i="41" s="1"/>
  <c r="R17" i="36"/>
  <c r="R25" i="47"/>
  <c r="R28" i="47" s="1"/>
  <c r="R18" i="36" s="1"/>
  <c r="R30" i="36" s="1"/>
  <c r="R42" i="36" s="1"/>
  <c r="R81" i="41"/>
  <c r="R34" i="47"/>
  <c r="R37" i="47" s="1"/>
  <c r="R19" i="36" s="1"/>
  <c r="R31" i="36" s="1"/>
  <c r="R43" i="36" s="1"/>
  <c r="R82" i="41"/>
  <c r="P27" i="42"/>
  <c r="P23" i="33"/>
  <c r="P26" i="33" s="1"/>
  <c r="P14" i="19" s="1"/>
  <c r="P17" i="33"/>
  <c r="O32" i="34"/>
  <c r="O12" i="34"/>
  <c r="R16" i="10"/>
  <c r="R8" i="19" s="1"/>
  <c r="P35" i="36"/>
  <c r="P41" i="36"/>
  <c r="P47" i="36" s="1"/>
  <c r="P23" i="19" s="1"/>
  <c r="P21" i="19" s="1"/>
  <c r="Q25" i="10"/>
  <c r="Q30" i="10" s="1"/>
  <c r="Q26" i="10"/>
  <c r="Q31" i="10" s="1"/>
  <c r="Q27" i="10"/>
  <c r="Q32" i="10" s="1"/>
  <c r="O13" i="10"/>
  <c r="P30" i="49"/>
  <c r="P11" i="34" s="1"/>
  <c r="Q28" i="42"/>
  <c r="Q78" i="42" s="1"/>
  <c r="O33" i="6"/>
  <c r="O9" i="6"/>
  <c r="N23" i="33"/>
  <c r="N17" i="33"/>
  <c r="R49" i="6"/>
  <c r="N41" i="36"/>
  <c r="R7" i="6"/>
  <c r="R21" i="6"/>
  <c r="O30" i="35"/>
  <c r="O35" i="35" s="1"/>
  <c r="O20" i="19" s="1"/>
  <c r="O18" i="19" s="1"/>
  <c r="O29" i="35"/>
  <c r="P86" i="42"/>
  <c r="P29" i="42"/>
  <c r="P79" i="42" s="1"/>
  <c r="S78" i="41"/>
  <c r="S77" i="41" s="1"/>
  <c r="S79" i="41" s="1"/>
  <c r="S100" i="41" s="1"/>
  <c r="S53" i="40"/>
  <c r="S107" i="40"/>
  <c r="S23" i="10" s="1"/>
  <c r="O14" i="10"/>
  <c r="T98" i="40"/>
  <c r="T6" i="10" s="1"/>
  <c r="T7" i="10" s="1"/>
  <c r="T71" i="40"/>
  <c r="T77" i="40"/>
  <c r="T80" i="40" s="1"/>
  <c r="T13" i="4" s="1"/>
  <c r="T86" i="40"/>
  <c r="T89" i="40" s="1"/>
  <c r="O15" i="10"/>
  <c r="R37" i="45"/>
  <c r="R40" i="43" s="1"/>
  <c r="R58" i="43" s="1"/>
  <c r="R65" i="43" s="1"/>
  <c r="R19" i="44"/>
  <c r="R6" i="42" s="1"/>
  <c r="R24" i="42" s="1"/>
  <c r="R37" i="44"/>
  <c r="R42" i="42" s="1"/>
  <c r="R60" i="42" s="1"/>
  <c r="R64" i="42" s="1"/>
  <c r="R46" i="45"/>
  <c r="R41" i="43" s="1"/>
  <c r="R59" i="43" s="1"/>
  <c r="R66" i="43" s="1"/>
  <c r="R46" i="44"/>
  <c r="R43" i="42" s="1"/>
  <c r="R61" i="42" s="1"/>
  <c r="R65" i="42" s="1"/>
  <c r="R55" i="45"/>
  <c r="R42" i="43" s="1"/>
  <c r="R60" i="43" s="1"/>
  <c r="R67" i="43" s="1"/>
  <c r="R55" i="44"/>
  <c r="R44" i="42" s="1"/>
  <c r="R62" i="42" s="1"/>
  <c r="R66" i="42" s="1"/>
  <c r="P12" i="34" l="1"/>
  <c r="R103" i="41"/>
  <c r="R16" i="33" s="1"/>
  <c r="R25" i="33" s="1"/>
  <c r="R102" i="41"/>
  <c r="R15" i="33" s="1"/>
  <c r="R24" i="33" s="1"/>
  <c r="J21" i="19"/>
  <c r="L47" i="36"/>
  <c r="N30" i="36"/>
  <c r="N23" i="36"/>
  <c r="N26" i="33"/>
  <c r="N31" i="36"/>
  <c r="Q8" i="34"/>
  <c r="Q34" i="34" s="1"/>
  <c r="Q47" i="34" s="1"/>
  <c r="Q10" i="34"/>
  <c r="Q36" i="34" s="1"/>
  <c r="Q49" i="34" s="1"/>
  <c r="Q11" i="34"/>
  <c r="Q37" i="34" s="1"/>
  <c r="Q50" i="34" s="1"/>
  <c r="Q9" i="34"/>
  <c r="Q35" i="34" s="1"/>
  <c r="Q48" i="34" s="1"/>
  <c r="M35" i="35"/>
  <c r="P37" i="34"/>
  <c r="P38" i="34" s="1"/>
  <c r="M17" i="19"/>
  <c r="N34" i="43"/>
  <c r="N73" i="43" s="1"/>
  <c r="N13" i="19" s="1"/>
  <c r="Q73" i="43"/>
  <c r="Q13" i="19" s="1"/>
  <c r="L13" i="19"/>
  <c r="M73" i="43"/>
  <c r="M13" i="19" s="1"/>
  <c r="O66" i="43"/>
  <c r="R69" i="43"/>
  <c r="O65" i="43"/>
  <c r="P25" i="43"/>
  <c r="R34" i="43"/>
  <c r="O30" i="43"/>
  <c r="Q62" i="42"/>
  <c r="Q86" i="42" s="1"/>
  <c r="R73" i="42"/>
  <c r="O65" i="42"/>
  <c r="J11" i="19"/>
  <c r="O64" i="42"/>
  <c r="L80" i="42"/>
  <c r="M73" i="42"/>
  <c r="M77" i="42"/>
  <c r="M80" i="42" s="1"/>
  <c r="M12" i="19" s="1"/>
  <c r="O28" i="42"/>
  <c r="P30" i="10"/>
  <c r="Q33" i="10"/>
  <c r="Q9" i="19" s="1"/>
  <c r="Q7" i="19" s="1"/>
  <c r="P31" i="10"/>
  <c r="P32" i="10"/>
  <c r="L7" i="19"/>
  <c r="R28" i="44"/>
  <c r="R7" i="42" s="1"/>
  <c r="R25" i="42" s="1"/>
  <c r="R22" i="50"/>
  <c r="R25" i="50" s="1"/>
  <c r="R8" i="35" s="1"/>
  <c r="R28" i="35" s="1"/>
  <c r="R7" i="49"/>
  <c r="R10" i="49" s="1"/>
  <c r="R6" i="34" s="1"/>
  <c r="R10" i="44"/>
  <c r="R5" i="42" s="1"/>
  <c r="R23" i="42" s="1"/>
  <c r="R7" i="50"/>
  <c r="R10" i="50" s="1"/>
  <c r="R5" i="35" s="1"/>
  <c r="R17" i="49"/>
  <c r="R20" i="49" s="1"/>
  <c r="R12" i="49"/>
  <c r="R15" i="49" s="1"/>
  <c r="R17" i="50"/>
  <c r="R20" i="50" s="1"/>
  <c r="R7" i="35" s="1"/>
  <c r="R27" i="35" s="1"/>
  <c r="R12" i="50"/>
  <c r="R15" i="50" s="1"/>
  <c r="R6" i="35" s="1"/>
  <c r="R26" i="35" s="1"/>
  <c r="R27" i="49"/>
  <c r="R30" i="49" s="1"/>
  <c r="R22" i="49"/>
  <c r="R25" i="49" s="1"/>
  <c r="Q14" i="33"/>
  <c r="Q83" i="41"/>
  <c r="Q104" i="41" s="1"/>
  <c r="S7" i="6"/>
  <c r="S21" i="6"/>
  <c r="R50" i="6"/>
  <c r="O16" i="10"/>
  <c r="Q29" i="36"/>
  <c r="Q37" i="47"/>
  <c r="P36" i="42"/>
  <c r="P77" i="42"/>
  <c r="P80" i="42" s="1"/>
  <c r="P12" i="19" s="1"/>
  <c r="S8" i="10"/>
  <c r="S10" i="10"/>
  <c r="S9" i="10"/>
  <c r="P29" i="35"/>
  <c r="P30" i="35"/>
  <c r="P35" i="35" s="1"/>
  <c r="P20" i="19" s="1"/>
  <c r="P18" i="19" s="1"/>
  <c r="S80" i="41"/>
  <c r="S101" i="41" s="1"/>
  <c r="S17" i="36"/>
  <c r="S25" i="47"/>
  <c r="S28" i="47" s="1"/>
  <c r="S18" i="36" s="1"/>
  <c r="S30" i="36" s="1"/>
  <c r="S42" i="36" s="1"/>
  <c r="S34" i="47"/>
  <c r="S37" i="47" s="1"/>
  <c r="S19" i="36" s="1"/>
  <c r="S31" i="36" s="1"/>
  <c r="S43" i="36" s="1"/>
  <c r="S82" i="41"/>
  <c r="S81" i="41"/>
  <c r="R25" i="10"/>
  <c r="R30" i="10" s="1"/>
  <c r="R27" i="10"/>
  <c r="R32" i="10" s="1"/>
  <c r="R26" i="10"/>
  <c r="R31" i="10" s="1"/>
  <c r="S37" i="45"/>
  <c r="S40" i="43" s="1"/>
  <c r="S58" i="43" s="1"/>
  <c r="S65" i="43" s="1"/>
  <c r="S19" i="44"/>
  <c r="S6" i="42" s="1"/>
  <c r="S24" i="42" s="1"/>
  <c r="S37" i="44"/>
  <c r="S42" i="42" s="1"/>
  <c r="S60" i="42" s="1"/>
  <c r="S64" i="42" s="1"/>
  <c r="S46" i="44"/>
  <c r="S43" i="42" s="1"/>
  <c r="S61" i="42" s="1"/>
  <c r="S65" i="42" s="1"/>
  <c r="S55" i="44"/>
  <c r="S44" i="42" s="1"/>
  <c r="S62" i="42" s="1"/>
  <c r="S66" i="42" s="1"/>
  <c r="S46" i="45"/>
  <c r="S41" i="43" s="1"/>
  <c r="S59" i="43" s="1"/>
  <c r="S66" i="43" s="1"/>
  <c r="S55" i="45"/>
  <c r="S42" i="43" s="1"/>
  <c r="S60" i="43" s="1"/>
  <c r="S67" i="43" s="1"/>
  <c r="P45" i="34"/>
  <c r="O56" i="6"/>
  <c r="P56" i="6" s="1"/>
  <c r="Q56" i="6" s="1"/>
  <c r="O58" i="6"/>
  <c r="P58" i="6" s="1"/>
  <c r="Q58" i="6" s="1"/>
  <c r="T21" i="4"/>
  <c r="T23" i="4" s="1"/>
  <c r="T15" i="4"/>
  <c r="T49" i="6" s="1"/>
  <c r="T50" i="6" s="1"/>
  <c r="T55" i="6" s="1"/>
  <c r="U77" i="40"/>
  <c r="U80" i="40" s="1"/>
  <c r="U13" i="4" s="1"/>
  <c r="U86" i="40"/>
  <c r="U89" i="40" s="1"/>
  <c r="U98" i="40"/>
  <c r="U6" i="10" s="1"/>
  <c r="U7" i="10" s="1"/>
  <c r="U71" i="40"/>
  <c r="R29" i="36"/>
  <c r="R23" i="36"/>
  <c r="Q16" i="33"/>
  <c r="S24" i="10"/>
  <c r="S19" i="45"/>
  <c r="S6" i="43" s="1"/>
  <c r="S24" i="43" s="1"/>
  <c r="S31" i="43" s="1"/>
  <c r="S10" i="45"/>
  <c r="S5" i="43" s="1"/>
  <c r="S23" i="43" s="1"/>
  <c r="S30" i="43" s="1"/>
  <c r="S28" i="45"/>
  <c r="S7" i="43" s="1"/>
  <c r="S25" i="43" s="1"/>
  <c r="S32" i="43" s="1"/>
  <c r="M7" i="19"/>
  <c r="Q29" i="42"/>
  <c r="Q25" i="35"/>
  <c r="Q9" i="35"/>
  <c r="O38" i="34"/>
  <c r="O45" i="34"/>
  <c r="R28" i="42"/>
  <c r="R78" i="42" s="1"/>
  <c r="R33" i="6"/>
  <c r="R34" i="6" s="1"/>
  <c r="R39" i="6" s="1"/>
  <c r="R9" i="6"/>
  <c r="Q28" i="47"/>
  <c r="Q32" i="34"/>
  <c r="R14" i="33"/>
  <c r="R83" i="41"/>
  <c r="R104" i="41" s="1"/>
  <c r="T78" i="41"/>
  <c r="T77" i="41" s="1"/>
  <c r="T79" i="41" s="1"/>
  <c r="T100" i="41" s="1"/>
  <c r="T53" i="40"/>
  <c r="T107" i="40"/>
  <c r="T23" i="10" s="1"/>
  <c r="O34" i="6"/>
  <c r="L42" i="6"/>
  <c r="M42" i="6" s="1"/>
  <c r="N42" i="6" s="1"/>
  <c r="T8" i="10"/>
  <c r="T13" i="10" s="1"/>
  <c r="T9" i="10"/>
  <c r="T14" i="10" s="1"/>
  <c r="T10" i="10"/>
  <c r="T15" i="10" s="1"/>
  <c r="L40" i="6"/>
  <c r="M40" i="6" s="1"/>
  <c r="N40" i="6" s="1"/>
  <c r="Q15" i="33"/>
  <c r="Q27" i="42"/>
  <c r="Q12" i="34" l="1"/>
  <c r="S103" i="41"/>
  <c r="S16" i="33" s="1"/>
  <c r="S25" i="33" s="1"/>
  <c r="S102" i="41"/>
  <c r="S15" i="33" s="1"/>
  <c r="S24" i="33" s="1"/>
  <c r="N43" i="36"/>
  <c r="L23" i="19"/>
  <c r="Q19" i="36"/>
  <c r="N14" i="19"/>
  <c r="Q18" i="36"/>
  <c r="N42" i="36"/>
  <c r="N35" i="36"/>
  <c r="Q24" i="33"/>
  <c r="Q25" i="33"/>
  <c r="M11" i="19"/>
  <c r="P50" i="34"/>
  <c r="P51" i="34" s="1"/>
  <c r="P17" i="19" s="1"/>
  <c r="P15" i="19" s="1"/>
  <c r="R10" i="34"/>
  <c r="R36" i="34" s="1"/>
  <c r="R49" i="34" s="1"/>
  <c r="R11" i="34"/>
  <c r="R37" i="34" s="1"/>
  <c r="R50" i="34" s="1"/>
  <c r="R8" i="34"/>
  <c r="R34" i="34" s="1"/>
  <c r="R47" i="34" s="1"/>
  <c r="R9" i="34"/>
  <c r="M20" i="19"/>
  <c r="M15" i="19"/>
  <c r="O51" i="34"/>
  <c r="R73" i="43"/>
  <c r="R13" i="19" s="1"/>
  <c r="J25" i="19"/>
  <c r="S69" i="43"/>
  <c r="O69" i="43"/>
  <c r="P32" i="43"/>
  <c r="P34" i="43" s="1"/>
  <c r="P73" i="43" s="1"/>
  <c r="P13" i="19" s="1"/>
  <c r="P11" i="19" s="1"/>
  <c r="S34" i="43"/>
  <c r="O34" i="43"/>
  <c r="Q66" i="42"/>
  <c r="N73" i="42"/>
  <c r="N79" i="42"/>
  <c r="L12" i="19"/>
  <c r="S73" i="42"/>
  <c r="N36" i="42"/>
  <c r="N77" i="42"/>
  <c r="R33" i="10"/>
  <c r="R9" i="19" s="1"/>
  <c r="R7" i="19" s="1"/>
  <c r="P33" i="10"/>
  <c r="R35" i="36"/>
  <c r="R41" i="36"/>
  <c r="R47" i="36" s="1"/>
  <c r="R23" i="19" s="1"/>
  <c r="R21" i="19" s="1"/>
  <c r="R17" i="33"/>
  <c r="R23" i="33"/>
  <c r="R26" i="33" s="1"/>
  <c r="R14" i="19" s="1"/>
  <c r="U8" i="10"/>
  <c r="U13" i="10" s="1"/>
  <c r="U10" i="10"/>
  <c r="U15" i="10" s="1"/>
  <c r="U9" i="10"/>
  <c r="U14" i="10" s="1"/>
  <c r="S29" i="36"/>
  <c r="S23" i="36"/>
  <c r="O8" i="19"/>
  <c r="U78" i="41"/>
  <c r="U77" i="41" s="1"/>
  <c r="U79" i="41" s="1"/>
  <c r="U100" i="41" s="1"/>
  <c r="U107" i="40"/>
  <c r="U23" i="10" s="1"/>
  <c r="U53" i="40"/>
  <c r="Q45" i="34"/>
  <c r="Q51" i="34" s="1"/>
  <c r="Q17" i="19" s="1"/>
  <c r="Q15" i="19" s="1"/>
  <c r="Q38" i="34"/>
  <c r="V98" i="40"/>
  <c r="V6" i="10" s="1"/>
  <c r="V7" i="10" s="1"/>
  <c r="V77" i="40"/>
  <c r="V80" i="40" s="1"/>
  <c r="V13" i="4" s="1"/>
  <c r="V86" i="40"/>
  <c r="V89" i="40" s="1"/>
  <c r="V71" i="40"/>
  <c r="S28" i="44"/>
  <c r="S7" i="42" s="1"/>
  <c r="S25" i="42" s="1"/>
  <c r="S22" i="50"/>
  <c r="S25" i="50" s="1"/>
  <c r="S8" i="35" s="1"/>
  <c r="S28" i="35" s="1"/>
  <c r="R55" i="6"/>
  <c r="R56" i="6" s="1"/>
  <c r="S56" i="6" s="1"/>
  <c r="T56" i="6" s="1"/>
  <c r="R25" i="35"/>
  <c r="R9" i="35"/>
  <c r="T16" i="10"/>
  <c r="T8" i="19" s="1"/>
  <c r="S14" i="33"/>
  <c r="S83" i="41"/>
  <c r="S104" i="41" s="1"/>
  <c r="U15" i="4"/>
  <c r="U49" i="6" s="1"/>
  <c r="U50" i="6" s="1"/>
  <c r="U55" i="6" s="1"/>
  <c r="U21" i="4"/>
  <c r="U23" i="4" s="1"/>
  <c r="O39" i="6"/>
  <c r="S7" i="49"/>
  <c r="S10" i="49" s="1"/>
  <c r="S6" i="34" s="1"/>
  <c r="S10" i="44"/>
  <c r="S5" i="42" s="1"/>
  <c r="S23" i="42" s="1"/>
  <c r="S7" i="50"/>
  <c r="S10" i="50" s="1"/>
  <c r="S5" i="35" s="1"/>
  <c r="S17" i="50"/>
  <c r="S20" i="50" s="1"/>
  <c r="S7" i="35" s="1"/>
  <c r="S27" i="35" s="1"/>
  <c r="S27" i="49"/>
  <c r="S30" i="49" s="1"/>
  <c r="S12" i="49"/>
  <c r="S15" i="49" s="1"/>
  <c r="S22" i="49"/>
  <c r="S25" i="49" s="1"/>
  <c r="S12" i="50"/>
  <c r="S15" i="50" s="1"/>
  <c r="S6" i="35" s="1"/>
  <c r="S26" i="35" s="1"/>
  <c r="S17" i="49"/>
  <c r="S20" i="49" s="1"/>
  <c r="R27" i="42"/>
  <c r="R32" i="34"/>
  <c r="S33" i="6"/>
  <c r="S9" i="6"/>
  <c r="Q29" i="35"/>
  <c r="Q30" i="35"/>
  <c r="Q35" i="35" s="1"/>
  <c r="Q20" i="19" s="1"/>
  <c r="Q18" i="19" s="1"/>
  <c r="Q41" i="36"/>
  <c r="T7" i="6"/>
  <c r="T21" i="6"/>
  <c r="S15" i="10"/>
  <c r="T37" i="45"/>
  <c r="T40" i="43" s="1"/>
  <c r="T58" i="43" s="1"/>
  <c r="T65" i="43" s="1"/>
  <c r="T19" i="44"/>
  <c r="T6" i="42" s="1"/>
  <c r="T24" i="42" s="1"/>
  <c r="T55" i="45"/>
  <c r="T42" i="43" s="1"/>
  <c r="T60" i="43" s="1"/>
  <c r="T67" i="43" s="1"/>
  <c r="T46" i="44"/>
  <c r="T43" i="42" s="1"/>
  <c r="T61" i="42" s="1"/>
  <c r="T65" i="42" s="1"/>
  <c r="T37" i="44"/>
  <c r="T42" i="42" s="1"/>
  <c r="T60" i="42" s="1"/>
  <c r="T64" i="42" s="1"/>
  <c r="T46" i="45"/>
  <c r="T41" i="43" s="1"/>
  <c r="T59" i="43" s="1"/>
  <c r="T66" i="43" s="1"/>
  <c r="T55" i="44"/>
  <c r="T44" i="42" s="1"/>
  <c r="T62" i="42" s="1"/>
  <c r="T66" i="42" s="1"/>
  <c r="S27" i="10"/>
  <c r="S25" i="10"/>
  <c r="S30" i="10" s="1"/>
  <c r="S26" i="10"/>
  <c r="S31" i="10" s="1"/>
  <c r="S13" i="10"/>
  <c r="R86" i="42"/>
  <c r="R29" i="42"/>
  <c r="R79" i="42" s="1"/>
  <c r="S28" i="42"/>
  <c r="S78" i="42" s="1"/>
  <c r="S14" i="10"/>
  <c r="T17" i="36"/>
  <c r="T80" i="41"/>
  <c r="T101" i="41" s="1"/>
  <c r="T82" i="41"/>
  <c r="T34" i="47"/>
  <c r="T37" i="47" s="1"/>
  <c r="T19" i="36" s="1"/>
  <c r="T31" i="36" s="1"/>
  <c r="T43" i="36" s="1"/>
  <c r="T81" i="41"/>
  <c r="T25" i="47"/>
  <c r="T28" i="47" s="1"/>
  <c r="T18" i="36" s="1"/>
  <c r="T30" i="36" s="1"/>
  <c r="T42" i="36" s="1"/>
  <c r="Q36" i="42"/>
  <c r="Q77" i="42"/>
  <c r="Q80" i="42" s="1"/>
  <c r="Q12" i="19" s="1"/>
  <c r="Q11" i="19" s="1"/>
  <c r="T24" i="10"/>
  <c r="T28" i="45"/>
  <c r="T7" i="43" s="1"/>
  <c r="T25" i="43" s="1"/>
  <c r="T32" i="43" s="1"/>
  <c r="T19" i="45"/>
  <c r="T6" i="43" s="1"/>
  <c r="T24" i="43" s="1"/>
  <c r="T31" i="43" s="1"/>
  <c r="T10" i="45"/>
  <c r="T5" i="43" s="1"/>
  <c r="T23" i="43" s="1"/>
  <c r="T30" i="43" s="1"/>
  <c r="Q23" i="33"/>
  <c r="Q17" i="33"/>
  <c r="T103" i="41" l="1"/>
  <c r="T16" i="33" s="1"/>
  <c r="T25" i="33" s="1"/>
  <c r="T102" i="41"/>
  <c r="T15" i="33" s="1"/>
  <c r="T24" i="33" s="1"/>
  <c r="L21" i="19"/>
  <c r="N47" i="36"/>
  <c r="Q26" i="33"/>
  <c r="Q30" i="36"/>
  <c r="Q23" i="36"/>
  <c r="Q31" i="36"/>
  <c r="R12" i="34"/>
  <c r="R58" i="6"/>
  <c r="S58" i="6" s="1"/>
  <c r="T58" i="6" s="1"/>
  <c r="U58" i="6" s="1"/>
  <c r="U56" i="6"/>
  <c r="S9" i="34"/>
  <c r="S35" i="34" s="1"/>
  <c r="S48" i="34" s="1"/>
  <c r="S8" i="34"/>
  <c r="S34" i="34" s="1"/>
  <c r="S47" i="34" s="1"/>
  <c r="S11" i="34"/>
  <c r="S37" i="34" s="1"/>
  <c r="S50" i="34" s="1"/>
  <c r="R35" i="34"/>
  <c r="R48" i="34" s="1"/>
  <c r="S10" i="34"/>
  <c r="S73" i="43"/>
  <c r="S13" i="19" s="1"/>
  <c r="M18" i="19"/>
  <c r="O17" i="19"/>
  <c r="T69" i="43"/>
  <c r="O73" i="43"/>
  <c r="T34" i="43"/>
  <c r="T73" i="42"/>
  <c r="L11" i="19"/>
  <c r="O73" i="42"/>
  <c r="O77" i="42"/>
  <c r="N80" i="42"/>
  <c r="O78" i="42"/>
  <c r="O36" i="42"/>
  <c r="P9" i="19"/>
  <c r="S32" i="10"/>
  <c r="S33" i="10" s="1"/>
  <c r="S9" i="19" s="1"/>
  <c r="T27" i="10"/>
  <c r="T32" i="10" s="1"/>
  <c r="T26" i="10"/>
  <c r="T31" i="10" s="1"/>
  <c r="T25" i="10"/>
  <c r="T30" i="10" s="1"/>
  <c r="S29" i="42"/>
  <c r="S79" i="42" s="1"/>
  <c r="S86" i="42"/>
  <c r="S32" i="34"/>
  <c r="T10" i="44"/>
  <c r="T5" i="42" s="1"/>
  <c r="T23" i="42" s="1"/>
  <c r="T7" i="49"/>
  <c r="T10" i="49" s="1"/>
  <c r="T6" i="34" s="1"/>
  <c r="T12" i="50"/>
  <c r="T15" i="50" s="1"/>
  <c r="T6" i="35" s="1"/>
  <c r="T26" i="35" s="1"/>
  <c r="T27" i="49"/>
  <c r="T30" i="49" s="1"/>
  <c r="T17" i="50"/>
  <c r="T20" i="50" s="1"/>
  <c r="T7" i="35" s="1"/>
  <c r="T27" i="35" s="1"/>
  <c r="T7" i="50"/>
  <c r="T10" i="50" s="1"/>
  <c r="T5" i="35" s="1"/>
  <c r="T22" i="49"/>
  <c r="T25" i="49" s="1"/>
  <c r="T12" i="49"/>
  <c r="T15" i="49" s="1"/>
  <c r="T17" i="49"/>
  <c r="T20" i="49" s="1"/>
  <c r="S34" i="6"/>
  <c r="V78" i="41"/>
  <c r="V77" i="41" s="1"/>
  <c r="V79" i="41" s="1"/>
  <c r="V100" i="41" s="1"/>
  <c r="V107" i="40"/>
  <c r="V23" i="10" s="1"/>
  <c r="V53" i="40"/>
  <c r="O7" i="19"/>
  <c r="T28" i="42"/>
  <c r="T78" i="42" s="1"/>
  <c r="O40" i="6"/>
  <c r="P40" i="6" s="1"/>
  <c r="Q40" i="6" s="1"/>
  <c r="R40" i="6" s="1"/>
  <c r="S25" i="35"/>
  <c r="S9" i="35"/>
  <c r="R45" i="34"/>
  <c r="U7" i="6"/>
  <c r="U21" i="6"/>
  <c r="V21" i="4"/>
  <c r="V23" i="4" s="1"/>
  <c r="V15" i="4"/>
  <c r="V49" i="6" s="1"/>
  <c r="V50" i="6" s="1"/>
  <c r="V55" i="6" s="1"/>
  <c r="S16" i="10"/>
  <c r="W98" i="40"/>
  <c r="W6" i="10" s="1"/>
  <c r="W7" i="10" s="1"/>
  <c r="W77" i="40"/>
  <c r="W80" i="40" s="1"/>
  <c r="W13" i="4" s="1"/>
  <c r="W86" i="40"/>
  <c r="W89" i="40" s="1"/>
  <c r="W71" i="40"/>
  <c r="S41" i="36"/>
  <c r="S47" i="36" s="1"/>
  <c r="S23" i="19" s="1"/>
  <c r="S21" i="19" s="1"/>
  <c r="S35" i="36"/>
  <c r="U24" i="10"/>
  <c r="U28" i="45"/>
  <c r="U7" i="43" s="1"/>
  <c r="U25" i="43" s="1"/>
  <c r="U32" i="43" s="1"/>
  <c r="U10" i="45"/>
  <c r="U5" i="43" s="1"/>
  <c r="U23" i="43" s="1"/>
  <c r="U30" i="43" s="1"/>
  <c r="U19" i="45"/>
  <c r="U6" i="43" s="1"/>
  <c r="U24" i="43" s="1"/>
  <c r="U31" i="43" s="1"/>
  <c r="S27" i="42"/>
  <c r="U80" i="41"/>
  <c r="U101" i="41" s="1"/>
  <c r="U17" i="36"/>
  <c r="U81" i="41"/>
  <c r="U34" i="47"/>
  <c r="U37" i="47" s="1"/>
  <c r="U19" i="36" s="1"/>
  <c r="U31" i="36" s="1"/>
  <c r="U43" i="36" s="1"/>
  <c r="U25" i="47"/>
  <c r="U28" i="47" s="1"/>
  <c r="U18" i="36" s="1"/>
  <c r="U30" i="36" s="1"/>
  <c r="U42" i="36" s="1"/>
  <c r="U82" i="41"/>
  <c r="T28" i="44"/>
  <c r="T7" i="42" s="1"/>
  <c r="T25" i="42" s="1"/>
  <c r="T22" i="50"/>
  <c r="T25" i="50" s="1"/>
  <c r="T8" i="35" s="1"/>
  <c r="T28" i="35" s="1"/>
  <c r="T14" i="33"/>
  <c r="T83" i="41"/>
  <c r="T104" i="41" s="1"/>
  <c r="R36" i="42"/>
  <c r="R77" i="42"/>
  <c r="R80" i="42" s="1"/>
  <c r="R12" i="19" s="1"/>
  <c r="R11" i="19" s="1"/>
  <c r="V8" i="10"/>
  <c r="V13" i="10" s="1"/>
  <c r="V10" i="10"/>
  <c r="V15" i="10" s="1"/>
  <c r="V9" i="10"/>
  <c r="V14" i="10" s="1"/>
  <c r="S23" i="33"/>
  <c r="S26" i="33" s="1"/>
  <c r="S14" i="19" s="1"/>
  <c r="S17" i="33"/>
  <c r="O42" i="6"/>
  <c r="P42" i="6" s="1"/>
  <c r="Q42" i="6" s="1"/>
  <c r="R42" i="6" s="1"/>
  <c r="U16" i="10"/>
  <c r="U8" i="19" s="1"/>
  <c r="T9" i="6"/>
  <c r="T33" i="6"/>
  <c r="T34" i="6" s="1"/>
  <c r="T39" i="6" s="1"/>
  <c r="R30" i="35"/>
  <c r="R35" i="35" s="1"/>
  <c r="R20" i="19" s="1"/>
  <c r="R18" i="19" s="1"/>
  <c r="R29" i="35"/>
  <c r="U37" i="45"/>
  <c r="U40" i="43" s="1"/>
  <c r="U58" i="43" s="1"/>
  <c r="U65" i="43" s="1"/>
  <c r="U19" i="44"/>
  <c r="U6" i="42" s="1"/>
  <c r="U24" i="42" s="1"/>
  <c r="U37" i="44"/>
  <c r="U42" i="42" s="1"/>
  <c r="U60" i="42" s="1"/>
  <c r="U64" i="42" s="1"/>
  <c r="U46" i="44"/>
  <c r="U43" i="42" s="1"/>
  <c r="U61" i="42" s="1"/>
  <c r="U65" i="42" s="1"/>
  <c r="U55" i="44"/>
  <c r="U44" i="42" s="1"/>
  <c r="U62" i="42" s="1"/>
  <c r="U66" i="42" s="1"/>
  <c r="U46" i="45"/>
  <c r="U41" i="43" s="1"/>
  <c r="U59" i="43" s="1"/>
  <c r="U66" i="43" s="1"/>
  <c r="U55" i="45"/>
  <c r="U42" i="43" s="1"/>
  <c r="U60" i="43" s="1"/>
  <c r="U67" i="43" s="1"/>
  <c r="T23" i="36"/>
  <c r="T29" i="36"/>
  <c r="R51" i="34" l="1"/>
  <c r="R17" i="19" s="1"/>
  <c r="R15" i="19" s="1"/>
  <c r="R38" i="34"/>
  <c r="S12" i="34"/>
  <c r="V56" i="6"/>
  <c r="U103" i="41"/>
  <c r="U16" i="33" s="1"/>
  <c r="U25" i="33" s="1"/>
  <c r="U102" i="41"/>
  <c r="U15" i="33" s="1"/>
  <c r="U24" i="33" s="1"/>
  <c r="N23" i="19"/>
  <c r="Q43" i="36"/>
  <c r="Q42" i="36"/>
  <c r="Q35" i="36"/>
  <c r="Q14" i="19"/>
  <c r="T73" i="43"/>
  <c r="T13" i="19" s="1"/>
  <c r="U69" i="43"/>
  <c r="M25" i="19"/>
  <c r="T10" i="34"/>
  <c r="T36" i="34" s="1"/>
  <c r="T49" i="34" s="1"/>
  <c r="T8" i="34"/>
  <c r="T34" i="34" s="1"/>
  <c r="T47" i="34" s="1"/>
  <c r="S36" i="34"/>
  <c r="S49" i="34" s="1"/>
  <c r="T9" i="34"/>
  <c r="T35" i="34" s="1"/>
  <c r="T48" i="34" s="1"/>
  <c r="T11" i="34"/>
  <c r="T37" i="34" s="1"/>
  <c r="T50" i="34" s="1"/>
  <c r="O80" i="42"/>
  <c r="O12" i="19" s="1"/>
  <c r="O15" i="19"/>
  <c r="L25" i="19"/>
  <c r="O13" i="19"/>
  <c r="U34" i="43"/>
  <c r="Q73" i="42"/>
  <c r="Q79" i="42"/>
  <c r="U73" i="42"/>
  <c r="N12" i="19"/>
  <c r="T33" i="10"/>
  <c r="T9" i="19" s="1"/>
  <c r="T7" i="19" s="1"/>
  <c r="P7" i="19"/>
  <c r="P25" i="19" s="1"/>
  <c r="R25" i="19"/>
  <c r="V16" i="10"/>
  <c r="V8" i="19" s="1"/>
  <c r="U83" i="41"/>
  <c r="U104" i="41" s="1"/>
  <c r="U14" i="33"/>
  <c r="S77" i="42"/>
  <c r="S80" i="42" s="1"/>
  <c r="S12" i="19" s="1"/>
  <c r="S11" i="19" s="1"/>
  <c r="S36" i="42"/>
  <c r="S8" i="19"/>
  <c r="T25" i="35"/>
  <c r="T9" i="35"/>
  <c r="T35" i="36"/>
  <c r="T41" i="36"/>
  <c r="T47" i="36" s="1"/>
  <c r="T23" i="19" s="1"/>
  <c r="T21" i="19" s="1"/>
  <c r="U28" i="44"/>
  <c r="U7" i="42" s="1"/>
  <c r="U25" i="42" s="1"/>
  <c r="U22" i="50"/>
  <c r="U25" i="50" s="1"/>
  <c r="U8" i="35" s="1"/>
  <c r="U28" i="35" s="1"/>
  <c r="W8" i="10"/>
  <c r="W13" i="10" s="1"/>
  <c r="W9" i="10"/>
  <c r="W14" i="10" s="1"/>
  <c r="W10" i="10"/>
  <c r="W15" i="10" s="1"/>
  <c r="T17" i="33"/>
  <c r="T23" i="33"/>
  <c r="T26" i="33" s="1"/>
  <c r="T14" i="19" s="1"/>
  <c r="V7" i="6"/>
  <c r="V21" i="6"/>
  <c r="T32" i="34"/>
  <c r="T27" i="42"/>
  <c r="U33" i="6"/>
  <c r="U34" i="6" s="1"/>
  <c r="U39" i="6" s="1"/>
  <c r="U9" i="6"/>
  <c r="V19" i="44"/>
  <c r="V6" i="42" s="1"/>
  <c r="V24" i="42" s="1"/>
  <c r="V37" i="45"/>
  <c r="V40" i="43" s="1"/>
  <c r="V58" i="43" s="1"/>
  <c r="V65" i="43" s="1"/>
  <c r="V37" i="44"/>
  <c r="V42" i="42" s="1"/>
  <c r="V60" i="42" s="1"/>
  <c r="V64" i="42" s="1"/>
  <c r="V55" i="44"/>
  <c r="V44" i="42" s="1"/>
  <c r="V62" i="42" s="1"/>
  <c r="V66" i="42" s="1"/>
  <c r="V46" i="45"/>
  <c r="V41" i="43" s="1"/>
  <c r="V59" i="43" s="1"/>
  <c r="V66" i="43" s="1"/>
  <c r="V55" i="45"/>
  <c r="V42" i="43" s="1"/>
  <c r="V60" i="43" s="1"/>
  <c r="V67" i="43" s="1"/>
  <c r="V46" i="44"/>
  <c r="V43" i="42" s="1"/>
  <c r="V61" i="42" s="1"/>
  <c r="V65" i="42" s="1"/>
  <c r="U27" i="10"/>
  <c r="U32" i="10" s="1"/>
  <c r="U26" i="10"/>
  <c r="U31" i="10" s="1"/>
  <c r="U25" i="10"/>
  <c r="U30" i="10" s="1"/>
  <c r="V58" i="6"/>
  <c r="T86" i="42"/>
  <c r="T29" i="42"/>
  <c r="T79" i="42" s="1"/>
  <c r="V17" i="36"/>
  <c r="V80" i="41"/>
  <c r="V101" i="41" s="1"/>
  <c r="V82" i="41"/>
  <c r="V25" i="47"/>
  <c r="V28" i="47" s="1"/>
  <c r="V18" i="36" s="1"/>
  <c r="V30" i="36" s="1"/>
  <c r="V42" i="36" s="1"/>
  <c r="V34" i="47"/>
  <c r="V37" i="47" s="1"/>
  <c r="V19" i="36" s="1"/>
  <c r="V31" i="36" s="1"/>
  <c r="V43" i="36" s="1"/>
  <c r="V81" i="41"/>
  <c r="S45" i="34"/>
  <c r="U7" i="50"/>
  <c r="U10" i="50" s="1"/>
  <c r="U5" i="35" s="1"/>
  <c r="U10" i="44"/>
  <c r="U5" i="42" s="1"/>
  <c r="U23" i="42" s="1"/>
  <c r="U7" i="49"/>
  <c r="U10" i="49" s="1"/>
  <c r="U6" i="34" s="1"/>
  <c r="U22" i="49"/>
  <c r="U25" i="49" s="1"/>
  <c r="U17" i="50"/>
  <c r="U20" i="50" s="1"/>
  <c r="U7" i="35" s="1"/>
  <c r="U27" i="35" s="1"/>
  <c r="U12" i="50"/>
  <c r="U15" i="50" s="1"/>
  <c r="U6" i="35" s="1"/>
  <c r="U26" i="35" s="1"/>
  <c r="U12" i="49"/>
  <c r="U15" i="49" s="1"/>
  <c r="U17" i="49"/>
  <c r="U20" i="49" s="1"/>
  <c r="U27" i="49"/>
  <c r="U30" i="49" s="1"/>
  <c r="W78" i="41"/>
  <c r="W77" i="41" s="1"/>
  <c r="W79" i="41" s="1"/>
  <c r="W100" i="41" s="1"/>
  <c r="W53" i="40"/>
  <c r="W107" i="40"/>
  <c r="W23" i="10" s="1"/>
  <c r="V24" i="10"/>
  <c r="V10" i="45"/>
  <c r="V5" i="43" s="1"/>
  <c r="V23" i="43" s="1"/>
  <c r="V30" i="43" s="1"/>
  <c r="V19" i="45"/>
  <c r="V6" i="43" s="1"/>
  <c r="V24" i="43" s="1"/>
  <c r="V31" i="43" s="1"/>
  <c r="V28" i="45"/>
  <c r="V7" i="43" s="1"/>
  <c r="V25" i="43" s="1"/>
  <c r="V32" i="43" s="1"/>
  <c r="S39" i="6"/>
  <c r="S42" i="6" s="1"/>
  <c r="T42" i="6" s="1"/>
  <c r="U28" i="42"/>
  <c r="U78" i="42" s="1"/>
  <c r="X98" i="40"/>
  <c r="X6" i="10" s="1"/>
  <c r="X7" i="10" s="1"/>
  <c r="X77" i="40"/>
  <c r="X80" i="40" s="1"/>
  <c r="X13" i="4" s="1"/>
  <c r="X71" i="40"/>
  <c r="X86" i="40"/>
  <c r="X89" i="40" s="1"/>
  <c r="S30" i="35"/>
  <c r="S35" i="35" s="1"/>
  <c r="S20" i="19" s="1"/>
  <c r="S18" i="19" s="1"/>
  <c r="S29" i="35"/>
  <c r="U29" i="36"/>
  <c r="U23" i="36"/>
  <c r="W21" i="4"/>
  <c r="W23" i="4" s="1"/>
  <c r="W15" i="4"/>
  <c r="W49" i="6" s="1"/>
  <c r="W50" i="6" s="1"/>
  <c r="W55" i="6" s="1"/>
  <c r="S51" i="34" l="1"/>
  <c r="S17" i="19" s="1"/>
  <c r="S15" i="19" s="1"/>
  <c r="S38" i="34"/>
  <c r="W56" i="6"/>
  <c r="U73" i="43"/>
  <c r="U13" i="19" s="1"/>
  <c r="T12" i="34"/>
  <c r="V103" i="41"/>
  <c r="V16" i="33" s="1"/>
  <c r="V25" i="33" s="1"/>
  <c r="V102" i="41"/>
  <c r="V15" i="33" s="1"/>
  <c r="V24" i="33" s="1"/>
  <c r="N21" i="19"/>
  <c r="Q47" i="36"/>
  <c r="U33" i="10"/>
  <c r="U9" i="19" s="1"/>
  <c r="U7" i="19" s="1"/>
  <c r="U11" i="34"/>
  <c r="U37" i="34" s="1"/>
  <c r="U50" i="34" s="1"/>
  <c r="U9" i="34"/>
  <c r="U35" i="34" s="1"/>
  <c r="U48" i="34" s="1"/>
  <c r="U8" i="34"/>
  <c r="U10" i="34"/>
  <c r="U36" i="34" s="1"/>
  <c r="U49" i="34" s="1"/>
  <c r="O11" i="19"/>
  <c r="O25" i="19" s="1"/>
  <c r="V69" i="43"/>
  <c r="V34" i="43"/>
  <c r="V73" i="42"/>
  <c r="N11" i="19"/>
  <c r="U42" i="6"/>
  <c r="W58" i="6"/>
  <c r="W16" i="10"/>
  <c r="W8" i="19" s="1"/>
  <c r="U32" i="34"/>
  <c r="U27" i="42"/>
  <c r="U86" i="42"/>
  <c r="U29" i="42"/>
  <c r="U79" i="42" s="1"/>
  <c r="U25" i="35"/>
  <c r="U9" i="35"/>
  <c r="V25" i="10"/>
  <c r="V30" i="10" s="1"/>
  <c r="V26" i="10"/>
  <c r="V31" i="10" s="1"/>
  <c r="V27" i="10"/>
  <c r="V32" i="10" s="1"/>
  <c r="Y98" i="40"/>
  <c r="Y6" i="10" s="1"/>
  <c r="Y7" i="10" s="1"/>
  <c r="Y77" i="40"/>
  <c r="Y80" i="40" s="1"/>
  <c r="Y13" i="4" s="1"/>
  <c r="Y71" i="40"/>
  <c r="Y86" i="40"/>
  <c r="Y89" i="40" s="1"/>
  <c r="T36" i="42"/>
  <c r="T77" i="42"/>
  <c r="T80" i="42" s="1"/>
  <c r="T12" i="19" s="1"/>
  <c r="T11" i="19" s="1"/>
  <c r="X78" i="41"/>
  <c r="X77" i="41" s="1"/>
  <c r="X79" i="41" s="1"/>
  <c r="X100" i="41" s="1"/>
  <c r="X53" i="40"/>
  <c r="X107" i="40"/>
  <c r="X23" i="10" s="1"/>
  <c r="T30" i="35"/>
  <c r="T35" i="35" s="1"/>
  <c r="T20" i="19" s="1"/>
  <c r="T18" i="19" s="1"/>
  <c r="T29" i="35"/>
  <c r="X21" i="4"/>
  <c r="X23" i="4" s="1"/>
  <c r="X15" i="4"/>
  <c r="X49" i="6" s="1"/>
  <c r="X50" i="6" s="1"/>
  <c r="X55" i="6" s="1"/>
  <c r="X56" i="6" s="1"/>
  <c r="W17" i="36"/>
  <c r="W80" i="41"/>
  <c r="W101" i="41" s="1"/>
  <c r="W25" i="47"/>
  <c r="W28" i="47" s="1"/>
  <c r="W18" i="36" s="1"/>
  <c r="W30" i="36" s="1"/>
  <c r="W42" i="36" s="1"/>
  <c r="W34" i="47"/>
  <c r="W37" i="47" s="1"/>
  <c r="W19" i="36" s="1"/>
  <c r="W31" i="36" s="1"/>
  <c r="W43" i="36" s="1"/>
  <c r="W82" i="41"/>
  <c r="W81" i="41"/>
  <c r="W24" i="10"/>
  <c r="W19" i="45"/>
  <c r="W6" i="43" s="1"/>
  <c r="W24" i="43" s="1"/>
  <c r="W31" i="43" s="1"/>
  <c r="W28" i="45"/>
  <c r="W7" i="43" s="1"/>
  <c r="W25" i="43" s="1"/>
  <c r="W32" i="43" s="1"/>
  <c r="W10" i="45"/>
  <c r="W5" i="43" s="1"/>
  <c r="W23" i="43" s="1"/>
  <c r="W30" i="43" s="1"/>
  <c r="T38" i="34"/>
  <c r="T45" i="34"/>
  <c r="T51" i="34" s="1"/>
  <c r="T17" i="19" s="1"/>
  <c r="T15" i="19" s="1"/>
  <c r="X8" i="10"/>
  <c r="X13" i="10" s="1"/>
  <c r="X10" i="10"/>
  <c r="X15" i="10" s="1"/>
  <c r="X9" i="10"/>
  <c r="X14" i="10" s="1"/>
  <c r="S40" i="6"/>
  <c r="T40" i="6" s="1"/>
  <c r="U40" i="6" s="1"/>
  <c r="S7" i="19"/>
  <c r="S25" i="19" s="1"/>
  <c r="W37" i="45"/>
  <c r="W40" i="43" s="1"/>
  <c r="W58" i="43" s="1"/>
  <c r="W65" i="43" s="1"/>
  <c r="W19" i="44"/>
  <c r="W6" i="42" s="1"/>
  <c r="W24" i="42" s="1"/>
  <c r="W37" i="44"/>
  <c r="W42" i="42" s="1"/>
  <c r="W60" i="42" s="1"/>
  <c r="W64" i="42" s="1"/>
  <c r="W46" i="44"/>
  <c r="W43" i="42" s="1"/>
  <c r="W61" i="42" s="1"/>
  <c r="W65" i="42" s="1"/>
  <c r="W55" i="45"/>
  <c r="W42" i="43" s="1"/>
  <c r="W60" i="43" s="1"/>
  <c r="W67" i="43" s="1"/>
  <c r="W46" i="45"/>
  <c r="W41" i="43" s="1"/>
  <c r="W59" i="43" s="1"/>
  <c r="W66" i="43" s="1"/>
  <c r="W55" i="44"/>
  <c r="W44" i="42" s="1"/>
  <c r="W62" i="42" s="1"/>
  <c r="W66" i="42" s="1"/>
  <c r="V33" i="6"/>
  <c r="V34" i="6" s="1"/>
  <c r="V39" i="6" s="1"/>
  <c r="V9" i="6"/>
  <c r="V14" i="33"/>
  <c r="V83" i="41"/>
  <c r="V104" i="41" s="1"/>
  <c r="V28" i="42"/>
  <c r="V78" i="42" s="1"/>
  <c r="U17" i="33"/>
  <c r="U23" i="33"/>
  <c r="U26" i="33" s="1"/>
  <c r="U14" i="19" s="1"/>
  <c r="V28" i="44"/>
  <c r="V7" i="42" s="1"/>
  <c r="V25" i="42" s="1"/>
  <c r="V22" i="50"/>
  <c r="V25" i="50" s="1"/>
  <c r="V8" i="35" s="1"/>
  <c r="V28" i="35" s="1"/>
  <c r="W7" i="6"/>
  <c r="W21" i="6"/>
  <c r="V29" i="36"/>
  <c r="V23" i="36"/>
  <c r="U35" i="36"/>
  <c r="U41" i="36"/>
  <c r="U47" i="36" s="1"/>
  <c r="U23" i="19" s="1"/>
  <c r="U21" i="19" s="1"/>
  <c r="V7" i="49"/>
  <c r="V10" i="49" s="1"/>
  <c r="V6" i="34" s="1"/>
  <c r="V7" i="50"/>
  <c r="V10" i="50" s="1"/>
  <c r="V5" i="35" s="1"/>
  <c r="V12" i="49"/>
  <c r="V15" i="49" s="1"/>
  <c r="V17" i="49"/>
  <c r="V20" i="49" s="1"/>
  <c r="V10" i="44"/>
  <c r="V5" i="42" s="1"/>
  <c r="V23" i="42" s="1"/>
  <c r="V12" i="50"/>
  <c r="V15" i="50" s="1"/>
  <c r="V6" i="35" s="1"/>
  <c r="V26" i="35" s="1"/>
  <c r="V17" i="50"/>
  <c r="V20" i="50" s="1"/>
  <c r="V7" i="35" s="1"/>
  <c r="V27" i="35" s="1"/>
  <c r="V22" i="49"/>
  <c r="V25" i="49" s="1"/>
  <c r="V27" i="49"/>
  <c r="V30" i="49" s="1"/>
  <c r="V73" i="43" l="1"/>
  <c r="V13" i="19" s="1"/>
  <c r="W103" i="41"/>
  <c r="W16" i="33" s="1"/>
  <c r="W25" i="33" s="1"/>
  <c r="W102" i="41"/>
  <c r="W15" i="33" s="1"/>
  <c r="W24" i="33" s="1"/>
  <c r="Q23" i="19"/>
  <c r="U12" i="34"/>
  <c r="V42" i="6"/>
  <c r="V11" i="34"/>
  <c r="V37" i="34" s="1"/>
  <c r="V50" i="34" s="1"/>
  <c r="V10" i="34"/>
  <c r="V36" i="34" s="1"/>
  <c r="V49" i="34" s="1"/>
  <c r="U34" i="34"/>
  <c r="U47" i="34" s="1"/>
  <c r="V9" i="34"/>
  <c r="V35" i="34" s="1"/>
  <c r="V48" i="34" s="1"/>
  <c r="V8" i="34"/>
  <c r="V34" i="34" s="1"/>
  <c r="V47" i="34" s="1"/>
  <c r="W69" i="43"/>
  <c r="W34" i="43"/>
  <c r="W73" i="42"/>
  <c r="X58" i="6"/>
  <c r="V33" i="10"/>
  <c r="V9" i="19" s="1"/>
  <c r="V7" i="19" s="1"/>
  <c r="T25" i="19"/>
  <c r="U30" i="35"/>
  <c r="U35" i="35" s="1"/>
  <c r="U20" i="19" s="1"/>
  <c r="U18" i="19" s="1"/>
  <c r="U29" i="35"/>
  <c r="X80" i="41"/>
  <c r="X101" i="41" s="1"/>
  <c r="X81" i="41"/>
  <c r="X17" i="36"/>
  <c r="X25" i="47"/>
  <c r="X28" i="47" s="1"/>
  <c r="X18" i="36" s="1"/>
  <c r="X30" i="36" s="1"/>
  <c r="X42" i="36" s="1"/>
  <c r="X34" i="47"/>
  <c r="X37" i="47" s="1"/>
  <c r="X19" i="36" s="1"/>
  <c r="X31" i="36" s="1"/>
  <c r="X43" i="36" s="1"/>
  <c r="X82" i="41"/>
  <c r="V32" i="34"/>
  <c r="V40" i="6"/>
  <c r="W14" i="33"/>
  <c r="W83" i="41"/>
  <c r="W104" i="41" s="1"/>
  <c r="W28" i="42"/>
  <c r="W78" i="42" s="1"/>
  <c r="W28" i="44"/>
  <c r="W7" i="42" s="1"/>
  <c r="W25" i="42" s="1"/>
  <c r="W22" i="50"/>
  <c r="W25" i="50" s="1"/>
  <c r="W8" i="35" s="1"/>
  <c r="W28" i="35" s="1"/>
  <c r="W23" i="36"/>
  <c r="W29" i="36"/>
  <c r="Y21" i="4"/>
  <c r="Y23" i="4" s="1"/>
  <c r="Y15" i="4"/>
  <c r="Y49" i="6" s="1"/>
  <c r="Y50" i="6" s="1"/>
  <c r="Y55" i="6" s="1"/>
  <c r="Y56" i="6" s="1"/>
  <c r="U36" i="42"/>
  <c r="U77" i="42"/>
  <c r="U80" i="42" s="1"/>
  <c r="U12" i="19" s="1"/>
  <c r="W27" i="10"/>
  <c r="W32" i="10" s="1"/>
  <c r="W26" i="10"/>
  <c r="W31" i="10" s="1"/>
  <c r="W25" i="10"/>
  <c r="W30" i="10" s="1"/>
  <c r="V41" i="36"/>
  <c r="V47" i="36" s="1"/>
  <c r="V23" i="19" s="1"/>
  <c r="V21" i="19" s="1"/>
  <c r="V35" i="36"/>
  <c r="Z98" i="40"/>
  <c r="Z6" i="10" s="1"/>
  <c r="Z7" i="10" s="1"/>
  <c r="Z86" i="40"/>
  <c r="Z89" i="40" s="1"/>
  <c r="Z71" i="40"/>
  <c r="Z77" i="40"/>
  <c r="Z80" i="40" s="1"/>
  <c r="Z13" i="4" s="1"/>
  <c r="X16" i="10"/>
  <c r="X8" i="19" s="1"/>
  <c r="X7" i="6"/>
  <c r="X21" i="6"/>
  <c r="Y8" i="10"/>
  <c r="Y13" i="10" s="1"/>
  <c r="Y9" i="10"/>
  <c r="Y14" i="10" s="1"/>
  <c r="Y10" i="10"/>
  <c r="Y15" i="10" s="1"/>
  <c r="U45" i="34"/>
  <c r="U51" i="34" s="1"/>
  <c r="U17" i="19" s="1"/>
  <c r="U15" i="19" s="1"/>
  <c r="X24" i="10"/>
  <c r="X19" i="45"/>
  <c r="X6" i="43" s="1"/>
  <c r="X24" i="43" s="1"/>
  <c r="X31" i="43" s="1"/>
  <c r="X28" i="45"/>
  <c r="X7" i="43" s="1"/>
  <c r="X25" i="43" s="1"/>
  <c r="X32" i="43" s="1"/>
  <c r="X10" i="45"/>
  <c r="X5" i="43" s="1"/>
  <c r="X23" i="43" s="1"/>
  <c r="X30" i="43" s="1"/>
  <c r="V27" i="42"/>
  <c r="W10" i="44"/>
  <c r="W5" i="42" s="1"/>
  <c r="W23" i="42" s="1"/>
  <c r="W7" i="49"/>
  <c r="W10" i="49" s="1"/>
  <c r="W6" i="34" s="1"/>
  <c r="W7" i="50"/>
  <c r="W10" i="50" s="1"/>
  <c r="W5" i="35" s="1"/>
  <c r="W17" i="49"/>
  <c r="W20" i="49" s="1"/>
  <c r="W27" i="49"/>
  <c r="W30" i="49" s="1"/>
  <c r="W17" i="50"/>
  <c r="W20" i="50" s="1"/>
  <c r="W7" i="35" s="1"/>
  <c r="W27" i="35" s="1"/>
  <c r="W12" i="50"/>
  <c r="W15" i="50" s="1"/>
  <c r="W6" i="35" s="1"/>
  <c r="W26" i="35" s="1"/>
  <c r="W22" i="49"/>
  <c r="W25" i="49" s="1"/>
  <c r="W12" i="49"/>
  <c r="W15" i="49" s="1"/>
  <c r="W9" i="6"/>
  <c r="W33" i="6"/>
  <c r="W34" i="6" s="1"/>
  <c r="W39" i="6" s="1"/>
  <c r="Y78" i="41"/>
  <c r="Y77" i="41" s="1"/>
  <c r="Y79" i="41" s="1"/>
  <c r="Y100" i="41" s="1"/>
  <c r="Y53" i="40"/>
  <c r="Y107" i="40"/>
  <c r="Y23" i="10" s="1"/>
  <c r="X19" i="44"/>
  <c r="X6" i="42" s="1"/>
  <c r="X24" i="42" s="1"/>
  <c r="X55" i="45"/>
  <c r="X42" i="43" s="1"/>
  <c r="X60" i="43" s="1"/>
  <c r="X67" i="43" s="1"/>
  <c r="X37" i="44"/>
  <c r="X42" i="42" s="1"/>
  <c r="X60" i="42" s="1"/>
  <c r="X64" i="42" s="1"/>
  <c r="X46" i="44"/>
  <c r="X43" i="42" s="1"/>
  <c r="X61" i="42" s="1"/>
  <c r="X65" i="42" s="1"/>
  <c r="X37" i="45"/>
  <c r="X40" i="43" s="1"/>
  <c r="X58" i="43" s="1"/>
  <c r="X65" i="43" s="1"/>
  <c r="X46" i="45"/>
  <c r="X41" i="43" s="1"/>
  <c r="X59" i="43" s="1"/>
  <c r="X66" i="43" s="1"/>
  <c r="X55" i="44"/>
  <c r="X44" i="42" s="1"/>
  <c r="X62" i="42" s="1"/>
  <c r="X66" i="42" s="1"/>
  <c r="V25" i="35"/>
  <c r="V9" i="35"/>
  <c r="V23" i="33"/>
  <c r="V26" i="33" s="1"/>
  <c r="V14" i="19" s="1"/>
  <c r="V17" i="33"/>
  <c r="V86" i="42"/>
  <c r="V29" i="42"/>
  <c r="V79" i="42" s="1"/>
  <c r="V12" i="34" l="1"/>
  <c r="X103" i="41"/>
  <c r="X16" i="33" s="1"/>
  <c r="X25" i="33" s="1"/>
  <c r="X102" i="41"/>
  <c r="X15" i="33" s="1"/>
  <c r="X24" i="33" s="1"/>
  <c r="Q21" i="19"/>
  <c r="Q25" i="19" s="1"/>
  <c r="W73" i="43"/>
  <c r="W13" i="19" s="1"/>
  <c r="W42" i="6"/>
  <c r="W11" i="34"/>
  <c r="W37" i="34" s="1"/>
  <c r="W50" i="34" s="1"/>
  <c r="W9" i="34"/>
  <c r="W35" i="34" s="1"/>
  <c r="W48" i="34" s="1"/>
  <c r="W8" i="34"/>
  <c r="W34" i="34" s="1"/>
  <c r="W47" i="34" s="1"/>
  <c r="W10" i="34"/>
  <c r="W36" i="34" s="1"/>
  <c r="W49" i="34" s="1"/>
  <c r="U38" i="34"/>
  <c r="X69" i="43"/>
  <c r="X34" i="43"/>
  <c r="U11" i="19"/>
  <c r="U25" i="19" s="1"/>
  <c r="X73" i="42"/>
  <c r="W40" i="6"/>
  <c r="W33" i="10"/>
  <c r="W9" i="19" s="1"/>
  <c r="W7" i="19" s="1"/>
  <c r="Y16" i="10"/>
  <c r="Y8" i="19" s="1"/>
  <c r="V45" i="34"/>
  <c r="V51" i="34" s="1"/>
  <c r="V17" i="19" s="1"/>
  <c r="V15" i="19" s="1"/>
  <c r="V38" i="34"/>
  <c r="W25" i="35"/>
  <c r="W9" i="35"/>
  <c r="W27" i="42"/>
  <c r="Y24" i="10"/>
  <c r="Y10" i="45"/>
  <c r="Y5" i="43" s="1"/>
  <c r="Y23" i="43" s="1"/>
  <c r="Y30" i="43" s="1"/>
  <c r="Y19" i="45"/>
  <c r="Y6" i="43" s="1"/>
  <c r="Y24" i="43" s="1"/>
  <c r="Y31" i="43" s="1"/>
  <c r="Y28" i="45"/>
  <c r="Y7" i="43" s="1"/>
  <c r="Y25" i="43" s="1"/>
  <c r="Y32" i="43" s="1"/>
  <c r="Y58" i="6"/>
  <c r="X28" i="42"/>
  <c r="X78" i="42" s="1"/>
  <c r="Y17" i="36"/>
  <c r="Y80" i="41"/>
  <c r="Y101" i="41" s="1"/>
  <c r="Y25" i="47"/>
  <c r="Y28" i="47" s="1"/>
  <c r="Y18" i="36" s="1"/>
  <c r="Y30" i="36" s="1"/>
  <c r="Y42" i="36" s="1"/>
  <c r="Y81" i="41"/>
  <c r="Y82" i="41"/>
  <c r="Y34" i="47"/>
  <c r="Y37" i="47" s="1"/>
  <c r="Y19" i="36" s="1"/>
  <c r="Y31" i="36" s="1"/>
  <c r="Y43" i="36" s="1"/>
  <c r="V77" i="42"/>
  <c r="V80" i="42" s="1"/>
  <c r="V12" i="19" s="1"/>
  <c r="V11" i="19" s="1"/>
  <c r="V36" i="42"/>
  <c r="X9" i="6"/>
  <c r="X33" i="6"/>
  <c r="X34" i="6" s="1"/>
  <c r="X39" i="6" s="1"/>
  <c r="V29" i="35"/>
  <c r="V30" i="35"/>
  <c r="V35" i="35" s="1"/>
  <c r="V20" i="19" s="1"/>
  <c r="V18" i="19" s="1"/>
  <c r="X7" i="49"/>
  <c r="X10" i="49" s="1"/>
  <c r="X6" i="34" s="1"/>
  <c r="X10" i="44"/>
  <c r="X5" i="42" s="1"/>
  <c r="X23" i="42" s="1"/>
  <c r="X7" i="50"/>
  <c r="X10" i="50" s="1"/>
  <c r="X5" i="35" s="1"/>
  <c r="X17" i="49"/>
  <c r="X20" i="49" s="1"/>
  <c r="X27" i="49"/>
  <c r="X30" i="49" s="1"/>
  <c r="X12" i="49"/>
  <c r="X15" i="49" s="1"/>
  <c r="X22" i="49"/>
  <c r="X25" i="49" s="1"/>
  <c r="X17" i="50"/>
  <c r="X20" i="50" s="1"/>
  <c r="X7" i="35" s="1"/>
  <c r="X27" i="35" s="1"/>
  <c r="X12" i="50"/>
  <c r="X15" i="50" s="1"/>
  <c r="X6" i="35" s="1"/>
  <c r="X26" i="35" s="1"/>
  <c r="Z21" i="4"/>
  <c r="Z23" i="4" s="1"/>
  <c r="Z15" i="4"/>
  <c r="Z49" i="6" s="1"/>
  <c r="Z50" i="6" s="1"/>
  <c r="Z55" i="6" s="1"/>
  <c r="Z56" i="6" s="1"/>
  <c r="W41" i="36"/>
  <c r="W47" i="36" s="1"/>
  <c r="W23" i="19" s="1"/>
  <c r="W21" i="19" s="1"/>
  <c r="W35" i="36"/>
  <c r="X29" i="36"/>
  <c r="X23" i="36"/>
  <c r="AA98" i="40"/>
  <c r="AA6" i="10" s="1"/>
  <c r="AA7" i="10" s="1"/>
  <c r="AA77" i="40"/>
  <c r="AA80" i="40" s="1"/>
  <c r="AA13" i="4" s="1"/>
  <c r="AA71" i="40"/>
  <c r="AA86" i="40"/>
  <c r="AA89" i="40" s="1"/>
  <c r="Y21" i="6"/>
  <c r="Y7" i="6"/>
  <c r="X25" i="10"/>
  <c r="X30" i="10" s="1"/>
  <c r="X27" i="10"/>
  <c r="X32" i="10" s="1"/>
  <c r="X26" i="10"/>
  <c r="X31" i="10" s="1"/>
  <c r="X14" i="33"/>
  <c r="X83" i="41"/>
  <c r="X104" i="41" s="1"/>
  <c r="W23" i="33"/>
  <c r="W26" i="33" s="1"/>
  <c r="W14" i="19" s="1"/>
  <c r="W17" i="33"/>
  <c r="Z8" i="10"/>
  <c r="Z13" i="10" s="1"/>
  <c r="Z10" i="10"/>
  <c r="Z15" i="10" s="1"/>
  <c r="Z9" i="10"/>
  <c r="Z14" i="10" s="1"/>
  <c r="W86" i="42"/>
  <c r="W29" i="42"/>
  <c r="W79" i="42" s="1"/>
  <c r="W32" i="34"/>
  <c r="Y19" i="44"/>
  <c r="Y6" i="42" s="1"/>
  <c r="Y24" i="42" s="1"/>
  <c r="Y55" i="44"/>
  <c r="Y44" i="42" s="1"/>
  <c r="Y62" i="42" s="1"/>
  <c r="Y66" i="42" s="1"/>
  <c r="Y37" i="44"/>
  <c r="Y42" i="42" s="1"/>
  <c r="Y60" i="42" s="1"/>
  <c r="Y64" i="42" s="1"/>
  <c r="Y37" i="45"/>
  <c r="Y40" i="43" s="1"/>
  <c r="Y58" i="43" s="1"/>
  <c r="Y65" i="43" s="1"/>
  <c r="Y46" i="45"/>
  <c r="Y41" i="43" s="1"/>
  <c r="Y59" i="43" s="1"/>
  <c r="Y66" i="43" s="1"/>
  <c r="Y46" i="44"/>
  <c r="Y43" i="42" s="1"/>
  <c r="Y61" i="42" s="1"/>
  <c r="Y65" i="42" s="1"/>
  <c r="Y55" i="45"/>
  <c r="Y42" i="43" s="1"/>
  <c r="Y60" i="43" s="1"/>
  <c r="Y67" i="43" s="1"/>
  <c r="Z78" i="41"/>
  <c r="Z77" i="41" s="1"/>
  <c r="Z79" i="41" s="1"/>
  <c r="Z100" i="41" s="1"/>
  <c r="Z53" i="40"/>
  <c r="Z107" i="40"/>
  <c r="Z23" i="10" s="1"/>
  <c r="X28" i="44"/>
  <c r="X7" i="42" s="1"/>
  <c r="X25" i="42" s="1"/>
  <c r="X22" i="50"/>
  <c r="X25" i="50" s="1"/>
  <c r="X8" i="35" s="1"/>
  <c r="X28" i="35" s="1"/>
  <c r="X42" i="6" l="1"/>
  <c r="Y103" i="41"/>
  <c r="Y16" i="33" s="1"/>
  <c r="Y25" i="33" s="1"/>
  <c r="Y102" i="41"/>
  <c r="Y15" i="33" s="1"/>
  <c r="Y24" i="33" s="1"/>
  <c r="X73" i="43"/>
  <c r="X13" i="19" s="1"/>
  <c r="W12" i="34"/>
  <c r="X10" i="34"/>
  <c r="X36" i="34" s="1"/>
  <c r="X49" i="34" s="1"/>
  <c r="X8" i="34"/>
  <c r="X34" i="34" s="1"/>
  <c r="X47" i="34" s="1"/>
  <c r="X11" i="34"/>
  <c r="X37" i="34" s="1"/>
  <c r="X50" i="34" s="1"/>
  <c r="X9" i="34"/>
  <c r="X35" i="34" s="1"/>
  <c r="X48" i="34" s="1"/>
  <c r="Y69" i="43"/>
  <c r="Y34" i="43"/>
  <c r="Y73" i="42"/>
  <c r="X33" i="10"/>
  <c r="X9" i="19" s="1"/>
  <c r="X7" i="19" s="1"/>
  <c r="X40" i="6"/>
  <c r="V25" i="19"/>
  <c r="Y9" i="6"/>
  <c r="Y33" i="6"/>
  <c r="Y34" i="6" s="1"/>
  <c r="Y39" i="6" s="1"/>
  <c r="Z80" i="41"/>
  <c r="Z101" i="41" s="1"/>
  <c r="Z17" i="36"/>
  <c r="Z25" i="47"/>
  <c r="Z28" i="47" s="1"/>
  <c r="Z18" i="36" s="1"/>
  <c r="Z30" i="36" s="1"/>
  <c r="Z42" i="36" s="1"/>
  <c r="Z34" i="47"/>
  <c r="Z37" i="47" s="1"/>
  <c r="Z19" i="36" s="1"/>
  <c r="Z31" i="36" s="1"/>
  <c r="Z43" i="36" s="1"/>
  <c r="Z82" i="41"/>
  <c r="Z81" i="41"/>
  <c r="W38" i="34"/>
  <c r="W45" i="34"/>
  <c r="W51" i="34" s="1"/>
  <c r="W17" i="19" s="1"/>
  <c r="W15" i="19" s="1"/>
  <c r="Y25" i="10"/>
  <c r="Y30" i="10" s="1"/>
  <c r="Y27" i="10"/>
  <c r="Y32" i="10" s="1"/>
  <c r="Y26" i="10"/>
  <c r="Y31" i="10" s="1"/>
  <c r="Z24" i="10"/>
  <c r="Z28" i="45"/>
  <c r="Z7" i="43" s="1"/>
  <c r="Z25" i="43" s="1"/>
  <c r="Z32" i="43" s="1"/>
  <c r="Z10" i="45"/>
  <c r="Z5" i="43" s="1"/>
  <c r="Z23" i="43" s="1"/>
  <c r="Z30" i="43" s="1"/>
  <c r="Z19" i="45"/>
  <c r="Z6" i="43" s="1"/>
  <c r="Z24" i="43" s="1"/>
  <c r="Z31" i="43" s="1"/>
  <c r="W36" i="42"/>
  <c r="W77" i="42"/>
  <c r="W80" i="42" s="1"/>
  <c r="W12" i="19" s="1"/>
  <c r="W11" i="19" s="1"/>
  <c r="W30" i="35"/>
  <c r="W35" i="35" s="1"/>
  <c r="W20" i="19" s="1"/>
  <c r="W18" i="19" s="1"/>
  <c r="W29" i="35"/>
  <c r="Z16" i="10"/>
  <c r="Z8" i="19" s="1"/>
  <c r="AA15" i="4"/>
  <c r="AA49" i="6" s="1"/>
  <c r="AA50" i="6" s="1"/>
  <c r="AA55" i="6" s="1"/>
  <c r="AA56" i="6" s="1"/>
  <c r="AA21" i="4"/>
  <c r="AA23" i="4" s="1"/>
  <c r="AB86" i="40"/>
  <c r="AB89" i="40" s="1"/>
  <c r="AB71" i="40"/>
  <c r="AB77" i="40"/>
  <c r="AB80" i="40" s="1"/>
  <c r="AB13" i="4" s="1"/>
  <c r="AB98" i="40"/>
  <c r="AB6" i="10" s="1"/>
  <c r="AB7" i="10" s="1"/>
  <c r="Y14" i="33"/>
  <c r="Y83" i="41"/>
  <c r="Y104" i="41" s="1"/>
  <c r="Z19" i="44"/>
  <c r="Z6" i="42" s="1"/>
  <c r="Z24" i="42" s="1"/>
  <c r="Z37" i="44"/>
  <c r="Z42" i="42" s="1"/>
  <c r="Z60" i="42" s="1"/>
  <c r="Z64" i="42" s="1"/>
  <c r="Z46" i="44"/>
  <c r="Z43" i="42" s="1"/>
  <c r="Z61" i="42" s="1"/>
  <c r="Z65" i="42" s="1"/>
  <c r="Z55" i="44"/>
  <c r="Z44" i="42" s="1"/>
  <c r="Z62" i="42" s="1"/>
  <c r="Z66" i="42" s="1"/>
  <c r="Z55" i="45"/>
  <c r="Z42" i="43" s="1"/>
  <c r="Z60" i="43" s="1"/>
  <c r="Z67" i="43" s="1"/>
  <c r="Z37" i="45"/>
  <c r="Z40" i="43" s="1"/>
  <c r="Z58" i="43" s="1"/>
  <c r="Z65" i="43" s="1"/>
  <c r="Z46" i="45"/>
  <c r="Z41" i="43" s="1"/>
  <c r="Z59" i="43" s="1"/>
  <c r="Z66" i="43" s="1"/>
  <c r="AA8" i="10"/>
  <c r="AA13" i="10" s="1"/>
  <c r="AA9" i="10"/>
  <c r="AA14" i="10" s="1"/>
  <c r="AA10" i="10"/>
  <c r="AA15" i="10" s="1"/>
  <c r="Y29" i="36"/>
  <c r="Y23" i="36"/>
  <c r="X25" i="35"/>
  <c r="X9" i="35"/>
  <c r="X27" i="42"/>
  <c r="X32" i="34"/>
  <c r="AA78" i="41"/>
  <c r="AA77" i="41" s="1"/>
  <c r="AA79" i="41" s="1"/>
  <c r="AA100" i="41" s="1"/>
  <c r="AA107" i="40"/>
  <c r="AA23" i="10" s="1"/>
  <c r="AA53" i="40"/>
  <c r="X17" i="33"/>
  <c r="X23" i="33"/>
  <c r="X26" i="33" s="1"/>
  <c r="X14" i="19" s="1"/>
  <c r="X35" i="36"/>
  <c r="X41" i="36"/>
  <c r="X47" i="36" s="1"/>
  <c r="X23" i="19" s="1"/>
  <c r="X21" i="19" s="1"/>
  <c r="Y28" i="42"/>
  <c r="Y78" i="42" s="1"/>
  <c r="Z58" i="6"/>
  <c r="Y10" i="44"/>
  <c r="Y5" i="42" s="1"/>
  <c r="Y23" i="42" s="1"/>
  <c r="Y7" i="49"/>
  <c r="Y10" i="49" s="1"/>
  <c r="Y6" i="34" s="1"/>
  <c r="Y7" i="50"/>
  <c r="Y10" i="50" s="1"/>
  <c r="Y5" i="35" s="1"/>
  <c r="Y27" i="49"/>
  <c r="Y30" i="49" s="1"/>
  <c r="Y17" i="49"/>
  <c r="Y20" i="49" s="1"/>
  <c r="Y22" i="49"/>
  <c r="Y25" i="49" s="1"/>
  <c r="Y12" i="49"/>
  <c r="Y15" i="49" s="1"/>
  <c r="Y17" i="50"/>
  <c r="Y20" i="50" s="1"/>
  <c r="Y7" i="35" s="1"/>
  <c r="Y27" i="35" s="1"/>
  <c r="Y12" i="50"/>
  <c r="Y15" i="50" s="1"/>
  <c r="Y6" i="35" s="1"/>
  <c r="Y26" i="35" s="1"/>
  <c r="Z7" i="6"/>
  <c r="Z21" i="6"/>
  <c r="X29" i="42"/>
  <c r="X79" i="42" s="1"/>
  <c r="X86" i="42"/>
  <c r="Y28" i="44"/>
  <c r="Y7" i="42" s="1"/>
  <c r="Y25" i="42" s="1"/>
  <c r="Y22" i="50"/>
  <c r="Y25" i="50" s="1"/>
  <c r="Y8" i="35" s="1"/>
  <c r="Y28" i="35" s="1"/>
  <c r="Y42" i="6" l="1"/>
  <c r="Y73" i="43"/>
  <c r="Y13" i="19" s="1"/>
  <c r="X12" i="34"/>
  <c r="Z103" i="41"/>
  <c r="Z16" i="33" s="1"/>
  <c r="Z25" i="33" s="1"/>
  <c r="Z102" i="41"/>
  <c r="Z15" i="33" s="1"/>
  <c r="Z24" i="33" s="1"/>
  <c r="Z69" i="43"/>
  <c r="Y10" i="34"/>
  <c r="Y36" i="34" s="1"/>
  <c r="Y49" i="34" s="1"/>
  <c r="Y11" i="34"/>
  <c r="Y37" i="34" s="1"/>
  <c r="Y50" i="34" s="1"/>
  <c r="Y8" i="34"/>
  <c r="Y34" i="34" s="1"/>
  <c r="Y47" i="34" s="1"/>
  <c r="Y9" i="34"/>
  <c r="Y35" i="34" s="1"/>
  <c r="Y48" i="34" s="1"/>
  <c r="Z34" i="43"/>
  <c r="Z73" i="42"/>
  <c r="Y33" i="10"/>
  <c r="Y9" i="19" s="1"/>
  <c r="Y7" i="19" s="1"/>
  <c r="Y40" i="6"/>
  <c r="AA58" i="6"/>
  <c r="AA16" i="10"/>
  <c r="AA8" i="19" s="1"/>
  <c r="Y29" i="42"/>
  <c r="Y79" i="42" s="1"/>
  <c r="Y86" i="42"/>
  <c r="Z28" i="42"/>
  <c r="Z78" i="42" s="1"/>
  <c r="Y41" i="36"/>
  <c r="Y47" i="36" s="1"/>
  <c r="Y23" i="19" s="1"/>
  <c r="Y21" i="19" s="1"/>
  <c r="Y35" i="36"/>
  <c r="Z28" i="44"/>
  <c r="Z7" i="42" s="1"/>
  <c r="Z25" i="42" s="1"/>
  <c r="Z22" i="50"/>
  <c r="Z25" i="50" s="1"/>
  <c r="Z8" i="35" s="1"/>
  <c r="Z28" i="35" s="1"/>
  <c r="X30" i="35"/>
  <c r="X35" i="35" s="1"/>
  <c r="X20" i="19" s="1"/>
  <c r="X18" i="19" s="1"/>
  <c r="X29" i="35"/>
  <c r="Z9" i="6"/>
  <c r="Z33" i="6"/>
  <c r="Z34" i="6" s="1"/>
  <c r="Z39" i="6" s="1"/>
  <c r="W25" i="19"/>
  <c r="Z7" i="50"/>
  <c r="Z10" i="50" s="1"/>
  <c r="Z5" i="35" s="1"/>
  <c r="Z7" i="49"/>
  <c r="Z10" i="49" s="1"/>
  <c r="Z6" i="34" s="1"/>
  <c r="Z10" i="44"/>
  <c r="Z5" i="42" s="1"/>
  <c r="Z23" i="42" s="1"/>
  <c r="Z12" i="49"/>
  <c r="Z15" i="49" s="1"/>
  <c r="Z17" i="49"/>
  <c r="Z20" i="49" s="1"/>
  <c r="Z17" i="50"/>
  <c r="Z20" i="50" s="1"/>
  <c r="Z7" i="35" s="1"/>
  <c r="Z27" i="35" s="1"/>
  <c r="Z22" i="49"/>
  <c r="Z25" i="49" s="1"/>
  <c r="Z27" i="49"/>
  <c r="Z30" i="49" s="1"/>
  <c r="Z12" i="50"/>
  <c r="Z15" i="50" s="1"/>
  <c r="Z6" i="35" s="1"/>
  <c r="Z26" i="35" s="1"/>
  <c r="Y17" i="33"/>
  <c r="Y23" i="33"/>
  <c r="Y26" i="33" s="1"/>
  <c r="Y14" i="19" s="1"/>
  <c r="Z29" i="36"/>
  <c r="Z23" i="36"/>
  <c r="AA19" i="44"/>
  <c r="AA6" i="42" s="1"/>
  <c r="AA24" i="42" s="1"/>
  <c r="AA37" i="45"/>
  <c r="AA40" i="43" s="1"/>
  <c r="AA58" i="43" s="1"/>
  <c r="AA65" i="43" s="1"/>
  <c r="AA46" i="44"/>
  <c r="AA43" i="42" s="1"/>
  <c r="AA61" i="42" s="1"/>
  <c r="AA65" i="42" s="1"/>
  <c r="AA55" i="44"/>
  <c r="AA44" i="42" s="1"/>
  <c r="AA62" i="42" s="1"/>
  <c r="AA66" i="42" s="1"/>
  <c r="AA55" i="45"/>
  <c r="AA42" i="43" s="1"/>
  <c r="AA60" i="43" s="1"/>
  <c r="AA67" i="43" s="1"/>
  <c r="AA46" i="45"/>
  <c r="AA41" i="43" s="1"/>
  <c r="AA59" i="43" s="1"/>
  <c r="AA66" i="43" s="1"/>
  <c r="AA37" i="44"/>
  <c r="AA42" i="42" s="1"/>
  <c r="AA60" i="42" s="1"/>
  <c r="AA64" i="42" s="1"/>
  <c r="AB8" i="10"/>
  <c r="AB13" i="10" s="1"/>
  <c r="AB9" i="10"/>
  <c r="AB14" i="10" s="1"/>
  <c r="AB10" i="10"/>
  <c r="AB15" i="10" s="1"/>
  <c r="Z14" i="33"/>
  <c r="Z83" i="41"/>
  <c r="Z104" i="41" s="1"/>
  <c r="AB21" i="4"/>
  <c r="AB23" i="4" s="1"/>
  <c r="AB15" i="4"/>
  <c r="AB49" i="6" s="1"/>
  <c r="AB50" i="6" s="1"/>
  <c r="AB55" i="6" s="1"/>
  <c r="AB56" i="6" s="1"/>
  <c r="AA7" i="6"/>
  <c r="AA21" i="6"/>
  <c r="X36" i="42"/>
  <c r="X77" i="42"/>
  <c r="X80" i="42" s="1"/>
  <c r="X12" i="19" s="1"/>
  <c r="X11" i="19" s="1"/>
  <c r="AA17" i="36"/>
  <c r="AA80" i="41"/>
  <c r="AA101" i="41" s="1"/>
  <c r="AA25" i="47"/>
  <c r="AA28" i="47" s="1"/>
  <c r="AA18" i="36" s="1"/>
  <c r="AA30" i="36" s="1"/>
  <c r="AA42" i="36" s="1"/>
  <c r="AA34" i="47"/>
  <c r="AA37" i="47" s="1"/>
  <c r="AA19" i="36" s="1"/>
  <c r="AA31" i="36" s="1"/>
  <c r="AA43" i="36" s="1"/>
  <c r="AA82" i="41"/>
  <c r="AA81" i="41"/>
  <c r="AA24" i="10"/>
  <c r="AA10" i="45"/>
  <c r="AA5" i="43" s="1"/>
  <c r="AA23" i="43" s="1"/>
  <c r="AA30" i="43" s="1"/>
  <c r="AA19" i="45"/>
  <c r="AA6" i="43" s="1"/>
  <c r="AA24" i="43" s="1"/>
  <c r="AA31" i="43" s="1"/>
  <c r="AA28" i="45"/>
  <c r="AA7" i="43" s="1"/>
  <c r="AA25" i="43" s="1"/>
  <c r="AA32" i="43" s="1"/>
  <c r="AC98" i="40"/>
  <c r="AC6" i="10" s="1"/>
  <c r="AC7" i="10" s="1"/>
  <c r="AC77" i="40"/>
  <c r="AC80" i="40" s="1"/>
  <c r="AC13" i="4" s="1"/>
  <c r="AC86" i="40"/>
  <c r="AC89" i="40" s="1"/>
  <c r="AC71" i="40"/>
  <c r="Z27" i="10"/>
  <c r="Z32" i="10" s="1"/>
  <c r="Z26" i="10"/>
  <c r="Z31" i="10" s="1"/>
  <c r="Z25" i="10"/>
  <c r="Z30" i="10" s="1"/>
  <c r="Y32" i="34"/>
  <c r="Y25" i="35"/>
  <c r="Y9" i="35"/>
  <c r="Y27" i="42"/>
  <c r="X45" i="34"/>
  <c r="X51" i="34" s="1"/>
  <c r="X17" i="19" s="1"/>
  <c r="X15" i="19" s="1"/>
  <c r="X38" i="34"/>
  <c r="AB78" i="41"/>
  <c r="AB77" i="41" s="1"/>
  <c r="AB79" i="41" s="1"/>
  <c r="AB100" i="41" s="1"/>
  <c r="AB53" i="40"/>
  <c r="AB107" i="40"/>
  <c r="AB23" i="10" s="1"/>
  <c r="Z73" i="43" l="1"/>
  <c r="Z13" i="19" s="1"/>
  <c r="Z42" i="6"/>
  <c r="Y12" i="34"/>
  <c r="AA103" i="41"/>
  <c r="AA16" i="33" s="1"/>
  <c r="AA25" i="33" s="1"/>
  <c r="AA102" i="41"/>
  <c r="AA15" i="33" s="1"/>
  <c r="AA24" i="33" s="1"/>
  <c r="Z40" i="6"/>
  <c r="Z11" i="34"/>
  <c r="Z37" i="34" s="1"/>
  <c r="Z50" i="34" s="1"/>
  <c r="Z10" i="34"/>
  <c r="Z36" i="34" s="1"/>
  <c r="Z49" i="34" s="1"/>
  <c r="Z8" i="34"/>
  <c r="Z34" i="34" s="1"/>
  <c r="Z47" i="34" s="1"/>
  <c r="Z9" i="34"/>
  <c r="Z35" i="34" s="1"/>
  <c r="Z48" i="34" s="1"/>
  <c r="AA73" i="42"/>
  <c r="AA69" i="43"/>
  <c r="AA34" i="43"/>
  <c r="Z33" i="10"/>
  <c r="Z9" i="19" s="1"/>
  <c r="Z7" i="19" s="1"/>
  <c r="AA14" i="33"/>
  <c r="AA83" i="41"/>
  <c r="AA104" i="41" s="1"/>
  <c r="Z86" i="42"/>
  <c r="Z29" i="42"/>
  <c r="Z79" i="42" s="1"/>
  <c r="AC78" i="41"/>
  <c r="AC77" i="41" s="1"/>
  <c r="AC79" i="41" s="1"/>
  <c r="AC100" i="41" s="1"/>
  <c r="AC53" i="40"/>
  <c r="AC107" i="40"/>
  <c r="AC23" i="10" s="1"/>
  <c r="AD98" i="40"/>
  <c r="AD6" i="10" s="1"/>
  <c r="AD7" i="10" s="1"/>
  <c r="AD86" i="40"/>
  <c r="AD89" i="40" s="1"/>
  <c r="AD71" i="40"/>
  <c r="AD77" i="40"/>
  <c r="AD80" i="40" s="1"/>
  <c r="AD13" i="4" s="1"/>
  <c r="AB80" i="41"/>
  <c r="AB101" i="41" s="1"/>
  <c r="AB17" i="36"/>
  <c r="AB25" i="47"/>
  <c r="AB28" i="47" s="1"/>
  <c r="AB18" i="36" s="1"/>
  <c r="AB30" i="36" s="1"/>
  <c r="AB42" i="36" s="1"/>
  <c r="AB34" i="47"/>
  <c r="AB37" i="47" s="1"/>
  <c r="AB19" i="36" s="1"/>
  <c r="AB31" i="36" s="1"/>
  <c r="AB43" i="36" s="1"/>
  <c r="AB81" i="41"/>
  <c r="AB82" i="41"/>
  <c r="X25" i="19"/>
  <c r="AA7" i="49"/>
  <c r="AA10" i="49" s="1"/>
  <c r="AA6" i="34" s="1"/>
  <c r="AA10" i="44"/>
  <c r="AA5" i="42" s="1"/>
  <c r="AA23" i="42" s="1"/>
  <c r="AA7" i="50"/>
  <c r="AA10" i="50" s="1"/>
  <c r="AA5" i="35" s="1"/>
  <c r="AA17" i="49"/>
  <c r="AA20" i="49" s="1"/>
  <c r="AA17" i="50"/>
  <c r="AA20" i="50" s="1"/>
  <c r="AA7" i="35" s="1"/>
  <c r="AA27" i="35" s="1"/>
  <c r="AA12" i="50"/>
  <c r="AA15" i="50" s="1"/>
  <c r="AA6" i="35" s="1"/>
  <c r="AA26" i="35" s="1"/>
  <c r="AA22" i="49"/>
  <c r="AA25" i="49" s="1"/>
  <c r="AA27" i="49"/>
  <c r="AA30" i="49" s="1"/>
  <c r="AA12" i="49"/>
  <c r="AA15" i="49" s="1"/>
  <c r="Y77" i="42"/>
  <c r="Y80" i="42" s="1"/>
  <c r="Y12" i="19" s="1"/>
  <c r="Y11" i="19" s="1"/>
  <c r="Y36" i="42"/>
  <c r="AB58" i="6"/>
  <c r="AB37" i="45"/>
  <c r="AB40" i="43" s="1"/>
  <c r="AB58" i="43" s="1"/>
  <c r="AB65" i="43" s="1"/>
  <c r="AB19" i="44"/>
  <c r="AB6" i="42" s="1"/>
  <c r="AB24" i="42" s="1"/>
  <c r="AB46" i="44"/>
  <c r="AB43" i="42" s="1"/>
  <c r="AB61" i="42" s="1"/>
  <c r="AB65" i="42" s="1"/>
  <c r="AB55" i="45"/>
  <c r="AB42" i="43" s="1"/>
  <c r="AB60" i="43" s="1"/>
  <c r="AB67" i="43" s="1"/>
  <c r="AB37" i="44"/>
  <c r="AB42" i="42" s="1"/>
  <c r="AB60" i="42" s="1"/>
  <c r="AB64" i="42" s="1"/>
  <c r="AB46" i="45"/>
  <c r="AB41" i="43" s="1"/>
  <c r="AB59" i="43" s="1"/>
  <c r="AB66" i="43" s="1"/>
  <c r="AB55" i="44"/>
  <c r="AB44" i="42" s="1"/>
  <c r="AB62" i="42" s="1"/>
  <c r="AB66" i="42" s="1"/>
  <c r="AB24" i="10"/>
  <c r="AB19" i="45"/>
  <c r="AB6" i="43" s="1"/>
  <c r="AB24" i="43" s="1"/>
  <c r="AB31" i="43" s="1"/>
  <c r="AB28" i="45"/>
  <c r="AB7" i="43" s="1"/>
  <c r="AB25" i="43" s="1"/>
  <c r="AB32" i="43" s="1"/>
  <c r="AB10" i="45"/>
  <c r="AB5" i="43" s="1"/>
  <c r="AB23" i="43" s="1"/>
  <c r="AB30" i="43" s="1"/>
  <c r="Y29" i="35"/>
  <c r="Y30" i="35"/>
  <c r="Y35" i="35" s="1"/>
  <c r="Y20" i="19" s="1"/>
  <c r="Y18" i="19" s="1"/>
  <c r="AB7" i="6"/>
  <c r="AB21" i="6"/>
  <c r="Z27" i="42"/>
  <c r="AC8" i="10"/>
  <c r="AC13" i="10" s="1"/>
  <c r="AC10" i="10"/>
  <c r="AC15" i="10" s="1"/>
  <c r="AC9" i="10"/>
  <c r="AC14" i="10" s="1"/>
  <c r="AA28" i="42"/>
  <c r="AA78" i="42" s="1"/>
  <c r="Z32" i="34"/>
  <c r="AA28" i="44"/>
  <c r="AA7" i="42" s="1"/>
  <c r="AA25" i="42" s="1"/>
  <c r="AA22" i="50"/>
  <c r="AA25" i="50" s="1"/>
  <c r="AA8" i="35" s="1"/>
  <c r="AA28" i="35" s="1"/>
  <c r="Z25" i="35"/>
  <c r="Z9" i="35"/>
  <c r="Z23" i="33"/>
  <c r="Z26" i="33" s="1"/>
  <c r="Z14" i="19" s="1"/>
  <c r="Z17" i="33"/>
  <c r="AC21" i="4"/>
  <c r="AC23" i="4" s="1"/>
  <c r="AC15" i="4"/>
  <c r="AC49" i="6" s="1"/>
  <c r="AC50" i="6" s="1"/>
  <c r="AC55" i="6" s="1"/>
  <c r="AC56" i="6" s="1"/>
  <c r="AA9" i="6"/>
  <c r="AA33" i="6"/>
  <c r="AA34" i="6" s="1"/>
  <c r="AA39" i="6" s="1"/>
  <c r="AA29" i="36"/>
  <c r="AA23" i="36"/>
  <c r="AA25" i="10"/>
  <c r="AA30" i="10" s="1"/>
  <c r="AA26" i="10"/>
  <c r="AA31" i="10" s="1"/>
  <c r="AA27" i="10"/>
  <c r="AA32" i="10" s="1"/>
  <c r="Y45" i="34"/>
  <c r="Y51" i="34" s="1"/>
  <c r="Y17" i="19" s="1"/>
  <c r="Y15" i="19" s="1"/>
  <c r="Y38" i="34"/>
  <c r="AB16" i="10"/>
  <c r="AB8" i="19" s="1"/>
  <c r="Z41" i="36"/>
  <c r="Z47" i="36" s="1"/>
  <c r="Z23" i="19" s="1"/>
  <c r="Z21" i="19" s="1"/>
  <c r="Z35" i="36"/>
  <c r="Z12" i="34" l="1"/>
  <c r="AA42" i="6"/>
  <c r="AB103" i="41"/>
  <c r="AB16" i="33" s="1"/>
  <c r="AB25" i="33" s="1"/>
  <c r="AB102" i="41"/>
  <c r="AB15" i="33" s="1"/>
  <c r="AB24" i="33" s="1"/>
  <c r="AA73" i="43"/>
  <c r="AA13" i="19" s="1"/>
  <c r="AA11" i="34"/>
  <c r="AA37" i="34" s="1"/>
  <c r="AA50" i="34" s="1"/>
  <c r="AA10" i="34"/>
  <c r="AA36" i="34" s="1"/>
  <c r="AA49" i="34" s="1"/>
  <c r="AA9" i="34"/>
  <c r="AA35" i="34" s="1"/>
  <c r="AA48" i="34" s="1"/>
  <c r="AA8" i="34"/>
  <c r="AA34" i="34" s="1"/>
  <c r="AA47" i="34" s="1"/>
  <c r="AB69" i="43"/>
  <c r="AB34" i="43"/>
  <c r="AB73" i="42"/>
  <c r="AA33" i="10"/>
  <c r="AA9" i="19" s="1"/>
  <c r="AA7" i="19" s="1"/>
  <c r="AC58" i="6"/>
  <c r="AC19" i="44"/>
  <c r="AC6" i="42" s="1"/>
  <c r="AC24" i="42" s="1"/>
  <c r="AC37" i="44"/>
  <c r="AC42" i="42" s="1"/>
  <c r="AC60" i="42" s="1"/>
  <c r="AC64" i="42" s="1"/>
  <c r="AC37" i="45"/>
  <c r="AC40" i="43" s="1"/>
  <c r="AC58" i="43" s="1"/>
  <c r="AC65" i="43" s="1"/>
  <c r="AC46" i="45"/>
  <c r="AC41" i="43" s="1"/>
  <c r="AC59" i="43" s="1"/>
  <c r="AC66" i="43" s="1"/>
  <c r="AC55" i="44"/>
  <c r="AC44" i="42" s="1"/>
  <c r="AC62" i="42" s="1"/>
  <c r="AC66" i="42" s="1"/>
  <c r="AC55" i="45"/>
  <c r="AC42" i="43" s="1"/>
  <c r="AC60" i="43" s="1"/>
  <c r="AC67" i="43" s="1"/>
  <c r="AC46" i="44"/>
  <c r="AC43" i="42" s="1"/>
  <c r="AC61" i="42" s="1"/>
  <c r="AC65" i="42" s="1"/>
  <c r="AB28" i="44"/>
  <c r="AB7" i="42" s="1"/>
  <c r="AB25" i="42" s="1"/>
  <c r="AB22" i="50"/>
  <c r="AB25" i="50" s="1"/>
  <c r="AB8" i="35" s="1"/>
  <c r="AB28" i="35" s="1"/>
  <c r="AA27" i="42"/>
  <c r="AC24" i="10"/>
  <c r="AC10" i="45"/>
  <c r="AC5" i="43" s="1"/>
  <c r="AC23" i="43" s="1"/>
  <c r="AC30" i="43" s="1"/>
  <c r="AC19" i="45"/>
  <c r="AC6" i="43" s="1"/>
  <c r="AC24" i="43" s="1"/>
  <c r="AC31" i="43" s="1"/>
  <c r="AC28" i="45"/>
  <c r="AC7" i="43" s="1"/>
  <c r="AC25" i="43" s="1"/>
  <c r="AC32" i="43" s="1"/>
  <c r="AC17" i="36"/>
  <c r="AC80" i="41"/>
  <c r="AC101" i="41" s="1"/>
  <c r="AC25" i="47"/>
  <c r="AC28" i="47" s="1"/>
  <c r="AC18" i="36" s="1"/>
  <c r="AC30" i="36" s="1"/>
  <c r="AC42" i="36" s="1"/>
  <c r="AC81" i="41"/>
  <c r="AC34" i="47"/>
  <c r="AC37" i="47" s="1"/>
  <c r="AC19" i="36" s="1"/>
  <c r="AC31" i="36" s="1"/>
  <c r="AC43" i="36" s="1"/>
  <c r="AC82" i="41"/>
  <c r="Z29" i="35"/>
  <c r="Z30" i="35"/>
  <c r="Z35" i="35" s="1"/>
  <c r="Z20" i="19" s="1"/>
  <c r="Z18" i="19" s="1"/>
  <c r="AD78" i="41"/>
  <c r="AD77" i="41" s="1"/>
  <c r="AD79" i="41" s="1"/>
  <c r="AD100" i="41" s="1"/>
  <c r="AD53" i="40"/>
  <c r="AD107" i="40"/>
  <c r="AD23" i="10" s="1"/>
  <c r="AB9" i="6"/>
  <c r="AB33" i="6"/>
  <c r="AB34" i="6" s="1"/>
  <c r="AB39" i="6" s="1"/>
  <c r="AB42" i="6" s="1"/>
  <c r="AB28" i="42"/>
  <c r="AB78" i="42" s="1"/>
  <c r="Y25" i="19"/>
  <c r="AB27" i="10"/>
  <c r="AB32" i="10" s="1"/>
  <c r="AB26" i="10"/>
  <c r="AB31" i="10" s="1"/>
  <c r="AB25" i="10"/>
  <c r="AB30" i="10" s="1"/>
  <c r="AB29" i="36"/>
  <c r="AB23" i="36"/>
  <c r="AD8" i="10"/>
  <c r="AD13" i="10" s="1"/>
  <c r="AD9" i="10"/>
  <c r="AD14" i="10" s="1"/>
  <c r="AD10" i="10"/>
  <c r="AD15" i="10" s="1"/>
  <c r="AA32" i="34"/>
  <c r="AA29" i="42"/>
  <c r="AA79" i="42" s="1"/>
  <c r="AA86" i="42"/>
  <c r="AB14" i="33"/>
  <c r="AB83" i="41"/>
  <c r="AB104" i="41" s="1"/>
  <c r="Z36" i="42"/>
  <c r="Z77" i="42"/>
  <c r="Z80" i="42" s="1"/>
  <c r="Z12" i="19" s="1"/>
  <c r="Z11" i="19" s="1"/>
  <c r="AA25" i="35"/>
  <c r="AA9" i="35"/>
  <c r="AD21" i="4"/>
  <c r="AD23" i="4" s="1"/>
  <c r="AD15" i="4"/>
  <c r="AD49" i="6" s="1"/>
  <c r="AD50" i="6" s="1"/>
  <c r="AD55" i="6" s="1"/>
  <c r="AD56" i="6" s="1"/>
  <c r="AA17" i="33"/>
  <c r="AA23" i="33"/>
  <c r="AA26" i="33" s="1"/>
  <c r="AA14" i="19" s="1"/>
  <c r="AB7" i="50"/>
  <c r="AB10" i="50" s="1"/>
  <c r="AB5" i="35" s="1"/>
  <c r="AB10" i="44"/>
  <c r="AB5" i="42" s="1"/>
  <c r="AB23" i="42" s="1"/>
  <c r="AB7" i="49"/>
  <c r="AB10" i="49" s="1"/>
  <c r="AB6" i="34" s="1"/>
  <c r="AB17" i="50"/>
  <c r="AB20" i="50" s="1"/>
  <c r="AB7" i="35" s="1"/>
  <c r="AB27" i="35" s="1"/>
  <c r="AB27" i="49"/>
  <c r="AB30" i="49" s="1"/>
  <c r="AB17" i="49"/>
  <c r="AB20" i="49" s="1"/>
  <c r="AB12" i="49"/>
  <c r="AB15" i="49" s="1"/>
  <c r="AB12" i="50"/>
  <c r="AB15" i="50" s="1"/>
  <c r="AB6" i="35" s="1"/>
  <c r="AB26" i="35" s="1"/>
  <c r="AB22" i="49"/>
  <c r="AB25" i="49" s="1"/>
  <c r="Z45" i="34"/>
  <c r="Z51" i="34" s="1"/>
  <c r="Z17" i="19" s="1"/>
  <c r="Z15" i="19" s="1"/>
  <c r="Z38" i="34"/>
  <c r="AA35" i="36"/>
  <c r="AA41" i="36"/>
  <c r="AA47" i="36" s="1"/>
  <c r="AA23" i="19" s="1"/>
  <c r="AA21" i="19" s="1"/>
  <c r="AC16" i="10"/>
  <c r="AC8" i="19" s="1"/>
  <c r="AC21" i="6"/>
  <c r="AC7" i="6"/>
  <c r="AA40" i="6"/>
  <c r="AE98" i="40"/>
  <c r="AE6" i="10" s="1"/>
  <c r="AE7" i="10" s="1"/>
  <c r="AE77" i="40"/>
  <c r="AE80" i="40" s="1"/>
  <c r="AE13" i="4" s="1"/>
  <c r="AE71" i="40"/>
  <c r="AE86" i="40"/>
  <c r="AE89" i="40" s="1"/>
  <c r="AA12" i="34" l="1"/>
  <c r="AB73" i="43"/>
  <c r="AB13" i="19" s="1"/>
  <c r="AC103" i="41"/>
  <c r="AC16" i="33" s="1"/>
  <c r="AC25" i="33" s="1"/>
  <c r="AC102" i="41"/>
  <c r="AC15" i="33" s="1"/>
  <c r="AC24" i="33" s="1"/>
  <c r="AB8" i="34"/>
  <c r="AB34" i="34" s="1"/>
  <c r="AB47" i="34" s="1"/>
  <c r="AB10" i="34"/>
  <c r="AB36" i="34" s="1"/>
  <c r="AB49" i="34" s="1"/>
  <c r="AB11" i="34"/>
  <c r="AB37" i="34" s="1"/>
  <c r="AB50" i="34" s="1"/>
  <c r="AB9" i="34"/>
  <c r="AB35" i="34" s="1"/>
  <c r="AB48" i="34" s="1"/>
  <c r="AC69" i="43"/>
  <c r="AC34" i="43"/>
  <c r="AC73" i="42"/>
  <c r="AB33" i="10"/>
  <c r="AB9" i="19" s="1"/>
  <c r="AB7" i="19" s="1"/>
  <c r="AB40" i="6"/>
  <c r="AD58" i="6"/>
  <c r="Z25" i="19"/>
  <c r="AB27" i="42"/>
  <c r="AB32" i="34"/>
  <c r="AB25" i="35"/>
  <c r="AB9" i="35"/>
  <c r="AC14" i="33"/>
  <c r="AC83" i="41"/>
  <c r="AC104" i="41" s="1"/>
  <c r="AE8" i="10"/>
  <c r="AE13" i="10" s="1"/>
  <c r="AE10" i="10"/>
  <c r="AE15" i="10" s="1"/>
  <c r="AE9" i="10"/>
  <c r="AE14" i="10" s="1"/>
  <c r="AC33" i="6"/>
  <c r="AC34" i="6" s="1"/>
  <c r="AC39" i="6" s="1"/>
  <c r="AC9" i="6"/>
  <c r="AC29" i="36"/>
  <c r="AC23" i="36"/>
  <c r="AA38" i="34"/>
  <c r="AA45" i="34"/>
  <c r="AA51" i="34" s="1"/>
  <c r="AA17" i="19" s="1"/>
  <c r="AA15" i="19" s="1"/>
  <c r="AC7" i="50"/>
  <c r="AC10" i="50" s="1"/>
  <c r="AC5" i="35" s="1"/>
  <c r="AC10" i="44"/>
  <c r="AC5" i="42" s="1"/>
  <c r="AC23" i="42" s="1"/>
  <c r="AC7" i="49"/>
  <c r="AC10" i="49" s="1"/>
  <c r="AC6" i="34" s="1"/>
  <c r="AC12" i="49"/>
  <c r="AC15" i="49" s="1"/>
  <c r="AC17" i="49"/>
  <c r="AC20" i="49" s="1"/>
  <c r="AC12" i="50"/>
  <c r="AC15" i="50" s="1"/>
  <c r="AC6" i="35" s="1"/>
  <c r="AC26" i="35" s="1"/>
  <c r="AC27" i="49"/>
  <c r="AC30" i="49" s="1"/>
  <c r="AC17" i="50"/>
  <c r="AC20" i="50" s="1"/>
  <c r="AC7" i="35" s="1"/>
  <c r="AC27" i="35" s="1"/>
  <c r="AC22" i="49"/>
  <c r="AC25" i="49" s="1"/>
  <c r="AC28" i="44"/>
  <c r="AC7" i="42" s="1"/>
  <c r="AC25" i="42" s="1"/>
  <c r="AC22" i="50"/>
  <c r="AC25" i="50" s="1"/>
  <c r="AC8" i="35" s="1"/>
  <c r="AC28" i="35" s="1"/>
  <c r="AE53" i="40"/>
  <c r="AE107" i="40"/>
  <c r="AE23" i="10" s="1"/>
  <c r="AE78" i="41"/>
  <c r="AE77" i="41" s="1"/>
  <c r="AE79" i="41" s="1"/>
  <c r="AE100" i="41" s="1"/>
  <c r="AB86" i="42"/>
  <c r="AB29" i="42"/>
  <c r="AB79" i="42" s="1"/>
  <c r="AD7" i="6"/>
  <c r="AD21" i="6"/>
  <c r="AD16" i="10"/>
  <c r="AD8" i="19" s="1"/>
  <c r="AD24" i="10"/>
  <c r="AD19" i="45"/>
  <c r="AD6" i="43" s="1"/>
  <c r="AD24" i="43" s="1"/>
  <c r="AD31" i="43" s="1"/>
  <c r="AD10" i="45"/>
  <c r="AD5" i="43" s="1"/>
  <c r="AD23" i="43" s="1"/>
  <c r="AD30" i="43" s="1"/>
  <c r="AD28" i="45"/>
  <c r="AD7" i="43" s="1"/>
  <c r="AD25" i="43" s="1"/>
  <c r="AD32" i="43" s="1"/>
  <c r="AC25" i="10"/>
  <c r="AC30" i="10" s="1"/>
  <c r="AC27" i="10"/>
  <c r="AC32" i="10" s="1"/>
  <c r="AC26" i="10"/>
  <c r="AC31" i="10" s="1"/>
  <c r="AC28" i="42"/>
  <c r="AC78" i="42" s="1"/>
  <c r="AB23" i="33"/>
  <c r="AB26" i="33" s="1"/>
  <c r="AB14" i="19" s="1"/>
  <c r="AB17" i="33"/>
  <c r="AF77" i="40"/>
  <c r="AF80" i="40" s="1"/>
  <c r="AF13" i="4" s="1"/>
  <c r="AF98" i="40"/>
  <c r="AF6" i="10" s="1"/>
  <c r="AF7" i="10" s="1"/>
  <c r="AF86" i="40"/>
  <c r="AF89" i="40" s="1"/>
  <c r="AF71" i="40"/>
  <c r="AD17" i="36"/>
  <c r="AD80" i="41"/>
  <c r="AD101" i="41" s="1"/>
  <c r="AD82" i="41"/>
  <c r="AD34" i="47"/>
  <c r="AD37" i="47" s="1"/>
  <c r="AD19" i="36" s="1"/>
  <c r="AD31" i="36" s="1"/>
  <c r="AD43" i="36" s="1"/>
  <c r="AD25" i="47"/>
  <c r="AD28" i="47" s="1"/>
  <c r="AD18" i="36" s="1"/>
  <c r="AD30" i="36" s="1"/>
  <c r="AD42" i="36" s="1"/>
  <c r="AD81" i="41"/>
  <c r="AE21" i="4"/>
  <c r="AE23" i="4" s="1"/>
  <c r="AE15" i="4"/>
  <c r="AE49" i="6" s="1"/>
  <c r="AE50" i="6" s="1"/>
  <c r="AE55" i="6" s="1"/>
  <c r="AE56" i="6" s="1"/>
  <c r="AA30" i="35"/>
  <c r="AA35" i="35" s="1"/>
  <c r="AA20" i="19" s="1"/>
  <c r="AA18" i="19" s="1"/>
  <c r="AA29" i="35"/>
  <c r="AB41" i="36"/>
  <c r="AB47" i="36" s="1"/>
  <c r="AB23" i="19" s="1"/>
  <c r="AB21" i="19" s="1"/>
  <c r="AB35" i="36"/>
  <c r="AD19" i="44"/>
  <c r="AD6" i="42" s="1"/>
  <c r="AD24" i="42" s="1"/>
  <c r="AD55" i="44"/>
  <c r="AD44" i="42" s="1"/>
  <c r="AD62" i="42" s="1"/>
  <c r="AD66" i="42" s="1"/>
  <c r="AD46" i="44"/>
  <c r="AD43" i="42" s="1"/>
  <c r="AD61" i="42" s="1"/>
  <c r="AD65" i="42" s="1"/>
  <c r="AD46" i="45"/>
  <c r="AD41" i="43" s="1"/>
  <c r="AD59" i="43" s="1"/>
  <c r="AD66" i="43" s="1"/>
  <c r="AD55" i="45"/>
  <c r="AD42" i="43" s="1"/>
  <c r="AD60" i="43" s="1"/>
  <c r="AD67" i="43" s="1"/>
  <c r="AD37" i="44"/>
  <c r="AD42" i="42" s="1"/>
  <c r="AD60" i="42" s="1"/>
  <c r="AD64" i="42" s="1"/>
  <c r="AD37" i="45"/>
  <c r="AD40" i="43" s="1"/>
  <c r="AD58" i="43" s="1"/>
  <c r="AD65" i="43" s="1"/>
  <c r="AA77" i="42"/>
  <c r="AA80" i="42" s="1"/>
  <c r="AA12" i="19" s="1"/>
  <c r="AA11" i="19" s="1"/>
  <c r="AA36" i="42"/>
  <c r="AC73" i="43" l="1"/>
  <c r="AC13" i="19" s="1"/>
  <c r="AD103" i="41"/>
  <c r="AD16" i="33" s="1"/>
  <c r="AD25" i="33" s="1"/>
  <c r="AD102" i="41"/>
  <c r="AD15" i="33" s="1"/>
  <c r="AD24" i="33" s="1"/>
  <c r="AC11" i="34"/>
  <c r="AC37" i="34" s="1"/>
  <c r="AC50" i="34" s="1"/>
  <c r="AC10" i="34"/>
  <c r="AC36" i="34" s="1"/>
  <c r="AC49" i="34" s="1"/>
  <c r="AC9" i="34"/>
  <c r="AC35" i="34" s="1"/>
  <c r="AC48" i="34" s="1"/>
  <c r="AC8" i="34"/>
  <c r="AC34" i="34" s="1"/>
  <c r="AC47" i="34" s="1"/>
  <c r="AB12" i="34"/>
  <c r="AD69" i="43"/>
  <c r="AD34" i="43"/>
  <c r="AD73" i="42"/>
  <c r="AC40" i="6"/>
  <c r="AA25" i="19"/>
  <c r="AC33" i="10"/>
  <c r="AC9" i="19" s="1"/>
  <c r="AC7" i="19" s="1"/>
  <c r="AE16" i="10"/>
  <c r="AE8" i="19" s="1"/>
  <c r="AC25" i="35"/>
  <c r="AC9" i="35"/>
  <c r="AC17" i="33"/>
  <c r="AC23" i="33"/>
  <c r="AC26" i="33" s="1"/>
  <c r="AC14" i="19" s="1"/>
  <c r="AE7" i="6"/>
  <c r="AE21" i="6"/>
  <c r="AD14" i="33"/>
  <c r="AD83" i="41"/>
  <c r="AD104" i="41" s="1"/>
  <c r="AE37" i="45"/>
  <c r="AE40" i="43" s="1"/>
  <c r="AE58" i="43" s="1"/>
  <c r="AE65" i="43" s="1"/>
  <c r="AE19" i="44"/>
  <c r="AE6" i="42" s="1"/>
  <c r="AE24" i="42" s="1"/>
  <c r="AE55" i="45"/>
  <c r="AE42" i="43" s="1"/>
  <c r="AE60" i="43" s="1"/>
  <c r="AE67" i="43" s="1"/>
  <c r="AE46" i="44"/>
  <c r="AE43" i="42" s="1"/>
  <c r="AE61" i="42" s="1"/>
  <c r="AE65" i="42" s="1"/>
  <c r="AE46" i="45"/>
  <c r="AE41" i="43" s="1"/>
  <c r="AE59" i="43" s="1"/>
  <c r="AE66" i="43" s="1"/>
  <c r="AE55" i="44"/>
  <c r="AE44" i="42" s="1"/>
  <c r="AE62" i="42" s="1"/>
  <c r="AE66" i="42" s="1"/>
  <c r="AE37" i="44"/>
  <c r="AE42" i="42" s="1"/>
  <c r="AE60" i="42" s="1"/>
  <c r="AE64" i="42" s="1"/>
  <c r="AB29" i="35"/>
  <c r="AB30" i="35"/>
  <c r="AB35" i="35" s="1"/>
  <c r="AB20" i="19" s="1"/>
  <c r="AB18" i="19" s="1"/>
  <c r="AE17" i="36"/>
  <c r="AE80" i="41"/>
  <c r="AE101" i="41" s="1"/>
  <c r="AE82" i="41"/>
  <c r="AE81" i="41"/>
  <c r="AE25" i="47"/>
  <c r="AE28" i="47" s="1"/>
  <c r="AE18" i="36" s="1"/>
  <c r="AE30" i="36" s="1"/>
  <c r="AE42" i="36" s="1"/>
  <c r="AE34" i="47"/>
  <c r="AE37" i="47" s="1"/>
  <c r="AE19" i="36" s="1"/>
  <c r="AE31" i="36" s="1"/>
  <c r="AE43" i="36" s="1"/>
  <c r="AE58" i="6"/>
  <c r="AD29" i="36"/>
  <c r="AD23" i="36"/>
  <c r="AG77" i="40"/>
  <c r="AG80" i="40" s="1"/>
  <c r="AG13" i="4" s="1"/>
  <c r="AG86" i="40"/>
  <c r="AG89" i="40" s="1"/>
  <c r="AG71" i="40"/>
  <c r="AG98" i="40"/>
  <c r="AG6" i="10" s="1"/>
  <c r="AG7" i="10" s="1"/>
  <c r="AC29" i="42"/>
  <c r="AC79" i="42" s="1"/>
  <c r="AC86" i="42"/>
  <c r="AB45" i="34"/>
  <c r="AB51" i="34" s="1"/>
  <c r="AB17" i="19" s="1"/>
  <c r="AB15" i="19" s="1"/>
  <c r="AB38" i="34"/>
  <c r="AC32" i="34"/>
  <c r="AC27" i="42"/>
  <c r="AD28" i="44"/>
  <c r="AD7" i="42" s="1"/>
  <c r="AD25" i="42" s="1"/>
  <c r="AD22" i="50"/>
  <c r="AD25" i="50" s="1"/>
  <c r="AD8" i="35" s="1"/>
  <c r="AD28" i="35" s="1"/>
  <c r="AD27" i="10"/>
  <c r="AD32" i="10" s="1"/>
  <c r="AD26" i="10"/>
  <c r="AD31" i="10" s="1"/>
  <c r="AD25" i="10"/>
  <c r="AD30" i="10" s="1"/>
  <c r="AC41" i="36"/>
  <c r="AC47" i="36" s="1"/>
  <c r="AC23" i="19" s="1"/>
  <c r="AC21" i="19" s="1"/>
  <c r="AC35" i="36"/>
  <c r="AB36" i="42"/>
  <c r="AB77" i="42"/>
  <c r="AB80" i="42" s="1"/>
  <c r="AB12" i="19" s="1"/>
  <c r="AB11" i="19" s="1"/>
  <c r="AE24" i="10"/>
  <c r="AE10" i="45"/>
  <c r="AE5" i="43" s="1"/>
  <c r="AE23" i="43" s="1"/>
  <c r="AE30" i="43" s="1"/>
  <c r="AE28" i="45"/>
  <c r="AE7" i="43" s="1"/>
  <c r="AE25" i="43" s="1"/>
  <c r="AE32" i="43" s="1"/>
  <c r="AE19" i="45"/>
  <c r="AE6" i="43" s="1"/>
  <c r="AE24" i="43" s="1"/>
  <c r="AE31" i="43" s="1"/>
  <c r="AD10" i="44"/>
  <c r="AD5" i="42" s="1"/>
  <c r="AD23" i="42" s="1"/>
  <c r="AD7" i="50"/>
  <c r="AD10" i="50" s="1"/>
  <c r="AD5" i="35" s="1"/>
  <c r="AD7" i="49"/>
  <c r="AD10" i="49" s="1"/>
  <c r="AD6" i="34" s="1"/>
  <c r="AD12" i="50"/>
  <c r="AD15" i="50" s="1"/>
  <c r="AD6" i="35" s="1"/>
  <c r="AD26" i="35" s="1"/>
  <c r="AD12" i="49"/>
  <c r="AD15" i="49" s="1"/>
  <c r="AD22" i="49"/>
  <c r="AD25" i="49" s="1"/>
  <c r="AD27" i="49"/>
  <c r="AD30" i="49" s="1"/>
  <c r="AD17" i="50"/>
  <c r="AD20" i="50" s="1"/>
  <c r="AD7" i="35" s="1"/>
  <c r="AD27" i="35" s="1"/>
  <c r="AD17" i="49"/>
  <c r="AD20" i="49" s="1"/>
  <c r="AF8" i="10"/>
  <c r="AF13" i="10" s="1"/>
  <c r="AF9" i="10"/>
  <c r="AF14" i="10" s="1"/>
  <c r="AF10" i="10"/>
  <c r="AF15" i="10" s="1"/>
  <c r="AD28" i="42"/>
  <c r="AD78" i="42" s="1"/>
  <c r="AF78" i="41"/>
  <c r="AF77" i="41" s="1"/>
  <c r="AF79" i="41" s="1"/>
  <c r="AF100" i="41" s="1"/>
  <c r="AF53" i="40"/>
  <c r="AF107" i="40"/>
  <c r="AF23" i="10" s="1"/>
  <c r="AC42" i="6"/>
  <c r="AF21" i="4"/>
  <c r="AF23" i="4" s="1"/>
  <c r="AF15" i="4"/>
  <c r="AF49" i="6" s="1"/>
  <c r="AF50" i="6" s="1"/>
  <c r="AF55" i="6" s="1"/>
  <c r="AF56" i="6" s="1"/>
  <c r="AD9" i="6"/>
  <c r="AD33" i="6"/>
  <c r="AD34" i="6" s="1"/>
  <c r="AD39" i="6" s="1"/>
  <c r="AD73" i="43" l="1"/>
  <c r="AD13" i="19" s="1"/>
  <c r="AC12" i="34"/>
  <c r="AD33" i="10"/>
  <c r="AD9" i="19" s="1"/>
  <c r="AD7" i="19" s="1"/>
  <c r="AE103" i="41"/>
  <c r="AE16" i="33" s="1"/>
  <c r="AE25" i="33" s="1"/>
  <c r="AE102" i="41"/>
  <c r="AE15" i="33" s="1"/>
  <c r="AE24" i="33" s="1"/>
  <c r="AD40" i="6"/>
  <c r="AD9" i="34"/>
  <c r="AD35" i="34" s="1"/>
  <c r="AD48" i="34" s="1"/>
  <c r="AD11" i="34"/>
  <c r="AD37" i="34" s="1"/>
  <c r="AD50" i="34" s="1"/>
  <c r="AD10" i="34"/>
  <c r="AD36" i="34" s="1"/>
  <c r="AD49" i="34" s="1"/>
  <c r="AE73" i="42"/>
  <c r="AD8" i="34"/>
  <c r="AE34" i="43"/>
  <c r="AE69" i="43"/>
  <c r="AF16" i="10"/>
  <c r="AF8" i="19" s="1"/>
  <c r="AD42" i="6"/>
  <c r="AF58" i="6"/>
  <c r="AD17" i="33"/>
  <c r="AD23" i="33"/>
  <c r="AD26" i="33" s="1"/>
  <c r="AD14" i="19" s="1"/>
  <c r="AH98" i="40"/>
  <c r="AH6" i="10" s="1"/>
  <c r="AH7" i="10" s="1"/>
  <c r="AH86" i="40"/>
  <c r="AH89" i="40" s="1"/>
  <c r="AH77" i="40"/>
  <c r="AH80" i="40" s="1"/>
  <c r="AH13" i="4" s="1"/>
  <c r="AH71" i="40"/>
  <c r="AE33" i="6"/>
  <c r="AE34" i="6" s="1"/>
  <c r="AE39" i="6" s="1"/>
  <c r="AE9" i="6"/>
  <c r="AG8" i="10"/>
  <c r="AG13" i="10" s="1"/>
  <c r="AG9" i="10"/>
  <c r="AG14" i="10" s="1"/>
  <c r="AG10" i="10"/>
  <c r="AG15" i="10" s="1"/>
  <c r="AF24" i="10"/>
  <c r="AF10" i="45"/>
  <c r="AF5" i="43" s="1"/>
  <c r="AF23" i="43" s="1"/>
  <c r="AF30" i="43" s="1"/>
  <c r="AF28" i="45"/>
  <c r="AF7" i="43" s="1"/>
  <c r="AF25" i="43" s="1"/>
  <c r="AF32" i="43" s="1"/>
  <c r="AF19" i="45"/>
  <c r="AF6" i="43" s="1"/>
  <c r="AF24" i="43" s="1"/>
  <c r="AF31" i="43" s="1"/>
  <c r="AE14" i="33"/>
  <c r="AE83" i="41"/>
  <c r="AE104" i="41" s="1"/>
  <c r="AF17" i="36"/>
  <c r="AF80" i="41"/>
  <c r="AF101" i="41" s="1"/>
  <c r="AF82" i="41"/>
  <c r="AF25" i="47"/>
  <c r="AF28" i="47" s="1"/>
  <c r="AF18" i="36" s="1"/>
  <c r="AF30" i="36" s="1"/>
  <c r="AF42" i="36" s="1"/>
  <c r="AF34" i="47"/>
  <c r="AF37" i="47" s="1"/>
  <c r="AF19" i="36" s="1"/>
  <c r="AF31" i="36" s="1"/>
  <c r="AF43" i="36" s="1"/>
  <c r="AF81" i="41"/>
  <c r="AE28" i="44"/>
  <c r="AE7" i="42" s="1"/>
  <c r="AE25" i="42" s="1"/>
  <c r="AE22" i="50"/>
  <c r="AE25" i="50" s="1"/>
  <c r="AE8" i="35" s="1"/>
  <c r="AE28" i="35" s="1"/>
  <c r="AF7" i="6"/>
  <c r="AF21" i="6"/>
  <c r="AD32" i="34"/>
  <c r="AF19" i="44"/>
  <c r="AF6" i="42" s="1"/>
  <c r="AF24" i="42" s="1"/>
  <c r="AF46" i="45"/>
  <c r="AF41" i="43" s="1"/>
  <c r="AF59" i="43" s="1"/>
  <c r="AF66" i="43" s="1"/>
  <c r="AF37" i="45"/>
  <c r="AF40" i="43" s="1"/>
  <c r="AF58" i="43" s="1"/>
  <c r="AF65" i="43" s="1"/>
  <c r="AF55" i="44"/>
  <c r="AF44" i="42" s="1"/>
  <c r="AF62" i="42" s="1"/>
  <c r="AF66" i="42" s="1"/>
  <c r="AF37" i="44"/>
  <c r="AF42" i="42" s="1"/>
  <c r="AF60" i="42" s="1"/>
  <c r="AF64" i="42" s="1"/>
  <c r="AF55" i="45"/>
  <c r="AF42" i="43" s="1"/>
  <c r="AF60" i="43" s="1"/>
  <c r="AF67" i="43" s="1"/>
  <c r="AF46" i="44"/>
  <c r="AF43" i="42" s="1"/>
  <c r="AF61" i="42" s="1"/>
  <c r="AF65" i="42" s="1"/>
  <c r="AD25" i="35"/>
  <c r="AD9" i="35"/>
  <c r="AD29" i="42"/>
  <c r="AD79" i="42" s="1"/>
  <c r="AD86" i="42"/>
  <c r="AG21" i="4"/>
  <c r="AG23" i="4" s="1"/>
  <c r="AG15" i="4"/>
  <c r="AG49" i="6" s="1"/>
  <c r="AG50" i="6" s="1"/>
  <c r="AG55" i="6" s="1"/>
  <c r="AG56" i="6" s="1"/>
  <c r="AB25" i="19"/>
  <c r="AG78" i="41"/>
  <c r="AG77" i="41" s="1"/>
  <c r="AG79" i="41" s="1"/>
  <c r="AG100" i="41" s="1"/>
  <c r="AG53" i="40"/>
  <c r="AG107" i="40"/>
  <c r="AG23" i="10" s="1"/>
  <c r="AD27" i="42"/>
  <c r="AC29" i="35"/>
  <c r="AC30" i="35"/>
  <c r="AC35" i="35" s="1"/>
  <c r="AC20" i="19" s="1"/>
  <c r="AC18" i="19" s="1"/>
  <c r="AC36" i="42"/>
  <c r="AC77" i="42"/>
  <c r="AC80" i="42" s="1"/>
  <c r="AC12" i="19" s="1"/>
  <c r="AC11" i="19" s="1"/>
  <c r="AD41" i="36"/>
  <c r="AD47" i="36" s="1"/>
  <c r="AD23" i="19" s="1"/>
  <c r="AD21" i="19" s="1"/>
  <c r="AD35" i="36"/>
  <c r="AE23" i="36"/>
  <c r="AE29" i="36"/>
  <c r="AC38" i="34"/>
  <c r="AC45" i="34"/>
  <c r="AC51" i="34" s="1"/>
  <c r="AC17" i="19" s="1"/>
  <c r="AC15" i="19" s="1"/>
  <c r="AE28" i="42"/>
  <c r="AE78" i="42" s="1"/>
  <c r="AE27" i="10"/>
  <c r="AE32" i="10" s="1"/>
  <c r="AE25" i="10"/>
  <c r="AE30" i="10" s="1"/>
  <c r="AE26" i="10"/>
  <c r="AE31" i="10" s="1"/>
  <c r="AE10" i="44"/>
  <c r="AE5" i="42" s="1"/>
  <c r="AE23" i="42" s="1"/>
  <c r="AE7" i="50"/>
  <c r="AE10" i="50" s="1"/>
  <c r="AE5" i="35" s="1"/>
  <c r="AE7" i="49"/>
  <c r="AE10" i="49" s="1"/>
  <c r="AE6" i="34" s="1"/>
  <c r="AE12" i="49"/>
  <c r="AE15" i="49" s="1"/>
  <c r="AE17" i="49"/>
  <c r="AE20" i="49" s="1"/>
  <c r="AE22" i="49"/>
  <c r="AE25" i="49" s="1"/>
  <c r="AE27" i="49"/>
  <c r="AE30" i="49" s="1"/>
  <c r="AE12" i="50"/>
  <c r="AE15" i="50" s="1"/>
  <c r="AE6" i="35" s="1"/>
  <c r="AE26" i="35" s="1"/>
  <c r="AE17" i="50"/>
  <c r="AE20" i="50" s="1"/>
  <c r="AE7" i="35" s="1"/>
  <c r="AE27" i="35" s="1"/>
  <c r="AE73" i="43" l="1"/>
  <c r="AE13" i="19" s="1"/>
  <c r="AF103" i="41"/>
  <c r="AF16" i="33" s="1"/>
  <c r="AF25" i="33" s="1"/>
  <c r="AF102" i="41"/>
  <c r="AF15" i="33" s="1"/>
  <c r="AF24" i="33" s="1"/>
  <c r="AE40" i="6"/>
  <c r="AD12" i="34"/>
  <c r="AE10" i="34"/>
  <c r="AE36" i="34" s="1"/>
  <c r="AE49" i="34" s="1"/>
  <c r="AE8" i="34"/>
  <c r="AD34" i="34"/>
  <c r="AD47" i="34" s="1"/>
  <c r="AE9" i="34"/>
  <c r="AE35" i="34" s="1"/>
  <c r="AE48" i="34" s="1"/>
  <c r="AE11" i="34"/>
  <c r="AE37" i="34" s="1"/>
  <c r="AE50" i="34" s="1"/>
  <c r="AF69" i="43"/>
  <c r="AF34" i="43"/>
  <c r="AF73" i="42"/>
  <c r="AE33" i="10"/>
  <c r="AE9" i="19" s="1"/>
  <c r="AE7" i="19" s="1"/>
  <c r="AG58" i="6"/>
  <c r="AG16" i="10"/>
  <c r="AG8" i="19" s="1"/>
  <c r="AG19" i="44"/>
  <c r="AG6" i="42" s="1"/>
  <c r="AG24" i="42" s="1"/>
  <c r="AG37" i="45"/>
  <c r="AG40" i="43" s="1"/>
  <c r="AG58" i="43" s="1"/>
  <c r="AG65" i="43" s="1"/>
  <c r="AG46" i="45"/>
  <c r="AG41" i="43" s="1"/>
  <c r="AG59" i="43" s="1"/>
  <c r="AG66" i="43" s="1"/>
  <c r="AG55" i="45"/>
  <c r="AG42" i="43" s="1"/>
  <c r="AG60" i="43" s="1"/>
  <c r="AG67" i="43" s="1"/>
  <c r="AG55" i="44"/>
  <c r="AG44" i="42" s="1"/>
  <c r="AG62" i="42" s="1"/>
  <c r="AG66" i="42" s="1"/>
  <c r="AG46" i="44"/>
  <c r="AG43" i="42" s="1"/>
  <c r="AG61" i="42" s="1"/>
  <c r="AG65" i="42" s="1"/>
  <c r="AG37" i="44"/>
  <c r="AG42" i="42" s="1"/>
  <c r="AG60" i="42" s="1"/>
  <c r="AG64" i="42" s="1"/>
  <c r="AG80" i="41"/>
  <c r="AG101" i="41" s="1"/>
  <c r="AG17" i="36"/>
  <c r="AG82" i="41"/>
  <c r="AG25" i="47"/>
  <c r="AG28" i="47" s="1"/>
  <c r="AG18" i="36" s="1"/>
  <c r="AG30" i="36" s="1"/>
  <c r="AG42" i="36" s="1"/>
  <c r="AG81" i="41"/>
  <c r="AG34" i="47"/>
  <c r="AG37" i="47" s="1"/>
  <c r="AG19" i="36" s="1"/>
  <c r="AG31" i="36" s="1"/>
  <c r="AG43" i="36" s="1"/>
  <c r="AE32" i="34"/>
  <c r="AF14" i="33"/>
  <c r="AF83" i="41"/>
  <c r="AF104" i="41" s="1"/>
  <c r="AH15" i="4"/>
  <c r="AH49" i="6" s="1"/>
  <c r="AH50" i="6" s="1"/>
  <c r="AH55" i="6" s="1"/>
  <c r="AH56" i="6" s="1"/>
  <c r="AH21" i="4"/>
  <c r="AH23" i="4" s="1"/>
  <c r="AE25" i="35"/>
  <c r="AE9" i="35"/>
  <c r="AF29" i="36"/>
  <c r="AF23" i="36"/>
  <c r="AI98" i="40"/>
  <c r="AI6" i="10" s="1"/>
  <c r="AI7" i="10" s="1"/>
  <c r="AI77" i="40"/>
  <c r="AI80" i="40" s="1"/>
  <c r="AI13" i="4" s="1"/>
  <c r="AI86" i="40"/>
  <c r="AI89" i="40" s="1"/>
  <c r="AI71" i="40"/>
  <c r="AE42" i="6"/>
  <c r="AF7" i="49"/>
  <c r="AF10" i="49" s="1"/>
  <c r="AF6" i="34" s="1"/>
  <c r="AF7" i="50"/>
  <c r="AF10" i="50" s="1"/>
  <c r="AF5" i="35" s="1"/>
  <c r="AF10" i="44"/>
  <c r="AF5" i="42" s="1"/>
  <c r="AF23" i="42" s="1"/>
  <c r="AF12" i="49"/>
  <c r="AF15" i="49" s="1"/>
  <c r="AF27" i="49"/>
  <c r="AF30" i="49" s="1"/>
  <c r="AF17" i="50"/>
  <c r="AF20" i="50" s="1"/>
  <c r="AF7" i="35" s="1"/>
  <c r="AF27" i="35" s="1"/>
  <c r="AF17" i="49"/>
  <c r="AF20" i="49" s="1"/>
  <c r="AF12" i="50"/>
  <c r="AF15" i="50" s="1"/>
  <c r="AF6" i="35" s="1"/>
  <c r="AF26" i="35" s="1"/>
  <c r="AF22" i="49"/>
  <c r="AF25" i="49" s="1"/>
  <c r="AH107" i="40"/>
  <c r="AH23" i="10" s="1"/>
  <c r="AH53" i="40"/>
  <c r="AH78" i="41"/>
  <c r="AH77" i="41" s="1"/>
  <c r="AH79" i="41" s="1"/>
  <c r="AH100" i="41" s="1"/>
  <c r="AF28" i="42"/>
  <c r="AF78" i="42" s="1"/>
  <c r="AE23" i="33"/>
  <c r="AE26" i="33" s="1"/>
  <c r="AE14" i="19" s="1"/>
  <c r="AE17" i="33"/>
  <c r="AE35" i="36"/>
  <c r="AE41" i="36"/>
  <c r="AE47" i="36" s="1"/>
  <c r="AE23" i="19" s="1"/>
  <c r="AE21" i="19" s="1"/>
  <c r="AG7" i="6"/>
  <c r="AG21" i="6"/>
  <c r="AH8" i="10"/>
  <c r="AH13" i="10" s="1"/>
  <c r="AH10" i="10"/>
  <c r="AH15" i="10" s="1"/>
  <c r="AH9" i="10"/>
  <c r="AH14" i="10" s="1"/>
  <c r="AF28" i="44"/>
  <c r="AF7" i="42" s="1"/>
  <c r="AF25" i="42" s="1"/>
  <c r="AF22" i="50"/>
  <c r="AF25" i="50" s="1"/>
  <c r="AF8" i="35" s="1"/>
  <c r="AF28" i="35" s="1"/>
  <c r="AG24" i="10"/>
  <c r="AG28" i="45"/>
  <c r="AG7" i="43" s="1"/>
  <c r="AG25" i="43" s="1"/>
  <c r="AG32" i="43" s="1"/>
  <c r="AG19" i="45"/>
  <c r="AG6" i="43" s="1"/>
  <c r="AG24" i="43" s="1"/>
  <c r="AG31" i="43" s="1"/>
  <c r="AG10" i="45"/>
  <c r="AG5" i="43" s="1"/>
  <c r="AG23" i="43" s="1"/>
  <c r="AG30" i="43" s="1"/>
  <c r="AC25" i="19"/>
  <c r="AE27" i="42"/>
  <c r="AD45" i="34"/>
  <c r="AD36" i="42"/>
  <c r="AD77" i="42"/>
  <c r="AD80" i="42" s="1"/>
  <c r="AD12" i="19" s="1"/>
  <c r="AD11" i="19" s="1"/>
  <c r="AD29" i="35"/>
  <c r="AD30" i="35"/>
  <c r="AD35" i="35" s="1"/>
  <c r="AD20" i="19" s="1"/>
  <c r="AD18" i="19" s="1"/>
  <c r="AF9" i="6"/>
  <c r="AF33" i="6"/>
  <c r="AF34" i="6" s="1"/>
  <c r="AF39" i="6" s="1"/>
  <c r="AF26" i="10"/>
  <c r="AF31" i="10" s="1"/>
  <c r="AF27" i="10"/>
  <c r="AF32" i="10" s="1"/>
  <c r="AF25" i="10"/>
  <c r="AF30" i="10" s="1"/>
  <c r="AE29" i="42"/>
  <c r="AE79" i="42" s="1"/>
  <c r="AE86" i="42"/>
  <c r="AD38" i="34" l="1"/>
  <c r="AD51" i="34"/>
  <c r="AD17" i="19" s="1"/>
  <c r="AD15" i="19" s="1"/>
  <c r="AD25" i="19" s="1"/>
  <c r="AF40" i="6"/>
  <c r="AG103" i="41"/>
  <c r="AG16" i="33" s="1"/>
  <c r="AG25" i="33" s="1"/>
  <c r="AG102" i="41"/>
  <c r="AG15" i="33" s="1"/>
  <c r="AG24" i="33" s="1"/>
  <c r="AF73" i="43"/>
  <c r="AF13" i="19" s="1"/>
  <c r="AE12" i="34"/>
  <c r="AF10" i="34"/>
  <c r="AF36" i="34" s="1"/>
  <c r="AF49" i="34" s="1"/>
  <c r="AF9" i="34"/>
  <c r="AF35" i="34" s="1"/>
  <c r="AF48" i="34" s="1"/>
  <c r="AF11" i="34"/>
  <c r="AF37" i="34" s="1"/>
  <c r="AF50" i="34" s="1"/>
  <c r="AF8" i="34"/>
  <c r="AF34" i="34" s="1"/>
  <c r="AF47" i="34" s="1"/>
  <c r="AE34" i="34"/>
  <c r="AE47" i="34" s="1"/>
  <c r="AG69" i="43"/>
  <c r="AG34" i="43"/>
  <c r="AG73" i="42"/>
  <c r="AF33" i="10"/>
  <c r="AF9" i="19" s="1"/>
  <c r="AF7" i="19" s="1"/>
  <c r="AG14" i="33"/>
  <c r="AG83" i="41"/>
  <c r="AG104" i="41" s="1"/>
  <c r="AF27" i="42"/>
  <c r="AE30" i="35"/>
  <c r="AE35" i="35" s="1"/>
  <c r="AE20" i="19" s="1"/>
  <c r="AE18" i="19" s="1"/>
  <c r="AE29" i="35"/>
  <c r="AF32" i="34"/>
  <c r="AH7" i="6"/>
  <c r="AH21" i="6"/>
  <c r="AF25" i="35"/>
  <c r="AF9" i="35"/>
  <c r="AF42" i="6"/>
  <c r="AF86" i="42"/>
  <c r="AF29" i="42"/>
  <c r="AF79" i="42" s="1"/>
  <c r="AH58" i="6"/>
  <c r="AF41" i="36"/>
  <c r="AF47" i="36" s="1"/>
  <c r="AF23" i="19" s="1"/>
  <c r="AF21" i="19" s="1"/>
  <c r="AF35" i="36"/>
  <c r="AG25" i="10"/>
  <c r="AG30" i="10" s="1"/>
  <c r="AG26" i="10"/>
  <c r="AG31" i="10" s="1"/>
  <c r="AG27" i="10"/>
  <c r="AG32" i="10" s="1"/>
  <c r="AF23" i="33"/>
  <c r="AF26" i="33" s="1"/>
  <c r="AF14" i="19" s="1"/>
  <c r="AF17" i="33"/>
  <c r="AH37" i="45"/>
  <c r="AH40" i="43" s="1"/>
  <c r="AH58" i="43" s="1"/>
  <c r="AH65" i="43" s="1"/>
  <c r="AH19" i="44"/>
  <c r="AH6" i="42" s="1"/>
  <c r="AH24" i="42" s="1"/>
  <c r="AH46" i="44"/>
  <c r="AH43" i="42" s="1"/>
  <c r="AH61" i="42" s="1"/>
  <c r="AH65" i="42" s="1"/>
  <c r="AH46" i="45"/>
  <c r="AH41" i="43" s="1"/>
  <c r="AH59" i="43" s="1"/>
  <c r="AH66" i="43" s="1"/>
  <c r="AH55" i="44"/>
  <c r="AH44" i="42" s="1"/>
  <c r="AH62" i="42" s="1"/>
  <c r="AH66" i="42" s="1"/>
  <c r="AH55" i="45"/>
  <c r="AH42" i="43" s="1"/>
  <c r="AH60" i="43" s="1"/>
  <c r="AH67" i="43" s="1"/>
  <c r="AH37" i="44"/>
  <c r="AH42" i="42" s="1"/>
  <c r="AH60" i="42" s="1"/>
  <c r="AH64" i="42" s="1"/>
  <c r="AE45" i="34"/>
  <c r="AG7" i="50"/>
  <c r="AG10" i="50" s="1"/>
  <c r="AG5" i="35" s="1"/>
  <c r="AG10" i="44"/>
  <c r="AG5" i="42" s="1"/>
  <c r="AG23" i="42" s="1"/>
  <c r="AG17" i="49"/>
  <c r="AG20" i="49" s="1"/>
  <c r="AG17" i="50"/>
  <c r="AG20" i="50" s="1"/>
  <c r="AG7" i="35" s="1"/>
  <c r="AG27" i="35" s="1"/>
  <c r="AG7" i="49"/>
  <c r="AG10" i="49" s="1"/>
  <c r="AG6" i="34" s="1"/>
  <c r="AG12" i="50"/>
  <c r="AG15" i="50" s="1"/>
  <c r="AG6" i="35" s="1"/>
  <c r="AG26" i="35" s="1"/>
  <c r="AG12" i="49"/>
  <c r="AG15" i="49" s="1"/>
  <c r="AG27" i="49"/>
  <c r="AG30" i="49" s="1"/>
  <c r="AG22" i="49"/>
  <c r="AG25" i="49" s="1"/>
  <c r="AH80" i="41"/>
  <c r="AH101" i="41" s="1"/>
  <c r="AH17" i="36"/>
  <c r="AH81" i="41"/>
  <c r="AH25" i="47"/>
  <c r="AH28" i="47" s="1"/>
  <c r="AH18" i="36" s="1"/>
  <c r="AH30" i="36" s="1"/>
  <c r="AH42" i="36" s="1"/>
  <c r="AH82" i="41"/>
  <c r="AH34" i="47"/>
  <c r="AH37" i="47" s="1"/>
  <c r="AH19" i="36" s="1"/>
  <c r="AH31" i="36" s="1"/>
  <c r="AH43" i="36" s="1"/>
  <c r="AJ71" i="40"/>
  <c r="AJ86" i="40"/>
  <c r="AJ89" i="40" s="1"/>
  <c r="AJ98" i="40"/>
  <c r="AJ6" i="10" s="1"/>
  <c r="AJ7" i="10" s="1"/>
  <c r="AJ77" i="40"/>
  <c r="AJ80" i="40" s="1"/>
  <c r="AJ13" i="4" s="1"/>
  <c r="AH16" i="10"/>
  <c r="AH8" i="19" s="1"/>
  <c r="AH24" i="10"/>
  <c r="AH10" i="45"/>
  <c r="AH5" i="43" s="1"/>
  <c r="AH23" i="43" s="1"/>
  <c r="AH30" i="43" s="1"/>
  <c r="AH19" i="45"/>
  <c r="AH6" i="43" s="1"/>
  <c r="AH24" i="43" s="1"/>
  <c r="AH31" i="43" s="1"/>
  <c r="AH28" i="45"/>
  <c r="AH7" i="43" s="1"/>
  <c r="AH25" i="43" s="1"/>
  <c r="AH32" i="43" s="1"/>
  <c r="AI78" i="41"/>
  <c r="AI77" i="41" s="1"/>
  <c r="AI79" i="41" s="1"/>
  <c r="AI100" i="41" s="1"/>
  <c r="AI53" i="40"/>
  <c r="AI107" i="40"/>
  <c r="AI23" i="10" s="1"/>
  <c r="AG28" i="44"/>
  <c r="AG7" i="42" s="1"/>
  <c r="AG25" i="42" s="1"/>
  <c r="AG22" i="50"/>
  <c r="AG25" i="50" s="1"/>
  <c r="AG8" i="35" s="1"/>
  <c r="AG28" i="35" s="1"/>
  <c r="AI21" i="4"/>
  <c r="AI23" i="4" s="1"/>
  <c r="AI15" i="4"/>
  <c r="AI49" i="6" s="1"/>
  <c r="AI50" i="6" s="1"/>
  <c r="AI55" i="6" s="1"/>
  <c r="AI56" i="6" s="1"/>
  <c r="AG28" i="42"/>
  <c r="AG78" i="42" s="1"/>
  <c r="AI8" i="10"/>
  <c r="AI13" i="10" s="1"/>
  <c r="AI9" i="10"/>
  <c r="AI14" i="10" s="1"/>
  <c r="AI10" i="10"/>
  <c r="AI15" i="10" s="1"/>
  <c r="AG29" i="36"/>
  <c r="AG23" i="36"/>
  <c r="AG33" i="6"/>
  <c r="AG34" i="6" s="1"/>
  <c r="AG39" i="6" s="1"/>
  <c r="AG9" i="6"/>
  <c r="AE77" i="42"/>
  <c r="AE80" i="42" s="1"/>
  <c r="AE12" i="19" s="1"/>
  <c r="AE11" i="19" s="1"/>
  <c r="AE36" i="42"/>
  <c r="AG40" i="6" l="1"/>
  <c r="AF12" i="34"/>
  <c r="AH103" i="41"/>
  <c r="AH16" i="33" s="1"/>
  <c r="AH25" i="33" s="1"/>
  <c r="AH102" i="41"/>
  <c r="AH15" i="33" s="1"/>
  <c r="AH24" i="33" s="1"/>
  <c r="AG73" i="43"/>
  <c r="AG13" i="19" s="1"/>
  <c r="AE38" i="34"/>
  <c r="AE51" i="34"/>
  <c r="AE17" i="19" s="1"/>
  <c r="AE15" i="19" s="1"/>
  <c r="AE25" i="19" s="1"/>
  <c r="AG10" i="34"/>
  <c r="AG36" i="34" s="1"/>
  <c r="AG49" i="34" s="1"/>
  <c r="AG11" i="34"/>
  <c r="AG37" i="34" s="1"/>
  <c r="AG50" i="34" s="1"/>
  <c r="AG9" i="34"/>
  <c r="AG35" i="34" s="1"/>
  <c r="AG48" i="34" s="1"/>
  <c r="AG8" i="34"/>
  <c r="AH69" i="43"/>
  <c r="AH34" i="43"/>
  <c r="AH73" i="42"/>
  <c r="AG33" i="10"/>
  <c r="AG9" i="19" s="1"/>
  <c r="AG7" i="19" s="1"/>
  <c r="AH28" i="44"/>
  <c r="AH7" i="42" s="1"/>
  <c r="AH25" i="42" s="1"/>
  <c r="AH22" i="50"/>
  <c r="AH25" i="50" s="1"/>
  <c r="AH8" i="35" s="1"/>
  <c r="AH28" i="35" s="1"/>
  <c r="AH9" i="6"/>
  <c r="AH33" i="6"/>
  <c r="AH34" i="6" s="1"/>
  <c r="AH39" i="6" s="1"/>
  <c r="AG41" i="36"/>
  <c r="AG47" i="36" s="1"/>
  <c r="AG23" i="19" s="1"/>
  <c r="AG21" i="19" s="1"/>
  <c r="AG35" i="36"/>
  <c r="AI17" i="36"/>
  <c r="AI80" i="41"/>
  <c r="AI101" i="41" s="1"/>
  <c r="AI25" i="47"/>
  <c r="AI28" i="47" s="1"/>
  <c r="AI18" i="36" s="1"/>
  <c r="AI30" i="36" s="1"/>
  <c r="AI42" i="36" s="1"/>
  <c r="AI34" i="47"/>
  <c r="AI37" i="47" s="1"/>
  <c r="AI19" i="36" s="1"/>
  <c r="AI31" i="36" s="1"/>
  <c r="AI43" i="36" s="1"/>
  <c r="AI81" i="41"/>
  <c r="AI82" i="41"/>
  <c r="AF38" i="34"/>
  <c r="AF45" i="34"/>
  <c r="AF51" i="34" s="1"/>
  <c r="AF17" i="19" s="1"/>
  <c r="AF15" i="19" s="1"/>
  <c r="AF29" i="35"/>
  <c r="AF30" i="35"/>
  <c r="AF35" i="35" s="1"/>
  <c r="AF20" i="19" s="1"/>
  <c r="AF18" i="19" s="1"/>
  <c r="AI19" i="44"/>
  <c r="AI6" i="42" s="1"/>
  <c r="AI24" i="42" s="1"/>
  <c r="AI37" i="44"/>
  <c r="AI42" i="42" s="1"/>
  <c r="AI60" i="42" s="1"/>
  <c r="AI64" i="42" s="1"/>
  <c r="AI37" i="45"/>
  <c r="AI40" i="43" s="1"/>
  <c r="AI58" i="43" s="1"/>
  <c r="AI65" i="43" s="1"/>
  <c r="AI46" i="45"/>
  <c r="AI41" i="43" s="1"/>
  <c r="AI59" i="43" s="1"/>
  <c r="AI66" i="43" s="1"/>
  <c r="AI46" i="44"/>
  <c r="AI43" i="42" s="1"/>
  <c r="AI61" i="42" s="1"/>
  <c r="AI65" i="42" s="1"/>
  <c r="AI55" i="45"/>
  <c r="AI42" i="43" s="1"/>
  <c r="AI60" i="43" s="1"/>
  <c r="AI67" i="43" s="1"/>
  <c r="AI55" i="44"/>
  <c r="AI44" i="42" s="1"/>
  <c r="AI62" i="42" s="1"/>
  <c r="AI66" i="42" s="1"/>
  <c r="AG27" i="42"/>
  <c r="AJ78" i="41"/>
  <c r="AJ77" i="41" s="1"/>
  <c r="AJ79" i="41" s="1"/>
  <c r="AJ100" i="41" s="1"/>
  <c r="AJ53" i="40"/>
  <c r="AJ107" i="40"/>
  <c r="AJ23" i="10" s="1"/>
  <c r="AI16" i="10"/>
  <c r="AI8" i="19" s="1"/>
  <c r="AH14" i="33"/>
  <c r="AH83" i="41"/>
  <c r="AH104" i="41" s="1"/>
  <c r="AF36" i="42"/>
  <c r="AF77" i="42"/>
  <c r="AF80" i="42" s="1"/>
  <c r="AF12" i="19" s="1"/>
  <c r="AF11" i="19" s="1"/>
  <c r="AI58" i="6"/>
  <c r="AG17" i="33"/>
  <c r="AG23" i="33"/>
  <c r="AG26" i="33" s="1"/>
  <c r="AG14" i="19" s="1"/>
  <c r="AI24" i="10"/>
  <c r="AI28" i="45"/>
  <c r="AI7" i="43" s="1"/>
  <c r="AI25" i="43" s="1"/>
  <c r="AI32" i="43" s="1"/>
  <c r="AI19" i="45"/>
  <c r="AI6" i="43" s="1"/>
  <c r="AI24" i="43" s="1"/>
  <c r="AI31" i="43" s="1"/>
  <c r="AI10" i="45"/>
  <c r="AI5" i="43" s="1"/>
  <c r="AI23" i="43" s="1"/>
  <c r="AI30" i="43" s="1"/>
  <c r="AH26" i="10"/>
  <c r="AH31" i="10" s="1"/>
  <c r="AH27" i="10"/>
  <c r="AH32" i="10" s="1"/>
  <c r="AH25" i="10"/>
  <c r="AH30" i="10" s="1"/>
  <c r="AI7" i="6"/>
  <c r="AI21" i="6"/>
  <c r="AK98" i="40"/>
  <c r="AK6" i="10" s="1"/>
  <c r="AK7" i="10" s="1"/>
  <c r="AK77" i="40"/>
  <c r="AK80" i="40" s="1"/>
  <c r="AK13" i="4" s="1"/>
  <c r="AK86" i="40"/>
  <c r="AK89" i="40" s="1"/>
  <c r="AK71" i="40"/>
  <c r="AJ21" i="4"/>
  <c r="AJ23" i="4" s="1"/>
  <c r="AJ15" i="4"/>
  <c r="AJ49" i="6" s="1"/>
  <c r="AJ50" i="6" s="1"/>
  <c r="AJ55" i="6" s="1"/>
  <c r="AJ56" i="6" s="1"/>
  <c r="AH7" i="50"/>
  <c r="AH10" i="50" s="1"/>
  <c r="AH5" i="35" s="1"/>
  <c r="AH7" i="49"/>
  <c r="AH10" i="49" s="1"/>
  <c r="AH6" i="34" s="1"/>
  <c r="AH10" i="44"/>
  <c r="AH5" i="42" s="1"/>
  <c r="AH23" i="42" s="1"/>
  <c r="AH27" i="49"/>
  <c r="AH30" i="49" s="1"/>
  <c r="AH17" i="49"/>
  <c r="AH20" i="49" s="1"/>
  <c r="AH22" i="49"/>
  <c r="AH25" i="49" s="1"/>
  <c r="AH12" i="50"/>
  <c r="AH15" i="50" s="1"/>
  <c r="AH6" i="35" s="1"/>
  <c r="AH26" i="35" s="1"/>
  <c r="AH17" i="50"/>
  <c r="AH20" i="50" s="1"/>
  <c r="AH7" i="35" s="1"/>
  <c r="AH27" i="35" s="1"/>
  <c r="AH12" i="49"/>
  <c r="AH15" i="49" s="1"/>
  <c r="AG42" i="6"/>
  <c r="AG25" i="35"/>
  <c r="AG9" i="35"/>
  <c r="AH29" i="36"/>
  <c r="AH23" i="36"/>
  <c r="AG29" i="42"/>
  <c r="AG79" i="42" s="1"/>
  <c r="AG86" i="42"/>
  <c r="AJ8" i="10"/>
  <c r="AJ13" i="10" s="1"/>
  <c r="AJ10" i="10"/>
  <c r="AJ15" i="10" s="1"/>
  <c r="AJ9" i="10"/>
  <c r="AJ14" i="10" s="1"/>
  <c r="AG32" i="34"/>
  <c r="AH28" i="42"/>
  <c r="AH78" i="42" s="1"/>
  <c r="AH40" i="6" l="1"/>
  <c r="AG12" i="34"/>
  <c r="AH42" i="6"/>
  <c r="AI103" i="41"/>
  <c r="AI16" i="33" s="1"/>
  <c r="AI25" i="33" s="1"/>
  <c r="AI102" i="41"/>
  <c r="AI15" i="33" s="1"/>
  <c r="AI24" i="33" s="1"/>
  <c r="AH73" i="43"/>
  <c r="AH13" i="19" s="1"/>
  <c r="AG34" i="34"/>
  <c r="AG47" i="34" s="1"/>
  <c r="AH9" i="34"/>
  <c r="AH35" i="34" s="1"/>
  <c r="AH48" i="34" s="1"/>
  <c r="AH11" i="34"/>
  <c r="AH37" i="34" s="1"/>
  <c r="AH50" i="34" s="1"/>
  <c r="AI34" i="43"/>
  <c r="AH8" i="34"/>
  <c r="AH34" i="34" s="1"/>
  <c r="AH47" i="34" s="1"/>
  <c r="AH10" i="34"/>
  <c r="AH36" i="34" s="1"/>
  <c r="AH49" i="34" s="1"/>
  <c r="AH33" i="10"/>
  <c r="AH9" i="19" s="1"/>
  <c r="AH7" i="19" s="1"/>
  <c r="AI69" i="43"/>
  <c r="AI73" i="43" s="1"/>
  <c r="AI13" i="19" s="1"/>
  <c r="AI73" i="42"/>
  <c r="AJ58" i="6"/>
  <c r="AF25" i="19"/>
  <c r="AI29" i="36"/>
  <c r="AI23" i="36"/>
  <c r="AH27" i="42"/>
  <c r="AI9" i="6"/>
  <c r="AI33" i="6"/>
  <c r="AI34" i="6" s="1"/>
  <c r="AI39" i="6" s="1"/>
  <c r="AH32" i="34"/>
  <c r="AI10" i="44"/>
  <c r="AI5" i="42" s="1"/>
  <c r="AI23" i="42" s="1"/>
  <c r="AI7" i="49"/>
  <c r="AI10" i="49" s="1"/>
  <c r="AI6" i="34" s="1"/>
  <c r="AI7" i="50"/>
  <c r="AI10" i="50" s="1"/>
  <c r="AI5" i="35" s="1"/>
  <c r="AI17" i="50"/>
  <c r="AI20" i="50" s="1"/>
  <c r="AI7" i="35" s="1"/>
  <c r="AI27" i="35" s="1"/>
  <c r="AI27" i="49"/>
  <c r="AI30" i="49" s="1"/>
  <c r="AI22" i="49"/>
  <c r="AI25" i="49" s="1"/>
  <c r="AI12" i="50"/>
  <c r="AI15" i="50" s="1"/>
  <c r="AI6" i="35" s="1"/>
  <c r="AI26" i="35" s="1"/>
  <c r="AI12" i="49"/>
  <c r="AI15" i="49" s="1"/>
  <c r="AI17" i="49"/>
  <c r="AI20" i="49" s="1"/>
  <c r="AL98" i="40"/>
  <c r="AL6" i="10" s="1"/>
  <c r="AL7" i="10" s="1"/>
  <c r="AL77" i="40"/>
  <c r="AL80" i="40" s="1"/>
  <c r="AL13" i="4" s="1"/>
  <c r="AL86" i="40"/>
  <c r="AL89" i="40" s="1"/>
  <c r="AL71" i="40"/>
  <c r="AH25" i="35"/>
  <c r="AH9" i="35"/>
  <c r="AJ19" i="44"/>
  <c r="AJ6" i="42" s="1"/>
  <c r="AJ24" i="42" s="1"/>
  <c r="AJ55" i="45"/>
  <c r="AJ42" i="43" s="1"/>
  <c r="AJ60" i="43" s="1"/>
  <c r="AJ67" i="43" s="1"/>
  <c r="AJ55" i="44"/>
  <c r="AJ44" i="42" s="1"/>
  <c r="AJ62" i="42" s="1"/>
  <c r="AJ66" i="42" s="1"/>
  <c r="AJ46" i="44"/>
  <c r="AJ43" i="42" s="1"/>
  <c r="AJ61" i="42" s="1"/>
  <c r="AJ65" i="42" s="1"/>
  <c r="AJ37" i="44"/>
  <c r="AJ42" i="42" s="1"/>
  <c r="AJ60" i="42" s="1"/>
  <c r="AJ64" i="42" s="1"/>
  <c r="AJ46" i="45"/>
  <c r="AJ41" i="43" s="1"/>
  <c r="AJ59" i="43" s="1"/>
  <c r="AJ66" i="43" s="1"/>
  <c r="AJ37" i="45"/>
  <c r="AJ40" i="43" s="1"/>
  <c r="AJ58" i="43" s="1"/>
  <c r="AJ65" i="43" s="1"/>
  <c r="AI28" i="42"/>
  <c r="AI78" i="42" s="1"/>
  <c r="AJ80" i="41"/>
  <c r="AJ101" i="41" s="1"/>
  <c r="AJ17" i="36"/>
  <c r="AJ82" i="41"/>
  <c r="AJ81" i="41"/>
  <c r="AJ25" i="47"/>
  <c r="AJ28" i="47" s="1"/>
  <c r="AJ18" i="36" s="1"/>
  <c r="AJ30" i="36" s="1"/>
  <c r="AJ42" i="36" s="1"/>
  <c r="AJ34" i="47"/>
  <c r="AJ37" i="47" s="1"/>
  <c r="AJ19" i="36" s="1"/>
  <c r="AJ31" i="36" s="1"/>
  <c r="AJ43" i="36" s="1"/>
  <c r="AI28" i="44"/>
  <c r="AI7" i="42" s="1"/>
  <c r="AI25" i="42" s="1"/>
  <c r="AI22" i="50"/>
  <c r="AI25" i="50" s="1"/>
  <c r="AI8" i="35" s="1"/>
  <c r="AI28" i="35" s="1"/>
  <c r="AK21" i="4"/>
  <c r="AK23" i="4" s="1"/>
  <c r="AK15" i="4"/>
  <c r="AK49" i="6" s="1"/>
  <c r="AK50" i="6" s="1"/>
  <c r="AK55" i="6" s="1"/>
  <c r="AG45" i="34"/>
  <c r="AI14" i="33"/>
  <c r="AI83" i="41"/>
  <c r="AI104" i="41" s="1"/>
  <c r="AJ7" i="6"/>
  <c r="AJ21" i="6"/>
  <c r="AJ24" i="10"/>
  <c r="AJ28" i="45"/>
  <c r="AJ7" i="43" s="1"/>
  <c r="AJ25" i="43" s="1"/>
  <c r="AJ32" i="43" s="1"/>
  <c r="AJ19" i="45"/>
  <c r="AJ6" i="43" s="1"/>
  <c r="AJ24" i="43" s="1"/>
  <c r="AJ31" i="43" s="1"/>
  <c r="AJ10" i="45"/>
  <c r="AJ5" i="43" s="1"/>
  <c r="AJ23" i="43" s="1"/>
  <c r="AJ30" i="43" s="1"/>
  <c r="AK8" i="10"/>
  <c r="AK13" i="10" s="1"/>
  <c r="AK9" i="10"/>
  <c r="AK14" i="10" s="1"/>
  <c r="AK10" i="10"/>
  <c r="AK15" i="10" s="1"/>
  <c r="AH23" i="33"/>
  <c r="AH26" i="33" s="1"/>
  <c r="AH14" i="19" s="1"/>
  <c r="AH17" i="33"/>
  <c r="AI26" i="10"/>
  <c r="AI31" i="10" s="1"/>
  <c r="AI25" i="10"/>
  <c r="AI30" i="10" s="1"/>
  <c r="AI27" i="10"/>
  <c r="AI32" i="10" s="1"/>
  <c r="AH29" i="42"/>
  <c r="AH79" i="42" s="1"/>
  <c r="AH86" i="42"/>
  <c r="AJ16" i="10"/>
  <c r="AJ8" i="19" s="1"/>
  <c r="AH35" i="36"/>
  <c r="AH41" i="36"/>
  <c r="AH47" i="36" s="1"/>
  <c r="AH23" i="19" s="1"/>
  <c r="AH21" i="19" s="1"/>
  <c r="AG29" i="35"/>
  <c r="AG30" i="35"/>
  <c r="AG35" i="35" s="1"/>
  <c r="AG20" i="19" s="1"/>
  <c r="AG18" i="19" s="1"/>
  <c r="AK78" i="41"/>
  <c r="AK77" i="41" s="1"/>
  <c r="AK79" i="41" s="1"/>
  <c r="AK100" i="41" s="1"/>
  <c r="AK53" i="40"/>
  <c r="AK107" i="40"/>
  <c r="AK23" i="10" s="1"/>
  <c r="AG36" i="42"/>
  <c r="AG77" i="42"/>
  <c r="AG80" i="42" s="1"/>
  <c r="AG12" i="19" s="1"/>
  <c r="AG11" i="19" s="1"/>
  <c r="AI40" i="6" l="1"/>
  <c r="AH12" i="34"/>
  <c r="AG51" i="34"/>
  <c r="AG17" i="19" s="1"/>
  <c r="AG15" i="19" s="1"/>
  <c r="AG25" i="19" s="1"/>
  <c r="AJ103" i="41"/>
  <c r="AJ16" i="33" s="1"/>
  <c r="AJ25" i="33" s="1"/>
  <c r="AJ102" i="41"/>
  <c r="AJ15" i="33" s="1"/>
  <c r="AJ24" i="33" s="1"/>
  <c r="AG38" i="34"/>
  <c r="AI9" i="34"/>
  <c r="AI35" i="34" s="1"/>
  <c r="AI48" i="34" s="1"/>
  <c r="AI8" i="34"/>
  <c r="AI11" i="34"/>
  <c r="AI37" i="34" s="1"/>
  <c r="AI50" i="34" s="1"/>
  <c r="AI10" i="34"/>
  <c r="AI36" i="34" s="1"/>
  <c r="AI49" i="34" s="1"/>
  <c r="AJ69" i="43"/>
  <c r="AJ34" i="43"/>
  <c r="AJ73" i="42"/>
  <c r="AK58" i="6"/>
  <c r="AI33" i="10"/>
  <c r="AI9" i="19" s="1"/>
  <c r="AI7" i="19" s="1"/>
  <c r="AI32" i="34"/>
  <c r="AI23" i="33"/>
  <c r="AI26" i="33" s="1"/>
  <c r="AI14" i="19" s="1"/>
  <c r="AI17" i="33"/>
  <c r="AK80" i="41"/>
  <c r="AK101" i="41" s="1"/>
  <c r="AK17" i="36"/>
  <c r="AK82" i="41"/>
  <c r="AK25" i="47"/>
  <c r="AK28" i="47" s="1"/>
  <c r="AK18" i="36" s="1"/>
  <c r="AK30" i="36" s="1"/>
  <c r="AK42" i="36" s="1"/>
  <c r="AK34" i="47"/>
  <c r="AK37" i="47" s="1"/>
  <c r="AK19" i="36" s="1"/>
  <c r="AK31" i="36" s="1"/>
  <c r="AK43" i="36" s="1"/>
  <c r="AK81" i="41"/>
  <c r="AL21" i="4"/>
  <c r="AL23" i="4" s="1"/>
  <c r="AL15" i="4"/>
  <c r="AL49" i="6" s="1"/>
  <c r="AL50" i="6" s="1"/>
  <c r="AL55" i="6" s="1"/>
  <c r="AL8" i="10"/>
  <c r="AL13" i="10" s="1"/>
  <c r="AL10" i="10"/>
  <c r="AL15" i="10" s="1"/>
  <c r="AL9" i="10"/>
  <c r="AL14" i="10" s="1"/>
  <c r="AJ9" i="6"/>
  <c r="AJ33" i="6"/>
  <c r="AJ34" i="6" s="1"/>
  <c r="AJ39" i="6" s="1"/>
  <c r="AJ40" i="6" s="1"/>
  <c r="AM98" i="40"/>
  <c r="AM6" i="10" s="1"/>
  <c r="AM7" i="10" s="1"/>
  <c r="AM77" i="40"/>
  <c r="AM80" i="40" s="1"/>
  <c r="AM13" i="4" s="1"/>
  <c r="AM86" i="40"/>
  <c r="AM89" i="40" s="1"/>
  <c r="AM71" i="40"/>
  <c r="AH36" i="42"/>
  <c r="AH77" i="42"/>
  <c r="AH80" i="42" s="1"/>
  <c r="AH12" i="19" s="1"/>
  <c r="AH11" i="19" s="1"/>
  <c r="AK7" i="6"/>
  <c r="AK21" i="6"/>
  <c r="AK16" i="10"/>
  <c r="AK8" i="19" s="1"/>
  <c r="AI86" i="42"/>
  <c r="AI29" i="42"/>
  <c r="AI79" i="42" s="1"/>
  <c r="AI27" i="42"/>
  <c r="AK24" i="10"/>
  <c r="AK10" i="45"/>
  <c r="AK5" i="43" s="1"/>
  <c r="AK23" i="43" s="1"/>
  <c r="AK30" i="43" s="1"/>
  <c r="AK28" i="45"/>
  <c r="AK7" i="43" s="1"/>
  <c r="AK25" i="43" s="1"/>
  <c r="AK32" i="43" s="1"/>
  <c r="AK19" i="45"/>
  <c r="AK6" i="43" s="1"/>
  <c r="AK24" i="43" s="1"/>
  <c r="AK31" i="43" s="1"/>
  <c r="AI35" i="36"/>
  <c r="AI41" i="36"/>
  <c r="AI47" i="36" s="1"/>
  <c r="AI23" i="19" s="1"/>
  <c r="AI21" i="19" s="1"/>
  <c r="AH30" i="35"/>
  <c r="AH35" i="35" s="1"/>
  <c r="AH20" i="19" s="1"/>
  <c r="AH18" i="19" s="1"/>
  <c r="AH29" i="35"/>
  <c r="AH38" i="34"/>
  <c r="AH45" i="34"/>
  <c r="AH51" i="34" s="1"/>
  <c r="AH17" i="19" s="1"/>
  <c r="AH15" i="19" s="1"/>
  <c r="AJ28" i="42"/>
  <c r="AJ78" i="42" s="1"/>
  <c r="AI42" i="6"/>
  <c r="AL78" i="41"/>
  <c r="AL77" i="41" s="1"/>
  <c r="AL79" i="41" s="1"/>
  <c r="AL100" i="41" s="1"/>
  <c r="AL107" i="40"/>
  <c r="AL23" i="10" s="1"/>
  <c r="AL53" i="40"/>
  <c r="AK19" i="44"/>
  <c r="AK6" i="42" s="1"/>
  <c r="AK24" i="42" s="1"/>
  <c r="AK37" i="45"/>
  <c r="AK40" i="43" s="1"/>
  <c r="AK58" i="43" s="1"/>
  <c r="AK65" i="43" s="1"/>
  <c r="AK46" i="45"/>
  <c r="AK41" i="43" s="1"/>
  <c r="AK59" i="43" s="1"/>
  <c r="AK66" i="43" s="1"/>
  <c r="AK37" i="44"/>
  <c r="AK42" i="42" s="1"/>
  <c r="AK60" i="42" s="1"/>
  <c r="AK64" i="42" s="1"/>
  <c r="AK55" i="45"/>
  <c r="AK42" i="43" s="1"/>
  <c r="AK60" i="43" s="1"/>
  <c r="AK67" i="43" s="1"/>
  <c r="AK55" i="44"/>
  <c r="AK44" i="42" s="1"/>
  <c r="AK62" i="42" s="1"/>
  <c r="AK66" i="42" s="1"/>
  <c r="AK46" i="44"/>
  <c r="AK43" i="42" s="1"/>
  <c r="AK61" i="42" s="1"/>
  <c r="AK65" i="42" s="1"/>
  <c r="AJ28" i="44"/>
  <c r="AJ7" i="42" s="1"/>
  <c r="AJ25" i="42" s="1"/>
  <c r="AJ22" i="50"/>
  <c r="AJ25" i="50" s="1"/>
  <c r="AJ8" i="35" s="1"/>
  <c r="AJ28" i="35" s="1"/>
  <c r="AK56" i="6"/>
  <c r="AJ27" i="10"/>
  <c r="AJ32" i="10" s="1"/>
  <c r="AJ25" i="10"/>
  <c r="AJ30" i="10" s="1"/>
  <c r="AJ26" i="10"/>
  <c r="AJ31" i="10" s="1"/>
  <c r="AJ10" i="44"/>
  <c r="AJ5" i="42" s="1"/>
  <c r="AJ23" i="42" s="1"/>
  <c r="AJ7" i="50"/>
  <c r="AJ10" i="50" s="1"/>
  <c r="AJ5" i="35" s="1"/>
  <c r="AJ7" i="49"/>
  <c r="AJ10" i="49" s="1"/>
  <c r="AJ6" i="34" s="1"/>
  <c r="AJ22" i="49"/>
  <c r="AJ25" i="49" s="1"/>
  <c r="AJ12" i="49"/>
  <c r="AJ15" i="49" s="1"/>
  <c r="AJ17" i="49"/>
  <c r="AJ20" i="49" s="1"/>
  <c r="AJ27" i="49"/>
  <c r="AJ30" i="49" s="1"/>
  <c r="AJ12" i="50"/>
  <c r="AJ15" i="50" s="1"/>
  <c r="AJ6" i="35" s="1"/>
  <c r="AJ26" i="35" s="1"/>
  <c r="AJ17" i="50"/>
  <c r="AJ20" i="50" s="1"/>
  <c r="AJ7" i="35" s="1"/>
  <c r="AJ27" i="35" s="1"/>
  <c r="AJ14" i="33"/>
  <c r="AJ83" i="41"/>
  <c r="AJ104" i="41" s="1"/>
  <c r="AJ29" i="36"/>
  <c r="AJ23" i="36"/>
  <c r="AI25" i="35"/>
  <c r="AI9" i="35"/>
  <c r="AK103" i="41" l="1"/>
  <c r="AK16" i="33" s="1"/>
  <c r="AK25" i="33" s="1"/>
  <c r="AK102" i="41"/>
  <c r="AK15" i="33" s="1"/>
  <c r="AK24" i="33" s="1"/>
  <c r="AJ73" i="43"/>
  <c r="AJ13" i="19" s="1"/>
  <c r="AI12" i="34"/>
  <c r="AL58" i="6"/>
  <c r="AJ9" i="34"/>
  <c r="AJ35" i="34" s="1"/>
  <c r="AJ48" i="34" s="1"/>
  <c r="AJ11" i="34"/>
  <c r="AJ37" i="34" s="1"/>
  <c r="AJ50" i="34" s="1"/>
  <c r="AJ10" i="34"/>
  <c r="AJ36" i="34" s="1"/>
  <c r="AJ49" i="34" s="1"/>
  <c r="AI34" i="34"/>
  <c r="AI47" i="34" s="1"/>
  <c r="AJ8" i="34"/>
  <c r="AJ34" i="34" s="1"/>
  <c r="AJ47" i="34" s="1"/>
  <c r="AK69" i="43"/>
  <c r="AK34" i="43"/>
  <c r="AK73" i="42"/>
  <c r="AJ33" i="10"/>
  <c r="AJ9" i="19" s="1"/>
  <c r="AJ7" i="19" s="1"/>
  <c r="AL56" i="6"/>
  <c r="AJ42" i="6"/>
  <c r="AH25" i="19"/>
  <c r="AJ23" i="33"/>
  <c r="AJ26" i="33" s="1"/>
  <c r="AJ14" i="19" s="1"/>
  <c r="AJ17" i="33"/>
  <c r="AM21" i="4"/>
  <c r="AM23" i="4" s="1"/>
  <c r="AM15" i="4"/>
  <c r="AM49" i="6" s="1"/>
  <c r="AM50" i="6" s="1"/>
  <c r="AM55" i="6" s="1"/>
  <c r="AK29" i="36"/>
  <c r="AK23" i="36"/>
  <c r="AK14" i="33"/>
  <c r="AK83" i="41"/>
  <c r="AK104" i="41" s="1"/>
  <c r="AM8" i="10"/>
  <c r="AM13" i="10" s="1"/>
  <c r="AM9" i="10"/>
  <c r="AM14" i="10" s="1"/>
  <c r="AM10" i="10"/>
  <c r="AM15" i="10" s="1"/>
  <c r="AK22" i="50"/>
  <c r="AK25" i="50" s="1"/>
  <c r="AK8" i="35" s="1"/>
  <c r="AK28" i="35" s="1"/>
  <c r="AK28" i="44"/>
  <c r="AK7" i="42" s="1"/>
  <c r="AK25" i="42" s="1"/>
  <c r="AN98" i="40"/>
  <c r="AN6" i="10" s="1"/>
  <c r="AN77" i="40"/>
  <c r="AN80" i="40" s="1"/>
  <c r="AN13" i="4" s="1"/>
  <c r="AN86" i="40"/>
  <c r="AN89" i="40" s="1"/>
  <c r="AN71" i="40"/>
  <c r="AL19" i="44"/>
  <c r="AL6" i="42" s="1"/>
  <c r="AL24" i="42" s="1"/>
  <c r="AL37" i="45"/>
  <c r="AL40" i="43" s="1"/>
  <c r="AL58" i="43" s="1"/>
  <c r="AL65" i="43" s="1"/>
  <c r="AL37" i="44"/>
  <c r="AL42" i="42" s="1"/>
  <c r="AL60" i="42" s="1"/>
  <c r="AL64" i="42" s="1"/>
  <c r="AL55" i="45"/>
  <c r="AL42" i="43" s="1"/>
  <c r="AL60" i="43" s="1"/>
  <c r="AL67" i="43" s="1"/>
  <c r="AL46" i="45"/>
  <c r="AL41" i="43" s="1"/>
  <c r="AL59" i="43" s="1"/>
  <c r="AL66" i="43" s="1"/>
  <c r="AL46" i="44"/>
  <c r="AL43" i="42" s="1"/>
  <c r="AL61" i="42" s="1"/>
  <c r="AL65" i="42" s="1"/>
  <c r="AL55" i="44"/>
  <c r="AL44" i="42" s="1"/>
  <c r="AL62" i="42" s="1"/>
  <c r="AL66" i="42" s="1"/>
  <c r="AL24" i="10"/>
  <c r="AL10" i="45"/>
  <c r="AL5" i="43" s="1"/>
  <c r="AL23" i="43" s="1"/>
  <c r="AL30" i="43" s="1"/>
  <c r="AL19" i="45"/>
  <c r="AL6" i="43" s="1"/>
  <c r="AL24" i="43" s="1"/>
  <c r="AL31" i="43" s="1"/>
  <c r="AL28" i="45"/>
  <c r="AL7" i="43" s="1"/>
  <c r="AL25" i="43" s="1"/>
  <c r="AL32" i="43" s="1"/>
  <c r="AI36" i="42"/>
  <c r="AI77" i="42"/>
  <c r="AI80" i="42" s="1"/>
  <c r="AI12" i="19" s="1"/>
  <c r="AI11" i="19" s="1"/>
  <c r="AI45" i="34"/>
  <c r="AJ27" i="42"/>
  <c r="AK28" i="42"/>
  <c r="AK78" i="42" s="1"/>
  <c r="AK10" i="44"/>
  <c r="AK5" i="42" s="1"/>
  <c r="AK23" i="42" s="1"/>
  <c r="AK7" i="49"/>
  <c r="AK10" i="49" s="1"/>
  <c r="AK6" i="34" s="1"/>
  <c r="AK7" i="50"/>
  <c r="AK10" i="50" s="1"/>
  <c r="AK5" i="35" s="1"/>
  <c r="AK27" i="49"/>
  <c r="AK30" i="49" s="1"/>
  <c r="AK22" i="49"/>
  <c r="AK25" i="49" s="1"/>
  <c r="AK17" i="49"/>
  <c r="AK20" i="49" s="1"/>
  <c r="AK12" i="50"/>
  <c r="AK15" i="50" s="1"/>
  <c r="AK6" i="35" s="1"/>
  <c r="AK26" i="35" s="1"/>
  <c r="AK12" i="49"/>
  <c r="AK15" i="49" s="1"/>
  <c r="AK17" i="50"/>
  <c r="AK20" i="50" s="1"/>
  <c r="AK7" i="35" s="1"/>
  <c r="AK27" i="35" s="1"/>
  <c r="AJ35" i="36"/>
  <c r="AJ41" i="36"/>
  <c r="AJ47" i="36" s="1"/>
  <c r="AJ23" i="19" s="1"/>
  <c r="AJ21" i="19" s="1"/>
  <c r="AJ29" i="42"/>
  <c r="AJ79" i="42" s="1"/>
  <c r="AJ86" i="42"/>
  <c r="AM78" i="41"/>
  <c r="AM77" i="41" s="1"/>
  <c r="AM79" i="41" s="1"/>
  <c r="AM100" i="41" s="1"/>
  <c r="AM53" i="40"/>
  <c r="AM107" i="40"/>
  <c r="AM23" i="10" s="1"/>
  <c r="AJ32" i="34"/>
  <c r="AL16" i="10"/>
  <c r="AL8" i="19" s="1"/>
  <c r="AL7" i="6"/>
  <c r="AL21" i="6"/>
  <c r="AK25" i="10"/>
  <c r="AK30" i="10" s="1"/>
  <c r="AK26" i="10"/>
  <c r="AK31" i="10" s="1"/>
  <c r="AK27" i="10"/>
  <c r="AK32" i="10" s="1"/>
  <c r="AL17" i="36"/>
  <c r="AL80" i="41"/>
  <c r="AL101" i="41" s="1"/>
  <c r="AL81" i="41"/>
  <c r="AL25" i="47"/>
  <c r="AL28" i="47" s="1"/>
  <c r="AL18" i="36" s="1"/>
  <c r="AL30" i="36" s="1"/>
  <c r="AL42" i="36" s="1"/>
  <c r="AL82" i="41"/>
  <c r="AL34" i="47"/>
  <c r="AL37" i="47" s="1"/>
  <c r="AL19" i="36" s="1"/>
  <c r="AL31" i="36" s="1"/>
  <c r="AL43" i="36" s="1"/>
  <c r="AI30" i="35"/>
  <c r="AI35" i="35" s="1"/>
  <c r="AI20" i="19" s="1"/>
  <c r="AI18" i="19" s="1"/>
  <c r="AI29" i="35"/>
  <c r="AJ25" i="35"/>
  <c r="AJ9" i="35"/>
  <c r="AK33" i="6"/>
  <c r="AK34" i="6" s="1"/>
  <c r="AK39" i="6" s="1"/>
  <c r="AK40" i="6" s="1"/>
  <c r="AK9" i="6"/>
  <c r="AJ12" i="34" l="1"/>
  <c r="AL103" i="41"/>
  <c r="AL16" i="33" s="1"/>
  <c r="AL25" i="33" s="1"/>
  <c r="AL102" i="41"/>
  <c r="AL15" i="33" s="1"/>
  <c r="AL24" i="33" s="1"/>
  <c r="AK73" i="43"/>
  <c r="AK13" i="19" s="1"/>
  <c r="AI51" i="34"/>
  <c r="AI17" i="19" s="1"/>
  <c r="AI15" i="19" s="1"/>
  <c r="AI25" i="19" s="1"/>
  <c r="AI38" i="34"/>
  <c r="AM58" i="6"/>
  <c r="AK11" i="34"/>
  <c r="AK37" i="34" s="1"/>
  <c r="AK50" i="34" s="1"/>
  <c r="AK8" i="34"/>
  <c r="AK34" i="34" s="1"/>
  <c r="AK47" i="34" s="1"/>
  <c r="AK9" i="34"/>
  <c r="AK35" i="34" s="1"/>
  <c r="AK48" i="34" s="1"/>
  <c r="AK10" i="34"/>
  <c r="AK36" i="34" s="1"/>
  <c r="AK49" i="34" s="1"/>
  <c r="AK33" i="10"/>
  <c r="AK9" i="19" s="1"/>
  <c r="AK7" i="19" s="1"/>
  <c r="AL69" i="43"/>
  <c r="AL34" i="43"/>
  <c r="AL73" i="42"/>
  <c r="AM56" i="6"/>
  <c r="AL28" i="42"/>
  <c r="AL78" i="42" s="1"/>
  <c r="AM16" i="10"/>
  <c r="AM8" i="19" s="1"/>
  <c r="AL22" i="50"/>
  <c r="AL25" i="50" s="1"/>
  <c r="AL8" i="35" s="1"/>
  <c r="AL28" i="35" s="1"/>
  <c r="AL28" i="44"/>
  <c r="AL7" i="42" s="1"/>
  <c r="AL25" i="42" s="1"/>
  <c r="AJ29" i="35"/>
  <c r="AJ30" i="35"/>
  <c r="AJ35" i="35" s="1"/>
  <c r="AJ20" i="19" s="1"/>
  <c r="AJ18" i="19" s="1"/>
  <c r="AN78" i="41"/>
  <c r="C78" i="41" s="1"/>
  <c r="AN53" i="40"/>
  <c r="AN107" i="40"/>
  <c r="AN23" i="10" s="1"/>
  <c r="AL7" i="49"/>
  <c r="AL10" i="49" s="1"/>
  <c r="AL6" i="34" s="1"/>
  <c r="AL7" i="50"/>
  <c r="AL10" i="50" s="1"/>
  <c r="AL5" i="35" s="1"/>
  <c r="AL10" i="44"/>
  <c r="AL5" i="42" s="1"/>
  <c r="AL23" i="42" s="1"/>
  <c r="AL12" i="49"/>
  <c r="AL15" i="49" s="1"/>
  <c r="AL17" i="49"/>
  <c r="AL20" i="49" s="1"/>
  <c r="AL12" i="50"/>
  <c r="AL15" i="50" s="1"/>
  <c r="AL6" i="35" s="1"/>
  <c r="AL26" i="35" s="1"/>
  <c r="AL17" i="50"/>
  <c r="AL20" i="50" s="1"/>
  <c r="AL7" i="35" s="1"/>
  <c r="AL27" i="35" s="1"/>
  <c r="AL22" i="49"/>
  <c r="AL25" i="49" s="1"/>
  <c r="AL27" i="49"/>
  <c r="AL30" i="49" s="1"/>
  <c r="AK25" i="35"/>
  <c r="AK9" i="35"/>
  <c r="AK41" i="36"/>
  <c r="AK47" i="36" s="1"/>
  <c r="AK23" i="19" s="1"/>
  <c r="AK21" i="19" s="1"/>
  <c r="AK35" i="36"/>
  <c r="AJ45" i="34"/>
  <c r="AJ51" i="34" s="1"/>
  <c r="AJ17" i="19" s="1"/>
  <c r="AJ15" i="19" s="1"/>
  <c r="AJ38" i="34"/>
  <c r="AK32" i="34"/>
  <c r="AL27" i="10"/>
  <c r="AL32" i="10" s="1"/>
  <c r="AL25" i="10"/>
  <c r="AL30" i="10" s="1"/>
  <c r="AL26" i="10"/>
  <c r="AL31" i="10" s="1"/>
  <c r="AO86" i="40"/>
  <c r="AO89" i="40" s="1"/>
  <c r="AO71" i="40"/>
  <c r="AO77" i="40"/>
  <c r="AO80" i="40" s="1"/>
  <c r="AO13" i="4" s="1"/>
  <c r="AO98" i="40"/>
  <c r="AO6" i="10" s="1"/>
  <c r="AO7" i="10" s="1"/>
  <c r="AK17" i="33"/>
  <c r="AK23" i="33"/>
  <c r="AK26" i="33" s="1"/>
  <c r="AK14" i="19" s="1"/>
  <c r="AM7" i="6"/>
  <c r="AM21" i="6"/>
  <c r="AM19" i="44"/>
  <c r="AM6" i="42" s="1"/>
  <c r="AM24" i="42" s="1"/>
  <c r="AM55" i="44"/>
  <c r="AM44" i="42" s="1"/>
  <c r="AM62" i="42" s="1"/>
  <c r="AM66" i="42" s="1"/>
  <c r="AM37" i="45"/>
  <c r="AM40" i="43" s="1"/>
  <c r="AM58" i="43" s="1"/>
  <c r="AM65" i="43" s="1"/>
  <c r="AM55" i="45"/>
  <c r="AM42" i="43" s="1"/>
  <c r="AM60" i="43" s="1"/>
  <c r="AM67" i="43" s="1"/>
  <c r="AM46" i="45"/>
  <c r="AM41" i="43" s="1"/>
  <c r="AM59" i="43" s="1"/>
  <c r="AM66" i="43" s="1"/>
  <c r="AM37" i="44"/>
  <c r="AM42" i="42" s="1"/>
  <c r="AM60" i="42" s="1"/>
  <c r="AM64" i="42" s="1"/>
  <c r="AM46" i="44"/>
  <c r="AM43" i="42" s="1"/>
  <c r="AM61" i="42" s="1"/>
  <c r="AM65" i="42" s="1"/>
  <c r="AM17" i="36"/>
  <c r="AM80" i="41"/>
  <c r="AM101" i="41" s="1"/>
  <c r="AM82" i="41"/>
  <c r="AM25" i="47"/>
  <c r="AM28" i="47" s="1"/>
  <c r="AM18" i="36" s="1"/>
  <c r="AM30" i="36" s="1"/>
  <c r="AM42" i="36" s="1"/>
  <c r="AM81" i="41"/>
  <c r="AM34" i="47"/>
  <c r="AM37" i="47" s="1"/>
  <c r="AM19" i="36" s="1"/>
  <c r="AM31" i="36" s="1"/>
  <c r="AM43" i="36" s="1"/>
  <c r="AN21" i="4"/>
  <c r="AN15" i="4"/>
  <c r="AL33" i="6"/>
  <c r="AL34" i="6" s="1"/>
  <c r="AL39" i="6" s="1"/>
  <c r="AL40" i="6" s="1"/>
  <c r="AL9" i="6"/>
  <c r="AM24" i="10"/>
  <c r="AM19" i="45"/>
  <c r="AM6" i="43" s="1"/>
  <c r="AM24" i="43" s="1"/>
  <c r="AM31" i="43" s="1"/>
  <c r="AM10" i="45"/>
  <c r="AM5" i="43" s="1"/>
  <c r="AM23" i="43" s="1"/>
  <c r="AM30" i="43" s="1"/>
  <c r="AM28" i="45"/>
  <c r="AM7" i="43" s="1"/>
  <c r="AM25" i="43" s="1"/>
  <c r="AM32" i="43" s="1"/>
  <c r="AL83" i="41"/>
  <c r="AL104" i="41" s="1"/>
  <c r="AL14" i="33"/>
  <c r="AN7" i="10"/>
  <c r="AK86" i="42"/>
  <c r="AK29" i="42"/>
  <c r="AK79" i="42" s="1"/>
  <c r="AL29" i="36"/>
  <c r="AL23" i="36"/>
  <c r="AK27" i="42"/>
  <c r="AJ36" i="42"/>
  <c r="AJ77" i="42"/>
  <c r="AJ80" i="42" s="1"/>
  <c r="AJ12" i="19" s="1"/>
  <c r="AJ11" i="19" s="1"/>
  <c r="AK42" i="6"/>
  <c r="AO21" i="4" l="1"/>
  <c r="AO23" i="4" s="1"/>
  <c r="AO15" i="4"/>
  <c r="AO49" i="6" s="1"/>
  <c r="AO50" i="6" s="1"/>
  <c r="AO55" i="6" s="1"/>
  <c r="AM103" i="41"/>
  <c r="AM16" i="33" s="1"/>
  <c r="AM25" i="33" s="1"/>
  <c r="AM102" i="41"/>
  <c r="AM15" i="33" s="1"/>
  <c r="AM24" i="33" s="1"/>
  <c r="AL73" i="43"/>
  <c r="AL13" i="19" s="1"/>
  <c r="AK12" i="34"/>
  <c r="AL11" i="34"/>
  <c r="AL37" i="34" s="1"/>
  <c r="AL50" i="34" s="1"/>
  <c r="AL10" i="34"/>
  <c r="AL36" i="34" s="1"/>
  <c r="AL49" i="34" s="1"/>
  <c r="AL9" i="34"/>
  <c r="AL35" i="34" s="1"/>
  <c r="AL48" i="34" s="1"/>
  <c r="AL8" i="34"/>
  <c r="AL34" i="34" s="1"/>
  <c r="AL47" i="34" s="1"/>
  <c r="AO8" i="10"/>
  <c r="AO13" i="10" s="1"/>
  <c r="AO10" i="10"/>
  <c r="AO15" i="10" s="1"/>
  <c r="AO9" i="10"/>
  <c r="AO14" i="10" s="1"/>
  <c r="AM69" i="43"/>
  <c r="AM34" i="43"/>
  <c r="AM73" i="42"/>
  <c r="AL33" i="10"/>
  <c r="AL9" i="19" s="1"/>
  <c r="AL7" i="19" s="1"/>
  <c r="AP86" i="40"/>
  <c r="AP71" i="40"/>
  <c r="B71" i="40" s="1"/>
  <c r="AP77" i="40"/>
  <c r="B68" i="40"/>
  <c r="AN77" i="41"/>
  <c r="C77" i="41" s="1"/>
  <c r="AK29" i="35"/>
  <c r="AK30" i="35"/>
  <c r="AK35" i="35" s="1"/>
  <c r="AK20" i="19" s="1"/>
  <c r="AK18" i="19" s="1"/>
  <c r="AL29" i="42"/>
  <c r="AL79" i="42" s="1"/>
  <c r="AL86" i="42"/>
  <c r="AM28" i="42"/>
  <c r="AM78" i="42" s="1"/>
  <c r="AM10" i="44"/>
  <c r="AM5" i="42" s="1"/>
  <c r="AM23" i="42" s="1"/>
  <c r="AM7" i="50"/>
  <c r="AM10" i="50" s="1"/>
  <c r="AM5" i="35" s="1"/>
  <c r="AM7" i="49"/>
  <c r="AM10" i="49" s="1"/>
  <c r="AM6" i="34" s="1"/>
  <c r="AM12" i="50"/>
  <c r="AM15" i="50" s="1"/>
  <c r="AM6" i="35" s="1"/>
  <c r="AM26" i="35" s="1"/>
  <c r="AM12" i="49"/>
  <c r="AM15" i="49" s="1"/>
  <c r="AM27" i="49"/>
  <c r="AM30" i="49" s="1"/>
  <c r="AM17" i="50"/>
  <c r="AM20" i="50" s="1"/>
  <c r="AM7" i="35" s="1"/>
  <c r="AM27" i="35" s="1"/>
  <c r="AM22" i="49"/>
  <c r="AM25" i="49" s="1"/>
  <c r="AM17" i="49"/>
  <c r="AM20" i="49" s="1"/>
  <c r="AL27" i="42"/>
  <c r="AK38" i="34"/>
  <c r="AK45" i="34"/>
  <c r="AK51" i="34" s="1"/>
  <c r="AK17" i="19" s="1"/>
  <c r="AK15" i="19" s="1"/>
  <c r="AL25" i="35"/>
  <c r="AL9" i="35"/>
  <c r="AK77" i="42"/>
  <c r="AK80" i="42" s="1"/>
  <c r="AK12" i="19" s="1"/>
  <c r="AK11" i="19" s="1"/>
  <c r="AK36" i="42"/>
  <c r="AN49" i="6"/>
  <c r="AM28" i="44"/>
  <c r="AM7" i="42" s="1"/>
  <c r="AM25" i="42" s="1"/>
  <c r="AM22" i="50"/>
  <c r="AM25" i="50" s="1"/>
  <c r="AM8" i="35" s="1"/>
  <c r="AM28" i="35" s="1"/>
  <c r="AN8" i="10"/>
  <c r="AN10" i="10"/>
  <c r="AN9" i="10"/>
  <c r="AM9" i="6"/>
  <c r="AM33" i="6"/>
  <c r="AM34" i="6" s="1"/>
  <c r="AM39" i="6" s="1"/>
  <c r="AM40" i="6" s="1"/>
  <c r="AL32" i="34"/>
  <c r="AM26" i="10"/>
  <c r="AM31" i="10" s="1"/>
  <c r="AM25" i="10"/>
  <c r="AM30" i="10" s="1"/>
  <c r="AM27" i="10"/>
  <c r="AM32" i="10" s="1"/>
  <c r="AO53" i="40"/>
  <c r="AO107" i="40"/>
  <c r="AO23" i="10" s="1"/>
  <c r="AO24" i="10" s="1"/>
  <c r="AL35" i="36"/>
  <c r="AL41" i="36"/>
  <c r="AL47" i="36" s="1"/>
  <c r="AL23" i="19" s="1"/>
  <c r="AL21" i="19" s="1"/>
  <c r="AN23" i="4"/>
  <c r="AL17" i="33"/>
  <c r="AL23" i="33"/>
  <c r="AL26" i="33" s="1"/>
  <c r="AL14" i="19" s="1"/>
  <c r="AL42" i="6"/>
  <c r="AM83" i="41"/>
  <c r="AM104" i="41" s="1"/>
  <c r="AM14" i="33"/>
  <c r="AJ25" i="19"/>
  <c r="AM29" i="36"/>
  <c r="AM23" i="36"/>
  <c r="AO21" i="6" l="1"/>
  <c r="AO7" i="6"/>
  <c r="AL12" i="34"/>
  <c r="AM73" i="43"/>
  <c r="AM13" i="19" s="1"/>
  <c r="AM9" i="34"/>
  <c r="AM35" i="34" s="1"/>
  <c r="AM48" i="34" s="1"/>
  <c r="AM10" i="34"/>
  <c r="AM36" i="34" s="1"/>
  <c r="AM49" i="34" s="1"/>
  <c r="AM11" i="34"/>
  <c r="AM37" i="34" s="1"/>
  <c r="AM50" i="34" s="1"/>
  <c r="AM8" i="34"/>
  <c r="AO26" i="10"/>
  <c r="AO31" i="10" s="1"/>
  <c r="AO27" i="10"/>
  <c r="AO32" i="10" s="1"/>
  <c r="AO25" i="10"/>
  <c r="AO30" i="10" s="1"/>
  <c r="AO16" i="10"/>
  <c r="AO8" i="19" s="1"/>
  <c r="AM33" i="10"/>
  <c r="AM9" i="19" s="1"/>
  <c r="AM7" i="19" s="1"/>
  <c r="AK25" i="19"/>
  <c r="AM32" i="34"/>
  <c r="AN28" i="45"/>
  <c r="C28" i="45" s="1"/>
  <c r="AN10" i="45"/>
  <c r="C10" i="45" s="1"/>
  <c r="AM27" i="42"/>
  <c r="AN24" i="10"/>
  <c r="AL45" i="34"/>
  <c r="AL51" i="34" s="1"/>
  <c r="AL17" i="19" s="1"/>
  <c r="AL15" i="19" s="1"/>
  <c r="AL38" i="34"/>
  <c r="AL29" i="35"/>
  <c r="AL30" i="35"/>
  <c r="AL35" i="35" s="1"/>
  <c r="AL20" i="19" s="1"/>
  <c r="AL18" i="19" s="1"/>
  <c r="AN37" i="45"/>
  <c r="C37" i="45" s="1"/>
  <c r="AN28" i="44"/>
  <c r="C28" i="44" s="1"/>
  <c r="AN22" i="50"/>
  <c r="C22" i="50" s="1"/>
  <c r="AP80" i="40"/>
  <c r="B77" i="40"/>
  <c r="AN46" i="44"/>
  <c r="C46" i="44" s="1"/>
  <c r="AN79" i="41"/>
  <c r="AN19" i="44"/>
  <c r="C19" i="44" s="1"/>
  <c r="AM42" i="6"/>
  <c r="AN46" i="45"/>
  <c r="C46" i="45" s="1"/>
  <c r="AP98" i="40"/>
  <c r="B95" i="40"/>
  <c r="AN37" i="44"/>
  <c r="C37" i="44" s="1"/>
  <c r="AN14" i="10"/>
  <c r="AL77" i="42"/>
  <c r="AL80" i="42" s="1"/>
  <c r="AL12" i="19" s="1"/>
  <c r="AL11" i="19" s="1"/>
  <c r="AL36" i="42"/>
  <c r="AP89" i="40"/>
  <c r="B89" i="40" s="1"/>
  <c r="B86" i="40"/>
  <c r="AN7" i="49"/>
  <c r="C7" i="49" s="1"/>
  <c r="AN10" i="44"/>
  <c r="C10" i="44" s="1"/>
  <c r="AN7" i="50"/>
  <c r="C7" i="50" s="1"/>
  <c r="AN17" i="49"/>
  <c r="C17" i="49" s="1"/>
  <c r="AN12" i="50"/>
  <c r="C12" i="50" s="1"/>
  <c r="AN12" i="49"/>
  <c r="C12" i="49" s="1"/>
  <c r="AN17" i="50"/>
  <c r="C17" i="50" s="1"/>
  <c r="AN27" i="49"/>
  <c r="C27" i="49" s="1"/>
  <c r="AN22" i="49"/>
  <c r="C22" i="49" s="1"/>
  <c r="AM25" i="35"/>
  <c r="AM9" i="35"/>
  <c r="AM41" i="36"/>
  <c r="AM47" i="36" s="1"/>
  <c r="AM23" i="19" s="1"/>
  <c r="AM21" i="19" s="1"/>
  <c r="AM35" i="36"/>
  <c r="AP107" i="40"/>
  <c r="AP53" i="40"/>
  <c r="B53" i="40" s="1"/>
  <c r="B50" i="40"/>
  <c r="AN19" i="45"/>
  <c r="C19" i="45" s="1"/>
  <c r="AM86" i="42"/>
  <c r="AM29" i="42"/>
  <c r="AM79" i="42" s="1"/>
  <c r="AN50" i="6"/>
  <c r="AM17" i="33"/>
  <c r="AM23" i="33"/>
  <c r="AM26" i="33" s="1"/>
  <c r="AM14" i="19" s="1"/>
  <c r="AN55" i="45"/>
  <c r="C55" i="45" s="1"/>
  <c r="AN15" i="10"/>
  <c r="AN13" i="10"/>
  <c r="AN7" i="6"/>
  <c r="AN21" i="6"/>
  <c r="AN55" i="44"/>
  <c r="C55" i="44" s="1"/>
  <c r="B80" i="40" l="1"/>
  <c r="AP13" i="4"/>
  <c r="AO33" i="6"/>
  <c r="AO34" i="6" s="1"/>
  <c r="AO39" i="6" s="1"/>
  <c r="AO9" i="6"/>
  <c r="AM12" i="34"/>
  <c r="AN100" i="41"/>
  <c r="C100" i="41" s="1"/>
  <c r="C79" i="41"/>
  <c r="AO33" i="10"/>
  <c r="AO9" i="19" s="1"/>
  <c r="AO7" i="19" s="1"/>
  <c r="AO25" i="19" s="1"/>
  <c r="AM34" i="34"/>
  <c r="AM47" i="34" s="1"/>
  <c r="B107" i="40"/>
  <c r="AP23" i="10"/>
  <c r="C23" i="10" s="1"/>
  <c r="B98" i="40"/>
  <c r="AP6" i="10"/>
  <c r="C6" i="10" s="1"/>
  <c r="AN42" i="43"/>
  <c r="C42" i="43" s="1"/>
  <c r="AN41" i="43"/>
  <c r="C41" i="43" s="1"/>
  <c r="AN40" i="43"/>
  <c r="C40" i="43" s="1"/>
  <c r="AN7" i="43"/>
  <c r="AN6" i="43"/>
  <c r="AN5" i="43"/>
  <c r="AN44" i="42"/>
  <c r="C44" i="42" s="1"/>
  <c r="AN43" i="42"/>
  <c r="C43" i="42" s="1"/>
  <c r="AN42" i="42"/>
  <c r="C42" i="42" s="1"/>
  <c r="AN7" i="42"/>
  <c r="C7" i="42" s="1"/>
  <c r="AN6" i="42"/>
  <c r="C6" i="42" s="1"/>
  <c r="AN5" i="42"/>
  <c r="C5" i="42" s="1"/>
  <c r="AN80" i="41"/>
  <c r="AN34" i="47"/>
  <c r="C34" i="47" s="1"/>
  <c r="AN82" i="41"/>
  <c r="AN25" i="47"/>
  <c r="C25" i="47" s="1"/>
  <c r="AN81" i="41"/>
  <c r="AL25" i="19"/>
  <c r="AN27" i="10"/>
  <c r="AN26" i="10"/>
  <c r="AN25" i="10"/>
  <c r="AN25" i="49"/>
  <c r="AN25" i="50"/>
  <c r="C25" i="50" s="1"/>
  <c r="AN15" i="50"/>
  <c r="C15" i="50" s="1"/>
  <c r="AN20" i="50"/>
  <c r="C20" i="50" s="1"/>
  <c r="AN33" i="6"/>
  <c r="AN9" i="6"/>
  <c r="AN15" i="49"/>
  <c r="AN16" i="10"/>
  <c r="AN20" i="49"/>
  <c r="AN10" i="50"/>
  <c r="C10" i="50" s="1"/>
  <c r="AM45" i="34"/>
  <c r="AN55" i="6"/>
  <c r="AN30" i="49"/>
  <c r="AM30" i="35"/>
  <c r="AM35" i="35" s="1"/>
  <c r="AM20" i="19" s="1"/>
  <c r="AM18" i="19" s="1"/>
  <c r="AM29" i="35"/>
  <c r="AM36" i="42"/>
  <c r="AM77" i="42"/>
  <c r="AM80" i="42" s="1"/>
  <c r="AM12" i="19" s="1"/>
  <c r="AM11" i="19" s="1"/>
  <c r="AN10" i="49"/>
  <c r="C10" i="49" s="1"/>
  <c r="AN17" i="36" l="1"/>
  <c r="C17" i="36" s="1"/>
  <c r="AP15" i="4"/>
  <c r="AP21" i="4"/>
  <c r="C13" i="4"/>
  <c r="AN9" i="34"/>
  <c r="C9" i="34" s="1"/>
  <c r="C20" i="49"/>
  <c r="AN102" i="41"/>
  <c r="C102" i="41" s="1"/>
  <c r="C81" i="41"/>
  <c r="AN8" i="34"/>
  <c r="C8" i="34" s="1"/>
  <c r="C15" i="49"/>
  <c r="AN103" i="41"/>
  <c r="C103" i="41" s="1"/>
  <c r="C82" i="41"/>
  <c r="AN101" i="41"/>
  <c r="C101" i="41" s="1"/>
  <c r="C80" i="41"/>
  <c r="AN11" i="34"/>
  <c r="C11" i="34" s="1"/>
  <c r="C30" i="49"/>
  <c r="AN10" i="34"/>
  <c r="C10" i="34" s="1"/>
  <c r="C25" i="49"/>
  <c r="AM38" i="34"/>
  <c r="AM51" i="34"/>
  <c r="AM17" i="19" s="1"/>
  <c r="AM15" i="19" s="1"/>
  <c r="AM25" i="19" s="1"/>
  <c r="AN6" i="34"/>
  <c r="C6" i="34" s="1"/>
  <c r="AN8" i="35"/>
  <c r="C8" i="35" s="1"/>
  <c r="AN7" i="35"/>
  <c r="C7" i="35" s="1"/>
  <c r="AN6" i="35"/>
  <c r="C6" i="35" s="1"/>
  <c r="AN5" i="35"/>
  <c r="C5" i="35" s="1"/>
  <c r="AN34" i="34"/>
  <c r="AP7" i="10"/>
  <c r="C7" i="10" s="1"/>
  <c r="AP24" i="10"/>
  <c r="C24" i="10" s="1"/>
  <c r="AN60" i="43"/>
  <c r="C60" i="43" s="1"/>
  <c r="AN59" i="43"/>
  <c r="C59" i="43" s="1"/>
  <c r="AN58" i="43"/>
  <c r="C58" i="43" s="1"/>
  <c r="AN25" i="43"/>
  <c r="C25" i="43" s="1"/>
  <c r="C7" i="43"/>
  <c r="AN24" i="43"/>
  <c r="C24" i="43" s="1"/>
  <c r="C6" i="43"/>
  <c r="AN23" i="43"/>
  <c r="C23" i="43" s="1"/>
  <c r="C5" i="43"/>
  <c r="AN62" i="42"/>
  <c r="C62" i="42" s="1"/>
  <c r="AN61" i="42"/>
  <c r="C61" i="42" s="1"/>
  <c r="AN60" i="42"/>
  <c r="C60" i="42" s="1"/>
  <c r="AN25" i="42"/>
  <c r="C25" i="42" s="1"/>
  <c r="AN24" i="42"/>
  <c r="C24" i="42" s="1"/>
  <c r="AN23" i="42"/>
  <c r="C23" i="42" s="1"/>
  <c r="AN31" i="10"/>
  <c r="AN32" i="10"/>
  <c r="AN30" i="10"/>
  <c r="AN28" i="47"/>
  <c r="C28" i="47" s="1"/>
  <c r="AN34" i="6"/>
  <c r="AN8" i="19"/>
  <c r="AN37" i="47"/>
  <c r="C37" i="47" s="1"/>
  <c r="AN29" i="36"/>
  <c r="C29" i="36" s="1"/>
  <c r="AN58" i="6"/>
  <c r="AO58" i="6" s="1"/>
  <c r="AN56" i="6"/>
  <c r="AO56" i="6" s="1"/>
  <c r="AN83" i="41"/>
  <c r="AN35" i="34" l="1"/>
  <c r="AN16" i="33"/>
  <c r="C16" i="33" s="1"/>
  <c r="AP23" i="4"/>
  <c r="C21" i="4"/>
  <c r="AP49" i="6"/>
  <c r="C15" i="4"/>
  <c r="AN15" i="33"/>
  <c r="C15" i="33" s="1"/>
  <c r="AN32" i="34"/>
  <c r="C32" i="34" s="1"/>
  <c r="AN48" i="34"/>
  <c r="C48" i="34" s="1"/>
  <c r="C35" i="34"/>
  <c r="AN104" i="41"/>
  <c r="C104" i="41" s="1"/>
  <c r="C83" i="41"/>
  <c r="AN37" i="34"/>
  <c r="AN12" i="34"/>
  <c r="C12" i="34" s="1"/>
  <c r="AN47" i="34"/>
  <c r="C47" i="34" s="1"/>
  <c r="C34" i="34"/>
  <c r="AN36" i="34"/>
  <c r="AN14" i="33"/>
  <c r="C14" i="33" s="1"/>
  <c r="AN19" i="36"/>
  <c r="C19" i="36" s="1"/>
  <c r="AN18" i="36"/>
  <c r="C18" i="36" s="1"/>
  <c r="AN25" i="35"/>
  <c r="C25" i="35" s="1"/>
  <c r="AN28" i="35"/>
  <c r="C28" i="35" s="1"/>
  <c r="AN9" i="35"/>
  <c r="C9" i="35" s="1"/>
  <c r="AN27" i="35"/>
  <c r="C27" i="35" s="1"/>
  <c r="AN26" i="35"/>
  <c r="C26" i="35" s="1"/>
  <c r="AP25" i="10"/>
  <c r="C25" i="10" s="1"/>
  <c r="AP27" i="10"/>
  <c r="C27" i="10" s="1"/>
  <c r="AP26" i="10"/>
  <c r="C26" i="10" s="1"/>
  <c r="AP8" i="10"/>
  <c r="C8" i="10" s="1"/>
  <c r="AP10" i="10"/>
  <c r="C10" i="10" s="1"/>
  <c r="AP9" i="10"/>
  <c r="C9" i="10" s="1"/>
  <c r="AN67" i="43"/>
  <c r="C67" i="43" s="1"/>
  <c r="AN66" i="43"/>
  <c r="C66" i="43" s="1"/>
  <c r="AN65" i="43"/>
  <c r="C65" i="43" s="1"/>
  <c r="AN32" i="43"/>
  <c r="C32" i="43" s="1"/>
  <c r="AN31" i="43"/>
  <c r="C31" i="43" s="1"/>
  <c r="AN30" i="43"/>
  <c r="C30" i="43" s="1"/>
  <c r="AN66" i="42"/>
  <c r="C66" i="42" s="1"/>
  <c r="AN65" i="42"/>
  <c r="C65" i="42" s="1"/>
  <c r="AN64" i="42"/>
  <c r="C64" i="42" s="1"/>
  <c r="AN29" i="42"/>
  <c r="C29" i="42" s="1"/>
  <c r="AN86" i="42"/>
  <c r="C86" i="42" s="1"/>
  <c r="C85" i="42"/>
  <c r="AN28" i="42"/>
  <c r="C28" i="42" s="1"/>
  <c r="AN27" i="42"/>
  <c r="C27" i="42" s="1"/>
  <c r="C84" i="42"/>
  <c r="AN33" i="10"/>
  <c r="AN41" i="36"/>
  <c r="C41" i="36" s="1"/>
  <c r="AN39" i="6"/>
  <c r="AN25" i="33" l="1"/>
  <c r="C25" i="33" s="1"/>
  <c r="AN24" i="33"/>
  <c r="C24" i="33" s="1"/>
  <c r="AN45" i="34"/>
  <c r="C45" i="34" s="1"/>
  <c r="AP50" i="6"/>
  <c r="C49" i="6"/>
  <c r="AP7" i="6"/>
  <c r="AP21" i="6"/>
  <c r="C21" i="6" s="1"/>
  <c r="C23" i="4"/>
  <c r="C5" i="7" s="1"/>
  <c r="AN23" i="33"/>
  <c r="C23" i="33" s="1"/>
  <c r="AN49" i="34"/>
  <c r="C49" i="34" s="1"/>
  <c r="C36" i="34"/>
  <c r="AN38" i="34"/>
  <c r="C38" i="34" s="1"/>
  <c r="AN50" i="34"/>
  <c r="C50" i="34" s="1"/>
  <c r="C37" i="34"/>
  <c r="AN17" i="33"/>
  <c r="C17" i="33" s="1"/>
  <c r="AN30" i="36"/>
  <c r="C30" i="36" s="1"/>
  <c r="AN23" i="36"/>
  <c r="C23" i="36" s="1"/>
  <c r="AN31" i="36"/>
  <c r="C31" i="36" s="1"/>
  <c r="AN30" i="35"/>
  <c r="C30" i="35" s="1"/>
  <c r="AN29" i="35"/>
  <c r="C29" i="35" s="1"/>
  <c r="AP14" i="10"/>
  <c r="C14" i="10" s="1"/>
  <c r="AP13" i="10"/>
  <c r="C13" i="10" s="1"/>
  <c r="AP31" i="10"/>
  <c r="C31" i="10" s="1"/>
  <c r="AP32" i="10"/>
  <c r="C32" i="10" s="1"/>
  <c r="AP15" i="10"/>
  <c r="C15" i="10" s="1"/>
  <c r="AP30" i="10"/>
  <c r="C30" i="10" s="1"/>
  <c r="AN69" i="43"/>
  <c r="C69" i="43" s="1"/>
  <c r="AN34" i="43"/>
  <c r="C34" i="43" s="1"/>
  <c r="C72" i="42"/>
  <c r="C71" i="42"/>
  <c r="C70" i="42"/>
  <c r="C35" i="42"/>
  <c r="C34" i="42"/>
  <c r="C33" i="42"/>
  <c r="AN9" i="19"/>
  <c r="AN40" i="6"/>
  <c r="AO40" i="6" s="1"/>
  <c r="AN42" i="6"/>
  <c r="AO42" i="6" s="1"/>
  <c r="AN51" i="34" l="1"/>
  <c r="C51" i="34" s="1"/>
  <c r="AP33" i="6"/>
  <c r="AP9" i="6"/>
  <c r="C7" i="6"/>
  <c r="D5" i="7" s="1"/>
  <c r="D7" i="7" s="1"/>
  <c r="AN26" i="33"/>
  <c r="C26" i="33" s="1"/>
  <c r="AP55" i="6"/>
  <c r="C50" i="6"/>
  <c r="AN43" i="36"/>
  <c r="C43" i="36" s="1"/>
  <c r="AN14" i="19"/>
  <c r="C14" i="19" s="1"/>
  <c r="AN42" i="36"/>
  <c r="C42" i="36" s="1"/>
  <c r="AN35" i="36"/>
  <c r="C35" i="36" s="1"/>
  <c r="AN35" i="35"/>
  <c r="C35" i="35" s="1"/>
  <c r="AP16" i="10"/>
  <c r="AP33" i="10"/>
  <c r="AN73" i="43"/>
  <c r="C73" i="43" s="1"/>
  <c r="AN73" i="42"/>
  <c r="C73" i="42" s="1"/>
  <c r="AN79" i="42"/>
  <c r="C79" i="42" s="1"/>
  <c r="AN78" i="42"/>
  <c r="C78" i="42" s="1"/>
  <c r="AN77" i="42"/>
  <c r="C77" i="42" s="1"/>
  <c r="AN36" i="42"/>
  <c r="C36" i="42" s="1"/>
  <c r="AN7" i="19"/>
  <c r="AP34" i="6" l="1"/>
  <c r="C33" i="6"/>
  <c r="C55" i="6"/>
  <c r="AP58" i="6"/>
  <c r="AP56" i="6"/>
  <c r="AN17" i="19"/>
  <c r="AN15" i="19" s="1"/>
  <c r="C15" i="19" s="1"/>
  <c r="AP9" i="19"/>
  <c r="C9" i="19" s="1"/>
  <c r="C33" i="10"/>
  <c r="AP8" i="19"/>
  <c r="C16" i="10"/>
  <c r="AN47" i="36"/>
  <c r="C47" i="36" s="1"/>
  <c r="AN20" i="19"/>
  <c r="C17" i="19"/>
  <c r="AN13" i="19"/>
  <c r="C13" i="19" s="1"/>
  <c r="AN80" i="42"/>
  <c r="C80" i="42" s="1"/>
  <c r="AP39" i="6" l="1"/>
  <c r="C34" i="6"/>
  <c r="AP7" i="19"/>
  <c r="C8" i="19"/>
  <c r="AN23" i="19"/>
  <c r="AN18" i="19"/>
  <c r="C18" i="19" s="1"/>
  <c r="C20" i="19"/>
  <c r="AN12" i="19"/>
  <c r="C39" i="6" l="1"/>
  <c r="AP40" i="6"/>
  <c r="AP42" i="6"/>
  <c r="AP25" i="19"/>
  <c r="C7" i="19"/>
  <c r="AN21" i="19"/>
  <c r="C21" i="19" s="1"/>
  <c r="C23" i="19"/>
  <c r="AN11" i="19"/>
  <c r="C12" i="19"/>
  <c r="AN25" i="19" l="1"/>
  <c r="C11" i="19"/>
  <c r="N28" i="2"/>
  <c r="N32" i="2"/>
  <c r="N31" i="2"/>
  <c r="N30" i="2"/>
  <c r="N5" i="2"/>
  <c r="N12" i="2"/>
  <c r="N15" i="2" s="1"/>
  <c r="N21" i="2" s="1"/>
  <c r="N29" i="2"/>
  <c r="N27" i="2" s="1"/>
  <c r="N34" i="2" s="1"/>
  <c r="N5" i="19" s="1"/>
  <c r="C5" i="19" l="1"/>
  <c r="N25" i="19"/>
  <c r="N5" i="6"/>
  <c r="N9" i="6" l="1"/>
  <c r="C5" i="6"/>
  <c r="C25" i="19"/>
  <c r="C28" i="19"/>
  <c r="C29" i="19"/>
  <c r="C27" i="19"/>
  <c r="D3" i="7" l="1"/>
  <c r="D8" i="7" s="1"/>
  <c r="D9" i="7" s="1"/>
  <c r="C11" i="6"/>
  <c r="C12" i="6"/>
  <c r="C9" i="6"/>
  <c r="D27" i="7" l="1"/>
  <c r="C16" i="7"/>
  <c r="C18" i="7" s="1"/>
  <c r="C19" i="7" s="1"/>
  <c r="E27" i="7"/>
  <c r="E28" i="7" s="1"/>
  <c r="E18" i="6" l="1"/>
  <c r="E23" i="6" s="1"/>
  <c r="X18" i="6"/>
  <c r="X23" i="6" s="1"/>
  <c r="AN18" i="6"/>
  <c r="AN23" i="6" s="1"/>
  <c r="T18" i="6"/>
  <c r="T23" i="6" s="1"/>
  <c r="AI18" i="6"/>
  <c r="AI23" i="6" s="1"/>
  <c r="P18" i="6"/>
  <c r="P23" i="6" s="1"/>
  <c r="H18" i="6"/>
  <c r="H23" i="6" s="1"/>
  <c r="V18" i="6"/>
  <c r="V23" i="6" s="1"/>
  <c r="AF18" i="6"/>
  <c r="AF23" i="6" s="1"/>
  <c r="AL18" i="6"/>
  <c r="AL23" i="6" s="1"/>
  <c r="M18" i="6"/>
  <c r="M23" i="6" s="1"/>
  <c r="F18" i="6"/>
  <c r="F23" i="6" s="1"/>
  <c r="Q18" i="6"/>
  <c r="Q23" i="6" s="1"/>
  <c r="AG18" i="6"/>
  <c r="AG23" i="6" s="1"/>
  <c r="Z18" i="6"/>
  <c r="Z23" i="6" s="1"/>
  <c r="AC18" i="6"/>
  <c r="AC23" i="6" s="1"/>
  <c r="G18" i="6"/>
  <c r="G23" i="6" s="1"/>
  <c r="R18" i="6"/>
  <c r="R23" i="6" s="1"/>
  <c r="AD18" i="6"/>
  <c r="AD23" i="6" s="1"/>
  <c r="AP18" i="6"/>
  <c r="AP23" i="6" s="1"/>
  <c r="AJ18" i="6"/>
  <c r="AJ23" i="6" s="1"/>
  <c r="AH18" i="6"/>
  <c r="AH23" i="6" s="1"/>
  <c r="AE18" i="6"/>
  <c r="AE23" i="6" s="1"/>
  <c r="Y18" i="6"/>
  <c r="Y23" i="6" s="1"/>
  <c r="I18" i="6"/>
  <c r="I23" i="6" s="1"/>
  <c r="AA18" i="6"/>
  <c r="AA23" i="6" s="1"/>
  <c r="S18" i="6"/>
  <c r="S23" i="6" s="1"/>
  <c r="K18" i="6"/>
  <c r="K23" i="6" s="1"/>
  <c r="J18" i="6"/>
  <c r="J23" i="6" s="1"/>
  <c r="AK18" i="6"/>
  <c r="AK23" i="6" s="1"/>
  <c r="N18" i="6"/>
  <c r="N23" i="6" s="1"/>
  <c r="U18" i="6"/>
  <c r="U23" i="6" s="1"/>
  <c r="L18" i="6"/>
  <c r="L23" i="6" s="1"/>
  <c r="AB18" i="6"/>
  <c r="AB23" i="6" s="1"/>
  <c r="O18" i="6"/>
  <c r="O23" i="6" s="1"/>
  <c r="AO18" i="6"/>
  <c r="AO23" i="6" s="1"/>
  <c r="AM18" i="6"/>
  <c r="AM23" i="6" s="1"/>
  <c r="W18" i="6"/>
  <c r="W23" i="6" s="1"/>
  <c r="D28" i="7"/>
  <c r="C27" i="7"/>
  <c r="D18" i="6" l="1"/>
  <c r="C28" i="7"/>
  <c r="C18" i="6" l="1"/>
  <c r="C25" i="6" s="1"/>
  <c r="D23" i="6"/>
  <c r="C23" i="6" l="1"/>
  <c r="C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Kapustová Zuzana</author>
  </authors>
  <commentList>
    <comment ref="D6" authorId="0" shapeId="0" xr:uid="{192D4343-EB10-4306-89AB-16031008E7B0}">
      <text>
        <r>
          <rPr>
            <sz val="9"/>
            <color indexed="81"/>
            <rFont val="Segoe UI"/>
            <family val="2"/>
            <charset val="238"/>
          </rPr>
          <t>Záloha na strane prenajímateľa.</t>
        </r>
      </text>
    </comment>
    <comment ref="D19" authorId="0" shapeId="0" xr:uid="{FD09D80D-DECB-4B11-BFA2-5F0039282A7B}">
      <text>
        <r>
          <rPr>
            <sz val="9"/>
            <color indexed="81"/>
            <rFont val="Segoe UI"/>
            <family val="2"/>
            <charset val="238"/>
          </rPr>
          <t>Zohľadnuje len náklady v súvislosti s hrtkm vozňa vo vlaku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Kapustová Zuzana</author>
  </authors>
  <commentList>
    <comment ref="H8" authorId="0" shapeId="0" xr:uid="{F53F203B-7ACF-4692-AA2E-55A247ADFC33}">
      <text>
        <r>
          <rPr>
            <sz val="9"/>
            <color indexed="81"/>
            <rFont val="Segoe UI"/>
            <family val="2"/>
            <charset val="238"/>
          </rPr>
          <t xml:space="preserve">priemerná cestovná vzdialenosť vlakmi
projektu
</t>
        </r>
      </text>
    </comment>
    <comment ref="I8" authorId="0" shapeId="0" xr:uid="{AE7DDE84-BC56-49D5-8482-405A5FFE12EE}">
      <text>
        <r>
          <rPr>
            <sz val="9"/>
            <color indexed="81"/>
            <rFont val="Segoe UI"/>
            <family val="2"/>
            <charset val="238"/>
          </rPr>
          <t xml:space="preserve">priemerná tržba na osobu za všetky vlaky projektu
</t>
        </r>
      </text>
    </comment>
    <comment ref="J8" authorId="0" shapeId="0" xr:uid="{CD5B3FF1-D770-44E7-849E-F4C55B3519A0}">
      <text>
        <r>
          <rPr>
            <sz val="9"/>
            <color indexed="81"/>
            <rFont val="Segoe UI"/>
            <family val="2"/>
            <charset val="238"/>
          </rPr>
          <t xml:space="preserve">priemerné cestovné v EUR/oskm vo vlakoch
projektu
</t>
        </r>
      </text>
    </comment>
    <comment ref="K8" authorId="0" shapeId="0" xr:uid="{8C0B846B-E5BF-45BE-A4BE-F0458A87F340}">
      <text>
        <r>
          <rPr>
            <sz val="9"/>
            <color indexed="81"/>
            <rFont val="Segoe UI"/>
            <family val="2"/>
            <charset val="238"/>
          </rPr>
          <t xml:space="preserve">priemerná rýchlosť vlaku za všetky vlaky projektu
</t>
        </r>
      </text>
    </comment>
    <comment ref="L8" authorId="0" shapeId="0" xr:uid="{B28F01A1-898D-4D1D-A402-D609D7879EFD}">
      <text>
        <r>
          <rPr>
            <sz val="9"/>
            <color indexed="81"/>
            <rFont val="Segoe UI"/>
            <family val="2"/>
            <charset val="238"/>
          </rPr>
          <t>priemerný čas cestovania za všetky vlaky projektu</t>
        </r>
      </text>
    </comment>
  </commentList>
</comments>
</file>

<file path=xl/sharedStrings.xml><?xml version="1.0" encoding="utf-8"?>
<sst xmlns="http://schemas.openxmlformats.org/spreadsheetml/2006/main" count="1887" uniqueCount="723">
  <si>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</si>
  <si>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</si>
  <si>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</si>
  <si>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</si>
  <si>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</si>
  <si>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</si>
  <si>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</si>
  <si>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</si>
  <si>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</si>
  <si>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</si>
  <si>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</si>
  <si>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</si>
  <si>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</si>
  <si>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Príjmy</t>
  </si>
  <si>
    <t>Investičné náklady</t>
  </si>
  <si>
    <t>5.1 Výpočet finančnej medzery</t>
  </si>
  <si>
    <t>Zostatková hodnota</t>
  </si>
  <si>
    <t>Pomer spolufinancovania</t>
  </si>
  <si>
    <t>5.2 Príspevok Spoločenstva (EÚ)</t>
  </si>
  <si>
    <t>Príspevok Spoločenstva (EÚ)</t>
  </si>
  <si>
    <t>Finančná čistá súčasná hodnota investície (FRR_C)</t>
  </si>
  <si>
    <t>Finančné vnútorné výnosové percento investície  (FIRR_C)</t>
  </si>
  <si>
    <t>Finančná čistá súčasná hodnota kapitálu (FNPV_K)</t>
  </si>
  <si>
    <t>Finančné vnútorné výnosové percento kapitálu (FIRR_K)</t>
  </si>
  <si>
    <t>6.1 Finančná čistá súčasná hodnota investície  (FRR_C)</t>
  </si>
  <si>
    <t>6.2 Finančná čistá súčasná hodnota kapitálu  (FNPV_K)</t>
  </si>
  <si>
    <t>Celkové výdavky</t>
  </si>
  <si>
    <t>Kumulovaný čistý peňažný tok</t>
  </si>
  <si>
    <t>Nediskontované</t>
  </si>
  <si>
    <t>Diskontované</t>
  </si>
  <si>
    <t>Životnosť (vrátane výmeny)</t>
  </si>
  <si>
    <t>Nevyhnutnosť výmeny</t>
  </si>
  <si>
    <t>Zostávajúca životnosť v %*</t>
  </si>
  <si>
    <t>BEZ PROJEKTU</t>
  </si>
  <si>
    <t>S PROJEKTOM</t>
  </si>
  <si>
    <t xml:space="preserve">Celkom </t>
  </si>
  <si>
    <t>Celkom (diskontované)</t>
  </si>
  <si>
    <t>Rast HDP (%)</t>
  </si>
  <si>
    <t>1.2 Investičné náklady (EUR) - ekonomické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</si>
  <si>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</si>
  <si>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</si>
  <si>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</si>
  <si>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</si>
  <si>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</si>
  <si>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Celkové investičné náklady</t>
  </si>
  <si>
    <t>Všeobecné parametre</t>
  </si>
  <si>
    <t>Celkové peňažné toky</t>
  </si>
  <si>
    <t>Iné služby (Technická pomoc, Publicita, Externé riadenie)</t>
  </si>
  <si>
    <t>DPH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</si>
  <si>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</si>
  <si>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</si>
  <si>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</si>
  <si>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</si>
  <si>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</si>
  <si>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</si>
  <si>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</si>
  <si>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</si>
  <si>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</si>
  <si>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Úspora celkom</t>
  </si>
  <si>
    <t>Smrteľné zranenie</t>
  </si>
  <si>
    <t>Ťažké zranenie</t>
  </si>
  <si>
    <t>Ľahké zranenie</t>
  </si>
  <si>
    <t>Úspora</t>
  </si>
  <si>
    <t>Obdobie prevádzky v rámci referenčného obdobia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</si>
  <si>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</si>
  <si>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</si>
  <si>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</si>
  <si>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</si>
  <si>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</si>
  <si>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</si>
  <si>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</si>
  <si>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Príručka CBA, Tabuľka 23</t>
  </si>
  <si>
    <t>Autobusy</t>
  </si>
  <si>
    <t>Príručka CBA, Tabuľka 26</t>
  </si>
  <si>
    <t>Typ pozemnej komunikácie</t>
  </si>
  <si>
    <t>2.1 Zostatková hodnota na základe životnosti infraštruktrálnych prvkov (alebo tzv. účtovné odpisy)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</si>
  <si>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</si>
  <si>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</si>
  <si>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</si>
  <si>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</si>
  <si>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nový tunel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</si>
  <si>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</si>
  <si>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</si>
  <si>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</si>
  <si>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</si>
  <si>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</si>
  <si>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</si>
  <si>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</si>
  <si>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</si>
  <si>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</si>
  <si>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</si>
  <si>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</si>
  <si>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</si>
  <si>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</si>
  <si>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</si>
  <si>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</si>
  <si>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</si>
  <si>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</si>
  <si>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</si>
  <si>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</si>
  <si>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</si>
  <si>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</si>
  <si>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</si>
  <si>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</si>
  <si>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</si>
  <si>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Rýchlosti</t>
  </si>
  <si>
    <t>Osobné vozidlá (benzín)</t>
  </si>
  <si>
    <t>Osobné vozidlá (nafta)</t>
  </si>
  <si>
    <t>Benzín</t>
  </si>
  <si>
    <t>Nafta</t>
  </si>
  <si>
    <t>Priemerná spotreba pohonných hmôt v závislosti od kategórie vozidla a rýchlosti v litroch/km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</si>
  <si>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</si>
  <si>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</si>
  <si>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</si>
  <si>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</si>
  <si>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</si>
  <si>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</si>
  <si>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</si>
  <si>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</si>
  <si>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</si>
  <si>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</si>
  <si>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</si>
  <si>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</si>
  <si>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</si>
  <si>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</si>
  <si>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</si>
  <si>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</si>
  <si>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</si>
  <si>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</si>
  <si>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</si>
  <si>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</si>
  <si>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</si>
  <si>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</si>
  <si>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</si>
  <si>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</si>
  <si>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</si>
  <si>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</si>
  <si>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</si>
  <si>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</si>
  <si>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</si>
  <si>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</si>
  <si>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t>NMVOC - Všetky územia</t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</si>
  <si>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</si>
  <si>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</si>
  <si>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</si>
  <si>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</si>
  <si>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</si>
  <si>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</si>
  <si>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</si>
  <si>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</si>
  <si>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</si>
  <si>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</si>
  <si>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</si>
  <si>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</si>
  <si>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</si>
  <si>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</si>
  <si>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</si>
  <si>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</si>
  <si>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</si>
  <si>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</si>
  <si>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</si>
  <si>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</si>
  <si>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Iné služby</t>
  </si>
  <si>
    <t>Rezerva na nepredvídateľné výdavky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</si>
  <si>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</si>
  <si>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</si>
  <si>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</si>
  <si>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</si>
  <si>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</si>
  <si>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</si>
  <si>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Prevádzkové príjmy</t>
  </si>
  <si>
    <t>Suma v rozhodnutí (NFP)</t>
  </si>
  <si>
    <t>Časový horizont (referenčné obdobie)</t>
  </si>
  <si>
    <t>Začiatočný rok referenčného obdobia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</si>
  <si>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</si>
  <si>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</si>
  <si>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</si>
  <si>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</si>
  <si>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</si>
  <si>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</si>
  <si>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</si>
  <si>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</si>
  <si>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</si>
  <si>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</si>
  <si>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</si>
  <si>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</si>
  <si>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Celkové investičné výdavky</t>
  </si>
  <si>
    <t>Celkové finančné zdroje</t>
  </si>
  <si>
    <t>Splátky úverov (vrátane úrokov)*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</si>
  <si>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</si>
  <si>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</si>
  <si>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</si>
  <si>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</si>
  <si>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</si>
  <si>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Úspora času, z toho:</t>
  </si>
  <si>
    <t>Úspora času v peňažnom vyjadrení (v EUR)</t>
  </si>
  <si>
    <t>Služobná cesta</t>
  </si>
  <si>
    <t>4.1 Príjmy</t>
  </si>
  <si>
    <t>4.2 Príjmy</t>
  </si>
  <si>
    <t>4.3 Príjmy</t>
  </si>
  <si>
    <t>PRÍRASTKOVÉ</t>
  </si>
  <si>
    <t>Čas cestujúcich</t>
  </si>
  <si>
    <t>Znečisťujúce látky</t>
  </si>
  <si>
    <t>Skleníkové plyny</t>
  </si>
  <si>
    <t>Hluk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</si>
  <si>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</si>
  <si>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</si>
  <si>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</si>
  <si>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</si>
  <si>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</si>
  <si>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</si>
  <si>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</si>
  <si>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</si>
  <si>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</si>
  <si>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</si>
  <si>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</si>
  <si>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</si>
  <si>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</si>
  <si>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</si>
  <si>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</si>
  <si>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</si>
  <si>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</si>
  <si>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</si>
  <si>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t>pre účely Žiadosti o poskytnutie NFP</t>
  </si>
  <si>
    <t>Typ vozidla</t>
  </si>
  <si>
    <t>EUR/vlkm</t>
  </si>
  <si>
    <t>EUR/vlhod.</t>
  </si>
  <si>
    <t>Trakcia</t>
  </si>
  <si>
    <t>EL</t>
  </si>
  <si>
    <t>Poschodová jednotka</t>
  </si>
  <si>
    <t>Súprava typu Push-pull</t>
  </si>
  <si>
    <t xml:space="preserve">D </t>
  </si>
  <si>
    <t>Motorová jednotka</t>
  </si>
  <si>
    <t>Trakčná nafta</t>
  </si>
  <si>
    <t>liter/vlkm</t>
  </si>
  <si>
    <t>-</t>
  </si>
  <si>
    <t>Trakčná elektrina</t>
  </si>
  <si>
    <t>kWh/vlkm</t>
  </si>
  <si>
    <t>Rýchliková súprava</t>
  </si>
  <si>
    <t>Súprava Osobný vlak</t>
  </si>
  <si>
    <t>Priemerná spotreba osobných železničných koľajových vozidiel</t>
  </si>
  <si>
    <t>Príručka CBA, Tabuľka 33</t>
  </si>
  <si>
    <t>Emisné faktory znečisťujúcich látok pre železničné koľajové vozidlá (g/kg)</t>
  </si>
  <si>
    <t>Traťová lokomotíva</t>
  </si>
  <si>
    <t>Posunovacia lokomotíva</t>
  </si>
  <si>
    <r>
      <t>PM</t>
    </r>
    <r>
      <rPr>
        <b/>
        <vertAlign val="subscript"/>
        <sz val="8"/>
        <rFont val="Arial"/>
        <family val="2"/>
        <charset val="238"/>
      </rPr>
      <t>2,5</t>
    </r>
  </si>
  <si>
    <r>
      <t>NO</t>
    </r>
    <r>
      <rPr>
        <b/>
        <vertAlign val="subscript"/>
        <sz val="8"/>
        <rFont val="Arial"/>
        <family val="2"/>
        <charset val="238"/>
      </rPr>
      <t>X</t>
    </r>
  </si>
  <si>
    <r>
      <t>SO</t>
    </r>
    <r>
      <rPr>
        <b/>
        <vertAlign val="subscript"/>
        <sz val="8"/>
        <rFont val="Arial"/>
        <family val="2"/>
        <charset val="238"/>
      </rPr>
      <t>2</t>
    </r>
  </si>
  <si>
    <r>
      <t>NH</t>
    </r>
    <r>
      <rPr>
        <b/>
        <vertAlign val="subscript"/>
        <sz val="8"/>
        <rFont val="Arial"/>
        <family val="2"/>
        <charset val="238"/>
      </rPr>
      <t>3</t>
    </r>
  </si>
  <si>
    <t>Emisné faktory skleníkových plynov železničných koľajových vozidiel (tradičné palivá) (g/kg)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</si>
  <si>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</si>
  <si>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</si>
  <si>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</si>
  <si>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</si>
  <si>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</si>
  <si>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</si>
  <si>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</si>
  <si>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</si>
  <si>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</si>
  <si>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</si>
  <si>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</si>
  <si>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</si>
  <si>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 xml:space="preserve">Úspora spotreby celkom </t>
  </si>
  <si>
    <t>Použil sa emisný faktor pre sieť stredného napätia, je možné upraviť</t>
  </si>
  <si>
    <t>Rok začiatku</t>
  </si>
  <si>
    <t>Rok dodania</t>
  </si>
  <si>
    <t>Mzdy personálu</t>
  </si>
  <si>
    <t>Diaľková doprava</t>
  </si>
  <si>
    <t>Regionálna doprava</t>
  </si>
  <si>
    <t>Doprava celkom</t>
  </si>
  <si>
    <t>Osobná železničná doprava - príjmy z cestovného</t>
  </si>
  <si>
    <t>Sadzba v EUR/osobokilometer</t>
  </si>
  <si>
    <t>*</t>
  </si>
  <si>
    <t>Vozidlá</t>
  </si>
  <si>
    <t>Výdavky súvisiace so štúdiami, publicita, externé riadenie a technická pomoc a pod.;</t>
  </si>
  <si>
    <t>Životnosť v rokoch*</t>
  </si>
  <si>
    <t>* životnosť je možné upraviť podľa údajov od dodávateľa</t>
  </si>
  <si>
    <t>Celkové prevádzkové výdavky na údržbu vozidiel</t>
  </si>
  <si>
    <t>Výmeny/Obnovy/Generálne opravy</t>
  </si>
  <si>
    <t>Celkové prevádzkové náklady na údržbu vozidiel</t>
  </si>
  <si>
    <t>Prevádzkové výdavky vozidiel</t>
  </si>
  <si>
    <t>Príjmy z cestovného</t>
  </si>
  <si>
    <t>Celkom úspora času cestujúcich v peňažnom vyjadrení</t>
  </si>
  <si>
    <t>Motorové jednotky</t>
  </si>
  <si>
    <t>Dieselové súpravy</t>
  </si>
  <si>
    <t>Hárok relevantný, ak sú v scenári BEZ PROJEKTU alebo S PROJEKTOM zahrnuté vozidlá na naftový pohon</t>
  </si>
  <si>
    <t>Súprava typu push-pull</t>
  </si>
  <si>
    <t>Centrum mesta</t>
  </si>
  <si>
    <t>Intravilán mesta</t>
  </si>
  <si>
    <t>Intravilán obce</t>
  </si>
  <si>
    <t>Úspora celkom v peňažnom vyjadrení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</si>
  <si>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</si>
  <si>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</si>
  <si>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</si>
  <si>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</si>
  <si>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Úspora znečisťujúcich látok celkom</t>
  </si>
  <si>
    <t>(môže byť modifikované v prípade dodania na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</si>
  <si>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</si>
  <si>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Spracovateľ uvedie kľúčové vstupy do CBA modelu, ktoré sú špecifické pre posudzovanú investíciu. Minimálne sa v prehľadnej forme uvedú tieto údaje:</t>
  </si>
  <si>
    <t>Oprávnené výdavky (investičné)</t>
  </si>
  <si>
    <t>Oprávnené výdavky (interné riadenie)</t>
  </si>
  <si>
    <t>Oprávnené výdavky SPOLU</t>
  </si>
  <si>
    <t>ak oprávnené v rámci predloženej ŽoNFP</t>
  </si>
  <si>
    <t>Počet rokov na dodanie vozidiel</t>
  </si>
  <si>
    <t>Maximálny počet rokov prevádzky vozidiel</t>
  </si>
  <si>
    <t>Základné výdavky</t>
  </si>
  <si>
    <t>Merná jednotka</t>
  </si>
  <si>
    <t>Priemerné prevádzkové výdavky na osobné železničné koľajové vozidlá</t>
  </si>
  <si>
    <t>Elektrina</t>
  </si>
  <si>
    <t>Príručka CBA, časť 4.2.1</t>
  </si>
  <si>
    <t>Príručka CBA, Tabuľka 27</t>
  </si>
  <si>
    <t>Váhy (koeficienty) pre časovú zložku čakania na dopravu</t>
  </si>
  <si>
    <t>Interval (min.)</t>
  </si>
  <si>
    <t>5 ≥</t>
  </si>
  <si>
    <t xml:space="preserve"> 6-10</t>
  </si>
  <si>
    <t xml:space="preserve"> 11-15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</si>
  <si>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</si>
  <si>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</si>
  <si>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</si>
  <si>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</si>
  <si>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</si>
  <si>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</si>
  <si>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</si>
  <si>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</si>
  <si>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</si>
  <si>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</si>
  <si>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>min.</t>
  </si>
  <si>
    <t>max.</t>
  </si>
  <si>
    <t>Penalizácia za prestup (minúty)</t>
  </si>
  <si>
    <t>Príručka CBA, časť 4.2.2.2</t>
  </si>
  <si>
    <t>Príručka CBA, Tabuľka 39</t>
  </si>
  <si>
    <t>Príručka CBA, tabuľka 43</t>
  </si>
  <si>
    <t>Príručka CBA, časť 4.2.2.6</t>
  </si>
  <si>
    <t>Príručka CBA, tabuľka 45</t>
  </si>
  <si>
    <t>Príručka CBA, tabuľka 46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</si>
  <si>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</si>
  <si>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</si>
  <si>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</si>
  <si>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Priemerné ročné prevádzkové výdavky (diaľnice, rýchlostné cesty, cesty I. triedy) v CÚ 2023</t>
  </si>
  <si>
    <t>! V EA potrebné upraviť o konverzný faktor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</si>
  <si>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</si>
  <si>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</si>
  <si>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</si>
  <si>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</si>
  <si>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Osobné automobily (mestské prostredie)</t>
  </si>
  <si>
    <t>Osobné automobily (mimo mesta)</t>
  </si>
  <si>
    <t>Príručka CBA, Tabuľka 24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</si>
  <si>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</si>
  <si>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</si>
  <si>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</si>
  <si>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</si>
  <si>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</si>
  <si>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</si>
  <si>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</si>
  <si>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</si>
  <si>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</si>
  <si>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</si>
  <si>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</si>
  <si>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</si>
  <si>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</si>
  <si>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</si>
  <si>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</si>
  <si>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</si>
  <si>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</si>
  <si>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</si>
  <si>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</si>
  <si>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</si>
  <si>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</si>
  <si>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</si>
  <si>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</si>
  <si>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48</t>
  </si>
  <si>
    <t>...</t>
  </si>
  <si>
    <t>Kategória investičných výdavkov*</t>
  </si>
  <si>
    <t>Cenové úpravy (valorizácia)</t>
  </si>
  <si>
    <t>Celkové investičné výdavky vrátane rezervy a valorizácie</t>
  </si>
  <si>
    <t>Položka nevstupuje do finančnej/ekonomickej analýzy (okrem hodnotenia ex-post ak relevantné), zvyčajne max. 10% z rozpočtu;</t>
  </si>
  <si>
    <t>Valorizácia</t>
  </si>
  <si>
    <t>Položka nevstupuje do finančnej/ekonomickej analýzy (okrem hodnotenia ex-post ak relevantné), v zmysle platných metodických pokynov.</t>
  </si>
  <si>
    <t>2.2 Výpočet dĺžky referenčného obdobia projektu</t>
  </si>
  <si>
    <t>Životnosť v rokoch</t>
  </si>
  <si>
    <t>Výška investície</t>
  </si>
  <si>
    <t>Váha prvku</t>
  </si>
  <si>
    <t>Vážená priemerná životnosť projektu</t>
  </si>
  <si>
    <t>Dĺžka referenčného obdobia</t>
  </si>
  <si>
    <t>z toho: Úver</t>
  </si>
  <si>
    <t>Pozn.: iba ak relevantné v zmysle dopravného modelu</t>
  </si>
  <si>
    <t>Osobné automobily (benzín)</t>
  </si>
  <si>
    <t>Osobné automobily (nafta)</t>
  </si>
  <si>
    <t>Osobné automobily (elektrina)</t>
  </si>
  <si>
    <t>Celkom benzín</t>
  </si>
  <si>
    <t>Celkom nafta</t>
  </si>
  <si>
    <t>Celkom elektrina</t>
  </si>
  <si>
    <t>9.1 Jazdný čas vozidiel (hodiny)</t>
  </si>
  <si>
    <t>9.2 Jazdný čas vozidiel (hodiny)</t>
  </si>
  <si>
    <t>9.3 Jazdný čas vozidiel (hodiny)</t>
  </si>
  <si>
    <t>9.4 Úspora časovej zložky nákladov na prevádzku v peňažnom vyjadrení (v EUR)</t>
  </si>
  <si>
    <t>9.5 Jazdná vzdialenosť (kilometre)</t>
  </si>
  <si>
    <t>9.6 Jazdná vzdialenosť (kilometre)</t>
  </si>
  <si>
    <t>9.7 Jazdná vzdialenosť (kilometre)</t>
  </si>
  <si>
    <t>9.8 Úspora km zložky nákladov na prevádzku v peňažnom vyjadrení (v EUR)</t>
  </si>
  <si>
    <t>9.9 Úspora ostatných prevádzkových nákladov vozidiel celkom v peňažnom vyjadrení (v EUR)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</si>
  <si>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centrum mesta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</si>
  <si>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</si>
  <si>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centrum mesta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</si>
  <si>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extravilány, intravilány obcí a miest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</si>
  <si>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</si>
  <si>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Výpočet úspory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</si>
  <si>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Úspora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 celkom v kg za všetky vlaky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</si>
  <si>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</t>
    </r>
  </si>
  <si>
    <t>Osobné vozidlá (centrum mesta)</t>
  </si>
  <si>
    <t>Osobné vozidlá (intravilán mesta)</t>
  </si>
  <si>
    <t>Osobné vozidlá (intravilán obce)</t>
  </si>
  <si>
    <t>Autobusy (centrum mesta)</t>
  </si>
  <si>
    <t>Autobusy (intravilán mesta)</t>
  </si>
  <si>
    <t>Autobusy (intravilán obce)</t>
  </si>
  <si>
    <t>existujúci cestujúci (železničná doprava)</t>
  </si>
  <si>
    <t>prevedení cestujúci (cestná doprava)</t>
  </si>
  <si>
    <t>cestujúci v nadväzujúcich úsekoch (železničná doprava)</t>
  </si>
  <si>
    <t xml:space="preserve">Prevádzkové náklady </t>
  </si>
  <si>
    <t>spotreba PHM/E (cestná doprava)</t>
  </si>
  <si>
    <t>ostatné prevádzkové náklady vozidiel (cestná doprava)</t>
  </si>
  <si>
    <t>železničná doprava</t>
  </si>
  <si>
    <t>cestná doprava</t>
  </si>
  <si>
    <t>Bezpečnosť (cestná doprava)</t>
  </si>
  <si>
    <t>S/I</t>
  </si>
  <si>
    <t>10.1 Náklady z dopravných nehôd (v EUR)</t>
  </si>
  <si>
    <t>10.2 Náklady z dopravných nehôd (v EUR)</t>
  </si>
  <si>
    <t>10.3 Náklady z dopravných nehôd (v EUR)</t>
  </si>
  <si>
    <t>8.1 Spotreba PHM/E (litre resp. kWh pre elektrický pohon)</t>
  </si>
  <si>
    <t>8.2 Spotreba PHM/E (litre resp. kWh pre elektrický pohon)</t>
  </si>
  <si>
    <t>8.3 Spotreba PHM/E (litre resp. kWh pre elektrický pohon)</t>
  </si>
  <si>
    <t>8.4 Úspora spotreby PHM/E v peňažnom vyjadrení (v EUR)</t>
  </si>
  <si>
    <t>8.5 Dodatočná spotreba PHM/E (litre resp. kWh pre elektrický pohon)</t>
  </si>
  <si>
    <t>8.6 Dodatočná spotreba PHM/E (litre resp. kWh pre elektrický pohon)</t>
  </si>
  <si>
    <t>8.7 Dodatočná spotreba PHM/E (litre resp. kWh pre elektrický pohon)</t>
  </si>
  <si>
    <t>8.8 Úspora dodatočnej spotreby v peňažnom vyjadrení (v EUR)</t>
  </si>
  <si>
    <t>8.9 Úspora PHM/E celkom v peňažnom vyjadrení (v EUR)</t>
  </si>
  <si>
    <t>8.10 Úspora PHM celkom (kilogramy resp. kWh al. MWh)</t>
  </si>
  <si>
    <t>11.1 Spotreba nafty vlakov (kilogramy)</t>
  </si>
  <si>
    <t>11.2 Spotreba nafty vlakov (kilogramy)</t>
  </si>
  <si>
    <t>11.3 Spotreba nafty vlakov (kilogramy)</t>
  </si>
  <si>
    <t>11.4 Množstvo emitovaných znečisťujúcich látok (kilogramy)</t>
  </si>
  <si>
    <t>11.5 Množstvo emitovaných znečisťujúcich látok (kilogramy)</t>
  </si>
  <si>
    <t>11.6 Množstvo emitovaných znečisťujúcich látok (kilogramy)</t>
  </si>
  <si>
    <t>11.7 Úspora emitovaných znečisťujúcich látok v peňažnom vyjadrení (EUR)</t>
  </si>
  <si>
    <t>11.1 Množstvo emitovaných znečisťujúcich látok (kilogramy)</t>
  </si>
  <si>
    <t>11.2 Množstvo emitovaných znečisťujúcich látok (kilogramy)</t>
  </si>
  <si>
    <t>11.3 Množstvo emitovaných znečisťujúcich látok (kilogramy)</t>
  </si>
  <si>
    <t>11.4 Úspora emitovaných znečisťujúcich látok v peňažnom vyjadrení (EUR)</t>
  </si>
  <si>
    <t>12.1 Množstvo emitovaných skleníkových plynov naftových vlakov (kilogramy)</t>
  </si>
  <si>
    <t>12.2 Množstvo emitovaných skleníkových plynov naftových vlakov (kilogramy)</t>
  </si>
  <si>
    <t>12.3 Množstvo emitovaných skleníkových plynov naftových vlakov (kilogramy)</t>
  </si>
  <si>
    <t>12.4 Spotreba elektrických vlakov (kWh)</t>
  </si>
  <si>
    <t>12.5 Spotreba elektrických vlakov (kWh)</t>
  </si>
  <si>
    <t>12.6 Spotreba elektrických vlakov (kWh)</t>
  </si>
  <si>
    <t>12.7 Úspora emitovaných skleníkových plynov v peňažnom vyjadrení (EUR)</t>
  </si>
  <si>
    <t>12.1 Množstvo emitovaných skleníkových plynov (kilogramy)</t>
  </si>
  <si>
    <t>12.2 Množstvo emitovaných skleníkových plynov (kilogramy)</t>
  </si>
  <si>
    <t>12.3 Množstvo emitovaných skleníkových plynov (kilogramy)</t>
  </si>
  <si>
    <t>12.4 Úspora emitovaných skleníkových plynov v peňažnom vyjadrení (EUR)</t>
  </si>
  <si>
    <t>13.1 Jazdná vzdialenosť (vlakové kilometre)</t>
  </si>
  <si>
    <t>13.2 Jazdná vzdialenosť (vlakové kilometre)</t>
  </si>
  <si>
    <t>13.3 Jazdná vzdialenosť (vlakové kilometre)</t>
  </si>
  <si>
    <t>13.4 Úspora nákladov z hluku peňažnom vyjadrení (EUR)</t>
  </si>
  <si>
    <t>13.1 Jazdná vzdialenosť (kilometre)</t>
  </si>
  <si>
    <t>13.2 Jazdná vzdialenosť (kilometre)</t>
  </si>
  <si>
    <t>13.3 Jazdná vzdialenosť (kilometre)</t>
  </si>
  <si>
    <t>14.1 Ekonomická analýza (vplyv na blahobyt spoločnosti)</t>
  </si>
  <si>
    <t>Hrubá skriňa</t>
  </si>
  <si>
    <t>Podvozok</t>
  </si>
  <si>
    <t>Trakčný reťazec</t>
  </si>
  <si>
    <t>Technológia</t>
  </si>
  <si>
    <t>Interiér</t>
  </si>
  <si>
    <t>→</t>
  </si>
  <si>
    <t>krát počas referenčného obdobia</t>
  </si>
  <si>
    <t>Prvok vozidla</t>
  </si>
  <si>
    <t>Relevantný prvok vozidla</t>
  </si>
  <si>
    <t>Príručka CBA, Tabuľka 20</t>
  </si>
  <si>
    <t>Príručka CBA, Tabuľka 28</t>
  </si>
  <si>
    <t>Príručka CBA, Tabuľka 40</t>
  </si>
  <si>
    <t>4Príručka CBA, tabuľka 43</t>
  </si>
  <si>
    <t>Príručka CBA, tabuľka 49</t>
  </si>
  <si>
    <t>Príručka CBA, Tabuľka 6</t>
  </si>
  <si>
    <t>Príručka CBA, Tabuľka 31</t>
  </si>
  <si>
    <t>Príručka CBA, tabuľka 32</t>
  </si>
  <si>
    <t>Príručka CBA, Tabuľka 34</t>
  </si>
  <si>
    <t>Výdavky na kostru vozidla, okná, dvere a súvisiace prvky;</t>
  </si>
  <si>
    <t>Výdavky na dvojkolesia, rám, brzdy, ložiská a súvisiace prvky;</t>
  </si>
  <si>
    <t>Výdavky na trakčné motory, transformátory, vypínač, usmerňovač a ďalšie súvisiace prvky;</t>
  </si>
  <si>
    <t>Výdavky na riadiace, komunikačné a zabezpečovacie zariadenia, klimatizáciu, kúrenie a iné technologické netrakčné zariadenia;</t>
  </si>
  <si>
    <t>Výdavky na sedačky, informačný systém a iné vybaenie priestoru pre cestujúcich;</t>
  </si>
  <si>
    <t>Vypočíta sa v hárku "02 Zostatková hodnota", v prípade kratšieho obdobia ako 40 rokov sa hárky primerane upravia</t>
  </si>
  <si>
    <t>Pomer príspevku (EÚ)</t>
  </si>
  <si>
    <t>5.3 Štruktúra financovania*</t>
  </si>
  <si>
    <t>*štruktúru je možné meniť podľa potreby, napr. v prípade konsolidovanej analýzy</t>
  </si>
  <si>
    <t>BEMU</t>
  </si>
  <si>
    <t>Poplatok za ŽDC</t>
  </si>
  <si>
    <t>Zdroj: ZSSK</t>
  </si>
  <si>
    <t>Spolu</t>
  </si>
  <si>
    <t xml:space="preserve">Spolu </t>
  </si>
  <si>
    <t>Čistenie (interiér/exteriér)</t>
  </si>
  <si>
    <t>interiér</t>
  </si>
  <si>
    <t>1.3 Náklady na modernizáciu vozidiel</t>
  </si>
  <si>
    <t>Náklady na jednotku v EUR</t>
  </si>
  <si>
    <t>Počet  jednotiek</t>
  </si>
  <si>
    <t>Spolu v EUR</t>
  </si>
  <si>
    <t>iné technologické komponenty</t>
  </si>
  <si>
    <t>4.1A Štatistické údaje</t>
  </si>
  <si>
    <t>osobokm za rok 2024</t>
  </si>
  <si>
    <t>tržby na osobu</t>
  </si>
  <si>
    <t>tržby na osobokm v EUR</t>
  </si>
  <si>
    <t>TRAŤ</t>
  </si>
  <si>
    <t>4.2A Prognóza počtu cestujúcich</t>
  </si>
  <si>
    <t>4.3A Príjmy z cestovného</t>
  </si>
  <si>
    <t>Hodnota zlepšenia hodnotenia atribútov vlaku od 60 % do 70 %</t>
  </si>
  <si>
    <t>Vo vlaku</t>
  </si>
  <si>
    <t>cestovné</t>
  </si>
  <si>
    <t xml:space="preserve">Atribút vlaku                                        </t>
  </si>
  <si>
    <t xml:space="preserve">Čas min </t>
  </si>
  <si>
    <t>centov</t>
  </si>
  <si>
    <t xml:space="preserve">Vonkajší vzhľad vlaku </t>
  </si>
  <si>
    <t>Pohodlie nástupu do vlaku</t>
  </si>
  <si>
    <t xml:space="preserve"> 3.2</t>
  </si>
  <si>
    <t xml:space="preserve">Pohodlie sedadla </t>
  </si>
  <si>
    <t xml:space="preserve">Plynulosť jazdy </t>
  </si>
  <si>
    <t xml:space="preserve">Kúrenie a klimatizácia </t>
  </si>
  <si>
    <t xml:space="preserve">Osvetlenie </t>
  </si>
  <si>
    <t xml:space="preserve">Čistota </t>
  </si>
  <si>
    <t xml:space="preserve">Graffiti </t>
  </si>
  <si>
    <t xml:space="preserve">Hlásenia vo vlaku </t>
  </si>
  <si>
    <t xml:space="preserve"> 2.3</t>
  </si>
  <si>
    <t>Dizajn a rozmiestnenie</t>
  </si>
  <si>
    <t xml:space="preserve"> 5.6</t>
  </si>
  <si>
    <t xml:space="preserve">Súčet atribútov </t>
  </si>
  <si>
    <t xml:space="preserve">Celkovo vlak </t>
  </si>
  <si>
    <t>Zdroj: Douglas Economics L Rating_2ndAnalysis_1.xls!Stat_Att</t>
  </si>
  <si>
    <t>4.4A osobo km</t>
  </si>
  <si>
    <t>4.5A osobo hod</t>
  </si>
  <si>
    <t>úsek trate</t>
  </si>
  <si>
    <t>počet ciest automobilom v cestnom úseku za 24 hodín *</t>
  </si>
  <si>
    <t>denný počet cestujúcich osôb            IAD</t>
  </si>
  <si>
    <t>ročný počet cestujúcich IAD</t>
  </si>
  <si>
    <t>Zdroj: Celoštátne sčítanie dopravy v roku 2022 - 2023, aktualizované 30.11.2023 počet osobných automobilov</t>
  </si>
  <si>
    <t>priemerný cestovný čas v hod bez projektu</t>
  </si>
  <si>
    <t>priemerná rýchlosť automobil*</t>
  </si>
  <si>
    <t>priemerná vzdialenosť automobil*</t>
  </si>
  <si>
    <t>4.12A osobo hod prevedení z IAD</t>
  </si>
  <si>
    <t xml:space="preserve">Náklady z dopravných nehôd (v EUR) </t>
  </si>
  <si>
    <t>smrteľné nehody</t>
  </si>
  <si>
    <t>ťažké zranenia</t>
  </si>
  <si>
    <t>ľahké zranenia</t>
  </si>
  <si>
    <t>Relatívna miera bezpečnosti</t>
  </si>
  <si>
    <t>Korekčný koeficient pre cestné nehody</t>
  </si>
  <si>
    <t>Relatívna miera bezpečnosti po úprave korekčným faktorom</t>
  </si>
  <si>
    <t>počet prepravených osôb</t>
  </si>
  <si>
    <t>preprava vo vzkm</t>
  </si>
  <si>
    <t>ťažké zranenie</t>
  </si>
  <si>
    <t>ľahké zranenie</t>
  </si>
  <si>
    <t>Počet cestujúcich automobilmi</t>
  </si>
  <si>
    <t>Výkony vo vzkm</t>
  </si>
  <si>
    <t>smrteľné zranenia</t>
  </si>
  <si>
    <t>z toho tranzitujúci cestujúci  na železničnú dopravu</t>
  </si>
  <si>
    <t>Nehody celkom</t>
  </si>
  <si>
    <t>10A.2 Nehody v cestnej doprave celkom po úprave korekčným faktorom</t>
  </si>
  <si>
    <t>obsadenosť (automobil)</t>
  </si>
  <si>
    <t>cestovná vzdialenosť v km (automobil)</t>
  </si>
  <si>
    <t>smrteľná nehoda</t>
  </si>
  <si>
    <t>10A.5   Výkony vo vzkm na jednu nehodu - automobil</t>
  </si>
  <si>
    <t>10A.6  Náklady na nehodovosť - automobilová doprava</t>
  </si>
  <si>
    <t>počet prepravených osôb v r. 2023</t>
  </si>
  <si>
    <t>Náklady na nehodovosť bez projektu celkom</t>
  </si>
  <si>
    <t>Smrteľné zranenia celkom za všetky trate bez projektu</t>
  </si>
  <si>
    <t>Ťažké zranenia celkom za všetky trate bez projektu</t>
  </si>
  <si>
    <t>Ľahké zranenia celkom za všetky trate bez projektu</t>
  </si>
  <si>
    <t>10A.7  Náklady na nehodovosť - automobilová doprava</t>
  </si>
  <si>
    <t>Smrteľné zranenia celkom za všetky trate s projektom</t>
  </si>
  <si>
    <t>Ťažké zranenia celkom za všetky trate s projektom</t>
  </si>
  <si>
    <t>Ľahké zranenia celkom za všetky trate s projektom</t>
  </si>
  <si>
    <t>Náklady na nehodovosť s projektom celkom</t>
  </si>
  <si>
    <t>Rad vozidla</t>
  </si>
  <si>
    <t>Extravilán</t>
  </si>
  <si>
    <t>Železničná doprava</t>
  </si>
  <si>
    <t>Cestná doprava</t>
  </si>
  <si>
    <t>Výkony vo vzkm celkom s projektom</t>
  </si>
  <si>
    <t>Výkony vo vzkm celkom bez projektu</t>
  </si>
  <si>
    <t>EJ</t>
  </si>
  <si>
    <r>
      <t>CO</t>
    </r>
    <r>
      <rPr>
        <vertAlign val="sub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(elektromobilita)</t>
    </r>
  </si>
  <si>
    <t>8A.1  Spotreba PHM - benzín (v litroch)</t>
  </si>
  <si>
    <t>8A.2  Spotreba PHM - nafta (v litroch)</t>
  </si>
  <si>
    <t>8A.3  Spotreba E (v kWh)</t>
  </si>
  <si>
    <t>Spotreba PHM/E (litre resp. kWh pre elektrický pohon) na cestách ekvivalentných k tratiam projektu</t>
  </si>
  <si>
    <t>Spolu za cesty</t>
  </si>
  <si>
    <t>priemerná rýchlosť vlaku km/hod bez projektu</t>
  </si>
  <si>
    <t>8A. Dodatočná spotreba PHM - benzín (v litroch)</t>
  </si>
  <si>
    <t>8A.5 Dodatočná spotreba PHM - nafta (v litroch)</t>
  </si>
  <si>
    <t>8A.6  Dodatočná spotreba E (v kWh)</t>
  </si>
  <si>
    <t>9A.1 Jazdný čas vozidiel (hodiny)</t>
  </si>
  <si>
    <t>Osobné automobily - benzín</t>
  </si>
  <si>
    <t>9A.2  Jazdný čas vozidiel (hodiny)</t>
  </si>
  <si>
    <t>Osobné automobily - nafta</t>
  </si>
  <si>
    <t>Osobné automobily - elektrina</t>
  </si>
  <si>
    <t>9A.3  Jazdný čas vozidiel (hodiny)</t>
  </si>
  <si>
    <t>9A.4 Jazdná vzdialenosť (km)</t>
  </si>
  <si>
    <t>9A.5 Jazdná vzdialenosť (km)</t>
  </si>
  <si>
    <t>9A.6 Jazdná vzdialenosť (km)</t>
  </si>
  <si>
    <t>13a A.1 Jazdná vzdialenosť (vlakové kilometre)</t>
  </si>
  <si>
    <t>13a A.2 Jazdná vzdialenosť (vlakové kilometre)</t>
  </si>
  <si>
    <t>13a A.3 Jazdná vzdialenosť (vlakové kilometre)</t>
  </si>
  <si>
    <t>13a A.4 Jazdná vzdialenosť (vlakové kilometre)</t>
  </si>
  <si>
    <t>13b A.1 Jazdná vzdialenosť (kilometre)</t>
  </si>
  <si>
    <t>13b A.2 Jazdná vzdialenosť (kilometre)</t>
  </si>
  <si>
    <t>13b A.3 Jazdná vzdialenosť (kilometre)</t>
  </si>
  <si>
    <t>13b A.4 Jazdná vzdialenosť (kilometre)</t>
  </si>
  <si>
    <t xml:space="preserve">Jazdná vzdialenosť vozidiel na cestách ekvivalentných tratiam projektu - na základe podielu druhu dopravy podľa typu územia </t>
  </si>
  <si>
    <t>Jazdný čas a jazdná vzdialenosť vozidiel na cestách ekvivalentných tratiam projektu - podľa kategórie vozidla</t>
  </si>
  <si>
    <t>11a A.1 Spotreba nafty vlakov (kilogramy)</t>
  </si>
  <si>
    <t>11a A.2 Spotreba nafty vlakov (kilogramy)</t>
  </si>
  <si>
    <t>11a_A.3 Množstvo emitovaných znečisťujúcich látok (kilogramy)</t>
  </si>
  <si>
    <t>11a_A.4 Množstvo emitovaných znečisťujúcich látok (kilogramy)</t>
  </si>
  <si>
    <t>11b_A.1 Množstvo emitovaných znečisťujúcich látok (kilogramy)</t>
  </si>
  <si>
    <t>12b_A.1 Množstvo emitovaných skleníkových plynov (kilogramy)</t>
  </si>
  <si>
    <t xml:space="preserve"> Množstvo emitovaných skleníkových plynov (kilogramy) na cestách ekvivalentných k tratiam projektu</t>
  </si>
  <si>
    <r>
      <t>CO</t>
    </r>
    <r>
      <rPr>
        <b/>
        <vertAlign val="subscript"/>
        <sz val="8"/>
        <rFont val="Arial"/>
        <family val="2"/>
        <charset val="238"/>
      </rPr>
      <t xml:space="preserve">2 </t>
    </r>
    <r>
      <rPr>
        <b/>
        <sz val="8"/>
        <rFont val="Arial"/>
        <family val="2"/>
        <charset val="238"/>
      </rPr>
      <t>(elektromobilita)</t>
    </r>
  </si>
  <si>
    <t>12a A.1 Spotreba elektrických vlakov (kWh)</t>
  </si>
  <si>
    <t>12a A.2 Spotreba elektrických vlakov (kWh)</t>
  </si>
  <si>
    <t>EJ/BEMU</t>
  </si>
  <si>
    <t>12a_A.3 Množstvo emitovaných skleníkových plynov naftových vlakov (kilogramy)</t>
  </si>
  <si>
    <t>12a_A.4 Množstvo emitovaných skleníkových plynov naftových vlakov (kilogramy)</t>
  </si>
  <si>
    <r>
      <t>PM</t>
    </r>
    <r>
      <rPr>
        <b/>
        <vertAlign val="subscript"/>
        <sz val="8"/>
        <rFont val="Arial"/>
        <family val="2"/>
        <charset val="238"/>
      </rPr>
      <t>2,5</t>
    </r>
    <r>
      <rPr>
        <b/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</si>
  <si>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b/>
        <vertAlign val="subscript"/>
        <sz val="8"/>
        <rFont val="Arial"/>
        <family val="2"/>
        <charset val="238"/>
      </rPr>
      <t>x</t>
    </r>
    <r>
      <rPr>
        <b/>
        <sz val="8"/>
        <rFont val="Arial"/>
        <family val="2"/>
        <charset val="238"/>
      </rPr>
      <t xml:space="preserve"> extravilány, intravilány obcí a miest</t>
    </r>
  </si>
  <si>
    <t>Zdroj: Online mapové služby Google Maps</t>
  </si>
  <si>
    <t xml:space="preserve">Relácia </t>
  </si>
  <si>
    <t>Druh</t>
  </si>
  <si>
    <t>Počet jázd</t>
  </si>
  <si>
    <t>vlkm</t>
  </si>
  <si>
    <t>Bratislava Split</t>
  </si>
  <si>
    <t>SPOLU</t>
  </si>
  <si>
    <t>Priemerný denný Beh</t>
  </si>
  <si>
    <t>cena /  výkon</t>
  </si>
  <si>
    <t>počet vzkm/rok</t>
  </si>
  <si>
    <t>cena/rok/na 1 vozeň</t>
  </si>
  <si>
    <t>rok</t>
  </si>
  <si>
    <t>index aktuálny rok</t>
  </si>
  <si>
    <t xml:space="preserve">kumulovaný index </t>
  </si>
  <si>
    <t>Údržba a oprava   (interná/externá)</t>
  </si>
  <si>
    <t>EUR/vzkm</t>
  </si>
  <si>
    <t>Správa a réžia</t>
  </si>
  <si>
    <t>Mzdy personálu (v zmysle zmluvy WGS)</t>
  </si>
  <si>
    <t>cena/rok/na 1  moder. vozeň</t>
  </si>
  <si>
    <t>moder.</t>
  </si>
  <si>
    <t>ležadlo</t>
  </si>
  <si>
    <t>Záloha</t>
  </si>
  <si>
    <t>Počet voziddiel celkom</t>
  </si>
  <si>
    <t>Ležadlové vozne</t>
  </si>
  <si>
    <t>Prenájom a ostatné</t>
  </si>
  <si>
    <t>% podiel ceny modernizovaného vozidla na obnovách súčasných vozidiel</t>
  </si>
  <si>
    <t xml:space="preserve">tržby </t>
  </si>
  <si>
    <t xml:space="preserve">počet cestujúcich </t>
  </si>
  <si>
    <t>Bratislava - Humenné</t>
  </si>
  <si>
    <t>priemerná obsadenosť v  % za rok 2024</t>
  </si>
  <si>
    <t>maximálna obsadenosť v  % za rok 2024</t>
  </si>
  <si>
    <t>priemerná vzdialenosť na osobu v km</t>
  </si>
  <si>
    <t>Bratislava Split EN 1152/EN 1153</t>
  </si>
  <si>
    <t>Humenné - Bratislava R 680/R681 Zemplín</t>
  </si>
  <si>
    <t>TP moder.</t>
  </si>
  <si>
    <t>ES moder.</t>
  </si>
  <si>
    <t xml:space="preserve">Humenné - Praha EN 442/EN 443 Slovakia </t>
  </si>
  <si>
    <t xml:space="preserve">Počet vozidiel </t>
  </si>
  <si>
    <t>záloha</t>
  </si>
  <si>
    <t xml:space="preserve">Humenné - Praha EN 442/EN 443 Slovakia  </t>
  </si>
  <si>
    <t>290 KD/KR</t>
  </si>
  <si>
    <t>484 vzkm/KD</t>
  </si>
  <si>
    <t>TP prenajaté</t>
  </si>
  <si>
    <t>cena/rok/na 1 prenajat vozeň</t>
  </si>
  <si>
    <t>prenajaté</t>
  </si>
  <si>
    <t xml:space="preserve">290 KD/KR </t>
  </si>
  <si>
    <t>482 vzkm/KD</t>
  </si>
  <si>
    <t>TP/ES</t>
  </si>
  <si>
    <t>Praha - Humenné</t>
  </si>
  <si>
    <t>ponúkaná kapacita jedného spoja (súčasná/budúca)</t>
  </si>
  <si>
    <t>60/0</t>
  </si>
  <si>
    <t>60/120</t>
  </si>
  <si>
    <t>60/40</t>
  </si>
  <si>
    <t>4.7A Prognóza počtu existujúcich cestujúcich</t>
  </si>
  <si>
    <t>4.6A Prevedení cestujúci z IAD</t>
  </si>
  <si>
    <t>4.9A Príjmy z cestovného</t>
  </si>
  <si>
    <t>4.10A osobo km</t>
  </si>
  <si>
    <t>4.11A osobo hod existujúci cestujúci</t>
  </si>
  <si>
    <t>4.8A Prognóza počtu cestujúcich spolu</t>
  </si>
  <si>
    <t>Bratislava - Split</t>
  </si>
  <si>
    <t>7.1 Čas cestujúcich strávený cestovaním (existujúci cestujúci) v hod.</t>
  </si>
  <si>
    <t>7.2 Čas cestujúcich strávený cestovaním (prevedení cestujúci) v hod.</t>
  </si>
  <si>
    <t>7.3 Čas cestujúcich strávený cestovaním (cestujúci na nadväzujúcich úsekoch) v hod.</t>
  </si>
  <si>
    <t>4.13A osobo km prevedení z IAD</t>
  </si>
  <si>
    <t>Trakčná el. energia</t>
  </si>
  <si>
    <t xml:space="preserve"> kWh/vlkm</t>
  </si>
  <si>
    <t>vlkm SR</t>
  </si>
  <si>
    <t>vlkm SR/rok</t>
  </si>
  <si>
    <t>Prebeh vzkm SR</t>
  </si>
  <si>
    <t>Prebeh vzkm  SR</t>
  </si>
  <si>
    <t xml:space="preserve"> Množstvo emitovaných znečisťujúcich látok (kilogramy) na cestách ekvivalentných k tratiam projektu </t>
  </si>
  <si>
    <t>Nehody v cestnej doprave (automobily)*</t>
  </si>
  <si>
    <t>1 ks</t>
  </si>
  <si>
    <t>10 ks - istina</t>
  </si>
  <si>
    <t>Úrok</t>
  </si>
  <si>
    <t>Bcmxx</t>
  </si>
  <si>
    <t xml:space="preserve">1) Hodnota zlepšenia hodnotenia atribútov vlaku </t>
  </si>
  <si>
    <t>2) Osobná doprava v území projektu IAD v roku 2023</t>
  </si>
  <si>
    <t>3) Priemerná spotreba el. energie</t>
  </si>
  <si>
    <t>4) Podiel druhu dopravy podľa typu územia na tratiach/cestách projektu</t>
  </si>
  <si>
    <t>Rezerva na nepredvídané výdavky</t>
  </si>
  <si>
    <t>10A.1  Nehody na diaľniciach a cestách priľahlých k tratiam projektu (r. 2024) - na území SR</t>
  </si>
  <si>
    <t xml:space="preserve">Zdroj: Štatistika nehôd MV SR (topografická evidencia) - Prezídium policajného zboru SR, 2024, nehody  na diaľniciach (okrem  NR a BB samosprávneho kraja) a cestách priľahlých k tratiam projektu </t>
  </si>
  <si>
    <t>Bratislava - Humenné **</t>
  </si>
  <si>
    <t>Praha - Humenné ***</t>
  </si>
  <si>
    <t>* kvalifikovaný odhad nehôd z jázd IAD, ktoré je možné nahradiť nočnou dopravou; ** zdroj: ŠU WLAB; *** počítaný úsek Žilina - Čadca št.hr.</t>
  </si>
  <si>
    <t>Bratislava Split**</t>
  </si>
  <si>
    <t>* odhad potenciálu pre nočnú IAD; ** len v rámci SR</t>
  </si>
  <si>
    <t>Praha - Humenné**</t>
  </si>
  <si>
    <t>10A.3   Výkony automobilovej dopravy v relevantných cestných úsekoch (2024)</t>
  </si>
  <si>
    <t>10A.4    Obsadenosť a cestovná  vzdialenosť v relevantných cestných úsekoc</t>
  </si>
  <si>
    <r>
      <rPr>
        <sz val="8"/>
        <color rgb="FFED0000"/>
        <rFont val="Calibri"/>
        <family val="2"/>
        <charset val="238"/>
        <scheme val="minor"/>
      </rPr>
      <t>→</t>
    </r>
    <r>
      <rPr>
        <sz val="8"/>
        <color rgb="FFED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</si>
  <si>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r>
      <rPr>
        <sz val="8"/>
        <color rgb="FFED0000"/>
        <rFont val="Calibri"/>
        <family val="2"/>
        <charset val="238"/>
        <scheme val="minor"/>
      </rPr>
      <t>→</t>
    </r>
    <r>
      <rPr>
        <sz val="8"/>
        <color rgb="FFED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</si>
</sst>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0.000"/>
    <numFmt numFmtId="170" formatCode="0.0000"/>
    <numFmt numFmtId="171" formatCode="#,##0.0000"/>
    <numFmt numFmtId="172" formatCode="#,##0_ ;\-#,##0\ "/>
    <numFmt numFmtId="173" formatCode="#,##0.00_ ;\-#,##0.00\ "/>
    <numFmt numFmtId="174" formatCode="#,##0.000000"/>
    <numFmt numFmtId="175" formatCode="#,##0\ _€"/>
  </numFmts>
  <fonts count="5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sz val="8"/>
      <color rgb="FF3399FF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sz val="11"/>
      <color indexed="8"/>
      <name val="Arial Narrow"/>
      <family val="2"/>
      <charset val="238"/>
    </font>
    <font>
      <sz val="8"/>
      <color rgb="FF000000"/>
      <name val="Arial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name val="Times New Roman"/>
      <family val="1"/>
      <charset val="238"/>
    </font>
    <font>
      <sz val="8"/>
      <color rgb="FF00B050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sz val="8"/>
      <color rgb="FFED0000"/>
      <name val="Arial"/>
      <family val="2"/>
      <charset val="238"/>
    </font>
    <font>
      <b/>
      <sz val="8"/>
      <color rgb="FFED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i/>
      <sz val="8"/>
      <color theme="1" tint="0.34998626667073579"/>
      <name val="Arial"/>
      <family val="2"/>
      <charset val="238"/>
    </font>
    <font>
      <b/>
      <sz val="8"/>
      <color theme="1" tint="0.34998626667073579"/>
      <name val="Arial"/>
      <family val="2"/>
      <charset val="238"/>
    </font>
    <font>
      <sz val="8"/>
      <color rgb="FFED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9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663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7" fillId="3" borderId="1" xfId="0" applyFont="1" applyFill="1" applyBorder="1"/>
    <xf numFmtId="0" fontId="6" fillId="3" borderId="1" xfId="0" applyFont="1" applyFill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3" fontId="4" fillId="0" borderId="0" xfId="0" applyNumberFormat="1" applyFont="1"/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7" fillId="0" borderId="2" xfId="0" applyFont="1" applyBorder="1"/>
    <xf numFmtId="3" fontId="7" fillId="0" borderId="2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9" fontId="4" fillId="0" borderId="1" xfId="2" applyFont="1" applyFill="1" applyBorder="1"/>
    <xf numFmtId="164" fontId="4" fillId="0" borderId="0" xfId="0" applyNumberFormat="1" applyFont="1"/>
    <xf numFmtId="0" fontId="4" fillId="0" borderId="4" xfId="0" applyFont="1" applyBorder="1"/>
    <xf numFmtId="0" fontId="4" fillId="0" borderId="2" xfId="0" applyFont="1" applyBorder="1"/>
    <xf numFmtId="0" fontId="7" fillId="4" borderId="1" xfId="0" applyFont="1" applyFill="1" applyBorder="1"/>
    <xf numFmtId="0" fontId="4" fillId="0" borderId="3" xfId="0" applyFont="1" applyBorder="1"/>
    <xf numFmtId="0" fontId="4" fillId="0" borderId="0" xfId="1" applyFont="1"/>
    <xf numFmtId="0" fontId="4" fillId="0" borderId="1" xfId="1" applyFont="1" applyBorder="1"/>
    <xf numFmtId="0" fontId="7" fillId="0" borderId="1" xfId="1" applyFont="1" applyBorder="1"/>
    <xf numFmtId="0" fontId="6" fillId="0" borderId="1" xfId="1" applyFont="1" applyBorder="1"/>
    <xf numFmtId="0" fontId="7" fillId="3" borderId="1" xfId="1" applyFont="1" applyFill="1" applyBorder="1"/>
    <xf numFmtId="0" fontId="6" fillId="3" borderId="1" xfId="1" applyFont="1" applyFill="1" applyBorder="1"/>
    <xf numFmtId="0" fontId="7" fillId="0" borderId="0" xfId="1" applyFont="1"/>
    <xf numFmtId="164" fontId="4" fillId="0" borderId="1" xfId="1" applyNumberFormat="1" applyFont="1" applyBorder="1"/>
    <xf numFmtId="2" fontId="7" fillId="3" borderId="1" xfId="1" applyNumberFormat="1" applyFont="1" applyFill="1" applyBorder="1" applyAlignment="1">
      <alignment horizontal="center" wrapText="1"/>
    </xf>
    <xf numFmtId="0" fontId="4" fillId="0" borderId="4" xfId="1" applyFont="1" applyBorder="1"/>
    <xf numFmtId="0" fontId="4" fillId="2" borderId="1" xfId="0" applyFont="1" applyFill="1" applyBorder="1"/>
    <xf numFmtId="9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9" fontId="4" fillId="0" borderId="4" xfId="2" applyFont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7" borderId="10" xfId="0" applyFont="1" applyFill="1" applyBorder="1"/>
    <xf numFmtId="0" fontId="4" fillId="7" borderId="12" xfId="0" applyFont="1" applyFill="1" applyBorder="1"/>
    <xf numFmtId="0" fontId="4" fillId="7" borderId="11" xfId="0" applyFont="1" applyFill="1" applyBorder="1"/>
    <xf numFmtId="0" fontId="4" fillId="7" borderId="13" xfId="0" applyFont="1" applyFill="1" applyBorder="1"/>
    <xf numFmtId="0" fontId="4" fillId="7" borderId="0" xfId="0" applyFont="1" applyFill="1"/>
    <xf numFmtId="0" fontId="4" fillId="7" borderId="14" xfId="0" applyFont="1" applyFill="1" applyBorder="1"/>
    <xf numFmtId="0" fontId="4" fillId="7" borderId="15" xfId="0" applyFont="1" applyFill="1" applyBorder="1"/>
    <xf numFmtId="0" fontId="4" fillId="7" borderId="16" xfId="0" applyFont="1" applyFill="1" applyBorder="1"/>
    <xf numFmtId="0" fontId="4" fillId="7" borderId="17" xfId="0" applyFont="1" applyFill="1" applyBorder="1"/>
    <xf numFmtId="0" fontId="4" fillId="0" borderId="3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/>
    <xf numFmtId="167" fontId="4" fillId="0" borderId="1" xfId="0" applyNumberFormat="1" applyFont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169" fontId="4" fillId="6" borderId="1" xfId="0" applyNumberFormat="1" applyFon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9" fillId="0" borderId="1" xfId="2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169" fontId="10" fillId="0" borderId="3" xfId="0" applyNumberFormat="1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9" fontId="1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169" fontId="11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71" fontId="10" fillId="0" borderId="1" xfId="0" applyNumberFormat="1" applyFont="1" applyBorder="1" applyAlignment="1">
      <alignment horizontal="center"/>
    </xf>
    <xf numFmtId="3" fontId="7" fillId="0" borderId="0" xfId="0" applyNumberFormat="1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3" fontId="6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/>
    <xf numFmtId="0" fontId="7" fillId="4" borderId="5" xfId="0" applyFont="1" applyFill="1" applyBorder="1"/>
    <xf numFmtId="0" fontId="4" fillId="5" borderId="1" xfId="0" applyFont="1" applyFill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164" fontId="4" fillId="2" borderId="1" xfId="0" applyNumberFormat="1" applyFont="1" applyFill="1" applyBorder="1"/>
    <xf numFmtId="164" fontId="4" fillId="2" borderId="1" xfId="1" applyNumberFormat="1" applyFont="1" applyFill="1" applyBorder="1"/>
    <xf numFmtId="164" fontId="7" fillId="0" borderId="1" xfId="1" applyNumberFormat="1" applyFont="1" applyBorder="1"/>
    <xf numFmtId="0" fontId="7" fillId="0" borderId="5" xfId="1" applyFont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/>
    <xf numFmtId="3" fontId="4" fillId="3" borderId="4" xfId="0" applyNumberFormat="1" applyFont="1" applyFill="1" applyBorder="1"/>
    <xf numFmtId="0" fontId="4" fillId="3" borderId="4" xfId="0" applyFont="1" applyFill="1" applyBorder="1"/>
    <xf numFmtId="0" fontId="21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0" xfId="0" applyFont="1"/>
    <xf numFmtId="164" fontId="7" fillId="0" borderId="0" xfId="1" applyNumberFormat="1" applyFont="1"/>
    <xf numFmtId="0" fontId="4" fillId="0" borderId="1" xfId="0" applyFont="1" applyBorder="1" applyAlignment="1">
      <alignment vertical="center" wrapText="1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/>
    <xf numFmtId="0" fontId="8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 wrapText="1"/>
    </xf>
    <xf numFmtId="166" fontId="10" fillId="9" borderId="1" xfId="0" applyNumberFormat="1" applyFont="1" applyFill="1" applyBorder="1" applyAlignment="1">
      <alignment horizontal="center"/>
    </xf>
    <xf numFmtId="3" fontId="7" fillId="10" borderId="6" xfId="0" applyNumberFormat="1" applyFont="1" applyFill="1" applyBorder="1"/>
    <xf numFmtId="3" fontId="4" fillId="9" borderId="8" xfId="0" applyNumberFormat="1" applyFont="1" applyFill="1" applyBorder="1"/>
    <xf numFmtId="3" fontId="7" fillId="9" borderId="6" xfId="0" applyNumberFormat="1" applyFont="1" applyFill="1" applyBorder="1"/>
    <xf numFmtId="3" fontId="4" fillId="10" borderId="9" xfId="0" applyNumberFormat="1" applyFont="1" applyFill="1" applyBorder="1"/>
    <xf numFmtId="0" fontId="7" fillId="9" borderId="1" xfId="0" applyFont="1" applyFill="1" applyBorder="1"/>
    <xf numFmtId="3" fontId="4" fillId="9" borderId="1" xfId="0" applyNumberFormat="1" applyFont="1" applyFill="1" applyBorder="1"/>
    <xf numFmtId="10" fontId="4" fillId="9" borderId="1" xfId="2" applyNumberFormat="1" applyFont="1" applyFill="1" applyBorder="1"/>
    <xf numFmtId="164" fontId="4" fillId="9" borderId="1" xfId="0" applyNumberFormat="1" applyFont="1" applyFill="1" applyBorder="1"/>
    <xf numFmtId="9" fontId="4" fillId="9" borderId="1" xfId="0" applyNumberFormat="1" applyFont="1" applyFill="1" applyBorder="1"/>
    <xf numFmtId="0" fontId="7" fillId="10" borderId="4" xfId="1" applyFont="1" applyFill="1" applyBorder="1"/>
    <xf numFmtId="164" fontId="7" fillId="10" borderId="1" xfId="1" applyNumberFormat="1" applyFont="1" applyFill="1" applyBorder="1"/>
    <xf numFmtId="164" fontId="7" fillId="10" borderId="7" xfId="1" applyNumberFormat="1" applyFont="1" applyFill="1" applyBorder="1"/>
    <xf numFmtId="0" fontId="7" fillId="9" borderId="4" xfId="1" applyFont="1" applyFill="1" applyBorder="1"/>
    <xf numFmtId="164" fontId="7" fillId="9" borderId="1" xfId="1" applyNumberFormat="1" applyFont="1" applyFill="1" applyBorder="1"/>
    <xf numFmtId="164" fontId="7" fillId="9" borderId="7" xfId="1" applyNumberFormat="1" applyFont="1" applyFill="1" applyBorder="1"/>
    <xf numFmtId="0" fontId="7" fillId="3" borderId="5" xfId="1" applyFont="1" applyFill="1" applyBorder="1" applyAlignment="1">
      <alignment wrapText="1"/>
    </xf>
    <xf numFmtId="0" fontId="7" fillId="9" borderId="1" xfId="1" applyFont="1" applyFill="1" applyBorder="1"/>
    <xf numFmtId="164" fontId="4" fillId="9" borderId="1" xfId="1" applyNumberFormat="1" applyFont="1" applyFill="1" applyBorder="1"/>
    <xf numFmtId="10" fontId="4" fillId="9" borderId="1" xfId="1" applyNumberFormat="1" applyFont="1" applyFill="1" applyBorder="1"/>
    <xf numFmtId="0" fontId="4" fillId="9" borderId="1" xfId="1" applyFont="1" applyFill="1" applyBorder="1"/>
    <xf numFmtId="3" fontId="7" fillId="10" borderId="4" xfId="0" applyNumberFormat="1" applyFont="1" applyFill="1" applyBorder="1"/>
    <xf numFmtId="164" fontId="7" fillId="10" borderId="1" xfId="0" applyNumberFormat="1" applyFont="1" applyFill="1" applyBorder="1"/>
    <xf numFmtId="164" fontId="7" fillId="10" borderId="7" xfId="0" applyNumberFormat="1" applyFont="1" applyFill="1" applyBorder="1"/>
    <xf numFmtId="0" fontId="8" fillId="8" borderId="1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/>
    </xf>
    <xf numFmtId="164" fontId="4" fillId="5" borderId="1" xfId="0" applyNumberFormat="1" applyFont="1" applyFill="1" applyBorder="1"/>
    <xf numFmtId="164" fontId="7" fillId="0" borderId="1" xfId="0" applyNumberFormat="1" applyFont="1" applyBorder="1"/>
    <xf numFmtId="164" fontId="7" fillId="4" borderId="5" xfId="0" applyNumberFormat="1" applyFont="1" applyFill="1" applyBorder="1"/>
    <xf numFmtId="164" fontId="7" fillId="4" borderId="1" xfId="0" applyNumberFormat="1" applyFont="1" applyFill="1" applyBorder="1"/>
    <xf numFmtId="17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7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20" xfId="0" applyFont="1" applyFill="1" applyBorder="1"/>
    <xf numFmtId="0" fontId="4" fillId="9" borderId="7" xfId="0" applyFont="1" applyFill="1" applyBorder="1" applyAlignment="1">
      <alignment horizontal="center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9" fontId="6" fillId="6" borderId="1" xfId="0" applyNumberFormat="1" applyFont="1" applyFill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" fontId="8" fillId="8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9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6" fillId="0" borderId="0" xfId="0" applyFont="1"/>
    <xf numFmtId="0" fontId="20" fillId="11" borderId="1" xfId="0" applyFont="1" applyFill="1" applyBorder="1"/>
    <xf numFmtId="3" fontId="20" fillId="11" borderId="1" xfId="0" applyNumberFormat="1" applyFont="1" applyFill="1" applyBorder="1"/>
    <xf numFmtId="0" fontId="16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vertical="center" wrapText="1"/>
    </xf>
    <xf numFmtId="0" fontId="7" fillId="0" borderId="5" xfId="0" applyFont="1" applyBorder="1"/>
    <xf numFmtId="0" fontId="4" fillId="0" borderId="5" xfId="0" applyFont="1" applyBorder="1"/>
    <xf numFmtId="3" fontId="4" fillId="0" borderId="5" xfId="0" applyNumberFormat="1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9" borderId="25" xfId="0" applyFont="1" applyFill="1" applyBorder="1"/>
    <xf numFmtId="0" fontId="7" fillId="9" borderId="26" xfId="0" applyFont="1" applyFill="1" applyBorder="1"/>
    <xf numFmtId="0" fontId="7" fillId="9" borderId="27" xfId="0" applyFont="1" applyFill="1" applyBorder="1"/>
    <xf numFmtId="0" fontId="7" fillId="9" borderId="28" xfId="0" applyFont="1" applyFill="1" applyBorder="1"/>
    <xf numFmtId="164" fontId="4" fillId="4" borderId="1" xfId="0" applyNumberFormat="1" applyFont="1" applyFill="1" applyBorder="1"/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7" fillId="0" borderId="3" xfId="0" applyNumberFormat="1" applyFont="1" applyBorder="1"/>
    <xf numFmtId="164" fontId="7" fillId="4" borderId="3" xfId="0" applyNumberFormat="1" applyFont="1" applyFill="1" applyBorder="1"/>
    <xf numFmtId="3" fontId="7" fillId="12" borderId="4" xfId="0" applyNumberFormat="1" applyFont="1" applyFill="1" applyBorder="1"/>
    <xf numFmtId="164" fontId="7" fillId="12" borderId="1" xfId="0" applyNumberFormat="1" applyFont="1" applyFill="1" applyBorder="1"/>
    <xf numFmtId="164" fontId="7" fillId="12" borderId="7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4" fillId="0" borderId="1" xfId="5" applyFont="1" applyBorder="1"/>
    <xf numFmtId="0" fontId="4" fillId="0" borderId="0" xfId="5" applyFont="1"/>
    <xf numFmtId="0" fontId="7" fillId="0" borderId="1" xfId="5" applyFont="1" applyBorder="1"/>
    <xf numFmtId="0" fontId="7" fillId="3" borderId="1" xfId="5" applyFont="1" applyFill="1" applyBorder="1"/>
    <xf numFmtId="0" fontId="7" fillId="3" borderId="1" xfId="5" applyFont="1" applyFill="1" applyBorder="1" applyAlignment="1">
      <alignment horizontal="center"/>
    </xf>
    <xf numFmtId="164" fontId="4" fillId="0" borderId="1" xfId="5" applyNumberFormat="1" applyFont="1" applyBorder="1"/>
    <xf numFmtId="164" fontId="4" fillId="2" borderId="1" xfId="5" applyNumberFormat="1" applyFont="1" applyFill="1" applyBorder="1"/>
    <xf numFmtId="0" fontId="6" fillId="0" borderId="1" xfId="5" applyFont="1" applyBorder="1"/>
    <xf numFmtId="0" fontId="6" fillId="3" borderId="1" xfId="5" applyFont="1" applyFill="1" applyBorder="1"/>
    <xf numFmtId="0" fontId="4" fillId="0" borderId="2" xfId="5" applyFont="1" applyBorder="1"/>
    <xf numFmtId="164" fontId="4" fillId="0" borderId="2" xfId="5" applyNumberFormat="1" applyFont="1" applyBorder="1"/>
    <xf numFmtId="0" fontId="4" fillId="0" borderId="3" xfId="5" applyFont="1" applyBorder="1"/>
    <xf numFmtId="164" fontId="4" fillId="0" borderId="3" xfId="5" applyNumberFormat="1" applyFont="1" applyBorder="1"/>
    <xf numFmtId="3" fontId="4" fillId="0" borderId="0" xfId="5" applyNumberFormat="1" applyFont="1"/>
    <xf numFmtId="3" fontId="4" fillId="0" borderId="1" xfId="5" applyNumberFormat="1" applyFont="1" applyBorder="1"/>
    <xf numFmtId="3" fontId="7" fillId="6" borderId="4" xfId="5" applyNumberFormat="1" applyFont="1" applyFill="1" applyBorder="1"/>
    <xf numFmtId="164" fontId="7" fillId="6" borderId="1" xfId="5" applyNumberFormat="1" applyFont="1" applyFill="1" applyBorder="1"/>
    <xf numFmtId="164" fontId="7" fillId="6" borderId="7" xfId="5" applyNumberFormat="1" applyFont="1" applyFill="1" applyBorder="1"/>
    <xf numFmtId="0" fontId="7" fillId="0" borderId="1" xfId="5" applyFont="1" applyBorder="1" applyAlignment="1">
      <alignment horizontal="center"/>
    </xf>
    <xf numFmtId="3" fontId="7" fillId="8" borderId="4" xfId="5" applyNumberFormat="1" applyFont="1" applyFill="1" applyBorder="1"/>
    <xf numFmtId="164" fontId="7" fillId="8" borderId="1" xfId="5" applyNumberFormat="1" applyFont="1" applyFill="1" applyBorder="1"/>
    <xf numFmtId="164" fontId="7" fillId="8" borderId="7" xfId="5" applyNumberFormat="1" applyFont="1" applyFill="1" applyBorder="1"/>
    <xf numFmtId="0" fontId="6" fillId="0" borderId="0" xfId="5" applyFont="1"/>
    <xf numFmtId="0" fontId="7" fillId="0" borderId="1" xfId="5" applyFont="1" applyBorder="1" applyAlignment="1">
      <alignment wrapText="1"/>
    </xf>
    <xf numFmtId="0" fontId="4" fillId="0" borderId="0" xfId="6" applyFont="1"/>
    <xf numFmtId="0" fontId="4" fillId="0" borderId="1" xfId="6" applyFont="1" applyBorder="1"/>
    <xf numFmtId="0" fontId="7" fillId="0" borderId="1" xfId="6" applyFont="1" applyBorder="1"/>
    <xf numFmtId="0" fontId="6" fillId="0" borderId="1" xfId="6" applyFont="1" applyBorder="1"/>
    <xf numFmtId="0" fontId="7" fillId="3" borderId="1" xfId="6" applyFont="1" applyFill="1" applyBorder="1"/>
    <xf numFmtId="0" fontId="7" fillId="3" borderId="1" xfId="6" applyFont="1" applyFill="1" applyBorder="1" applyAlignment="1">
      <alignment horizontal="center"/>
    </xf>
    <xf numFmtId="0" fontId="6" fillId="3" borderId="1" xfId="6" applyFont="1" applyFill="1" applyBorder="1"/>
    <xf numFmtId="164" fontId="4" fillId="0" borderId="1" xfId="6" applyNumberFormat="1" applyFont="1" applyBorder="1"/>
    <xf numFmtId="164" fontId="4" fillId="2" borderId="1" xfId="6" applyNumberFormat="1" applyFont="1" applyFill="1" applyBorder="1"/>
    <xf numFmtId="164" fontId="7" fillId="0" borderId="1" xfId="6" applyNumberFormat="1" applyFont="1" applyBorder="1"/>
    <xf numFmtId="164" fontId="4" fillId="0" borderId="5" xfId="6" applyNumberFormat="1" applyFont="1" applyBorder="1"/>
    <xf numFmtId="0" fontId="7" fillId="6" borderId="4" xfId="6" applyFont="1" applyFill="1" applyBorder="1"/>
    <xf numFmtId="164" fontId="7" fillId="6" borderId="1" xfId="6" applyNumberFormat="1" applyFont="1" applyFill="1" applyBorder="1"/>
    <xf numFmtId="0" fontId="7" fillId="3" borderId="1" xfId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7" fillId="6" borderId="7" xfId="6" applyNumberFormat="1" applyFont="1" applyFill="1" applyBorder="1"/>
    <xf numFmtId="0" fontId="7" fillId="0" borderId="5" xfId="6" applyFont="1" applyBorder="1" applyAlignment="1">
      <alignment wrapText="1"/>
    </xf>
    <xf numFmtId="0" fontId="7" fillId="8" borderId="4" xfId="6" applyFont="1" applyFill="1" applyBorder="1"/>
    <xf numFmtId="164" fontId="7" fillId="8" borderId="1" xfId="6" applyNumberFormat="1" applyFont="1" applyFill="1" applyBorder="1"/>
    <xf numFmtId="164" fontId="7" fillId="8" borderId="7" xfId="6" applyNumberFormat="1" applyFont="1" applyFill="1" applyBorder="1"/>
    <xf numFmtId="0" fontId="4" fillId="0" borderId="1" xfId="6" applyFont="1" applyBorder="1" applyAlignment="1">
      <alignment horizontal="left"/>
    </xf>
    <xf numFmtId="0" fontId="4" fillId="0" borderId="4" xfId="6" applyFont="1" applyBorder="1"/>
    <xf numFmtId="168" fontId="4" fillId="9" borderId="1" xfId="6" applyNumberFormat="1" applyFont="1" applyFill="1" applyBorder="1" applyAlignment="1">
      <alignment horizontal="right"/>
    </xf>
    <xf numFmtId="3" fontId="4" fillId="13" borderId="0" xfId="0" applyNumberFormat="1" applyFont="1" applyFill="1"/>
    <xf numFmtId="0" fontId="4" fillId="13" borderId="0" xfId="0" applyFont="1" applyFill="1"/>
    <xf numFmtId="0" fontId="6" fillId="9" borderId="1" xfId="0" applyFont="1" applyFill="1" applyBorder="1"/>
    <xf numFmtId="0" fontId="7" fillId="0" borderId="0" xfId="7" applyFont="1"/>
    <xf numFmtId="0" fontId="4" fillId="0" borderId="0" xfId="7" applyFont="1"/>
    <xf numFmtId="3" fontId="4" fillId="0" borderId="7" xfId="0" applyNumberFormat="1" applyFont="1" applyBorder="1"/>
    <xf numFmtId="0" fontId="7" fillId="3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7" fillId="16" borderId="1" xfId="0" applyFont="1" applyFill="1" applyBorder="1"/>
    <xf numFmtId="0" fontId="4" fillId="16" borderId="1" xfId="0" applyFont="1" applyFill="1" applyBorder="1"/>
    <xf numFmtId="0" fontId="7" fillId="16" borderId="1" xfId="0" applyFont="1" applyFill="1" applyBorder="1" applyAlignment="1">
      <alignment horizontal="center"/>
    </xf>
    <xf numFmtId="4" fontId="7" fillId="18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3" fontId="4" fillId="0" borderId="4" xfId="5" applyNumberFormat="1" applyFont="1" applyBorder="1"/>
    <xf numFmtId="164" fontId="4" fillId="0" borderId="7" xfId="5" applyNumberFormat="1" applyFont="1" applyBorder="1"/>
    <xf numFmtId="0" fontId="4" fillId="3" borderId="1" xfId="5" applyFont="1" applyFill="1" applyBorder="1"/>
    <xf numFmtId="0" fontId="20" fillId="0" borderId="1" xfId="6" applyFont="1" applyBorder="1" applyAlignment="1">
      <alignment horizontal="left" indent="1"/>
    </xf>
    <xf numFmtId="164" fontId="20" fillId="0" borderId="1" xfId="1" applyNumberFormat="1" applyFont="1" applyBorder="1"/>
    <xf numFmtId="0" fontId="4" fillId="3" borderId="1" xfId="6" applyFont="1" applyFill="1" applyBorder="1"/>
    <xf numFmtId="0" fontId="7" fillId="0" borderId="0" xfId="5" applyFont="1"/>
    <xf numFmtId="0" fontId="7" fillId="0" borderId="0" xfId="5" applyFont="1" applyAlignment="1">
      <alignment horizontal="center"/>
    </xf>
    <xf numFmtId="164" fontId="4" fillId="0" borderId="0" xfId="5" applyNumberFormat="1" applyFont="1"/>
    <xf numFmtId="9" fontId="4" fillId="0" borderId="0" xfId="0" applyNumberFormat="1" applyFont="1"/>
    <xf numFmtId="164" fontId="4" fillId="0" borderId="0" xfId="1" applyNumberFormat="1" applyFont="1"/>
    <xf numFmtId="0" fontId="23" fillId="0" borderId="0" xfId="0" applyFont="1" applyAlignment="1">
      <alignment horizontal="left" vertical="center"/>
    </xf>
    <xf numFmtId="0" fontId="7" fillId="1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1" fontId="4" fillId="0" borderId="0" xfId="0" applyNumberFormat="1" applyFont="1"/>
    <xf numFmtId="0" fontId="7" fillId="0" borderId="0" xfId="0" applyFont="1" applyAlignment="1">
      <alignment horizontal="justify" vertical="center"/>
    </xf>
    <xf numFmtId="0" fontId="4" fillId="3" borderId="4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2" fontId="4" fillId="0" borderId="31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2" fontId="4" fillId="0" borderId="0" xfId="0" applyNumberFormat="1" applyFont="1"/>
    <xf numFmtId="0" fontId="31" fillId="0" borderId="0" xfId="0" applyFont="1"/>
    <xf numFmtId="0" fontId="32" fillId="0" borderId="0" xfId="0" applyFont="1"/>
    <xf numFmtId="0" fontId="4" fillId="9" borderId="21" xfId="0" applyFont="1" applyFill="1" applyBorder="1" applyAlignment="1">
      <alignment vertical="center" wrapText="1"/>
    </xf>
    <xf numFmtId="3" fontId="4" fillId="0" borderId="60" xfId="0" applyNumberFormat="1" applyFont="1" applyBorder="1"/>
    <xf numFmtId="3" fontId="4" fillId="0" borderId="17" xfId="0" applyNumberFormat="1" applyFont="1" applyBorder="1"/>
    <xf numFmtId="170" fontId="4" fillId="0" borderId="0" xfId="0" applyNumberFormat="1" applyFont="1" applyAlignment="1">
      <alignment horizontal="center" vertical="center"/>
    </xf>
    <xf numFmtId="0" fontId="7" fillId="3" borderId="5" xfId="0" applyFont="1" applyFill="1" applyBorder="1"/>
    <xf numFmtId="0" fontId="7" fillId="14" borderId="1" xfId="0" applyFont="1" applyFill="1" applyBorder="1"/>
    <xf numFmtId="10" fontId="4" fillId="0" borderId="1" xfId="12" applyNumberFormat="1" applyFont="1" applyFill="1" applyBorder="1" applyAlignment="1">
      <alignment horizontal="center"/>
    </xf>
    <xf numFmtId="0" fontId="7" fillId="24" borderId="31" xfId="0" applyFont="1" applyFill="1" applyBorder="1" applyAlignment="1">
      <alignment horizontal="left"/>
    </xf>
    <xf numFmtId="10" fontId="7" fillId="24" borderId="32" xfId="0" applyNumberFormat="1" applyFont="1" applyFill="1" applyBorder="1"/>
    <xf numFmtId="10" fontId="7" fillId="24" borderId="24" xfId="0" applyNumberFormat="1" applyFont="1" applyFill="1" applyBorder="1"/>
    <xf numFmtId="0" fontId="7" fillId="24" borderId="39" xfId="0" applyFont="1" applyFill="1" applyBorder="1" applyAlignment="1">
      <alignment horizontal="left"/>
    </xf>
    <xf numFmtId="10" fontId="7" fillId="24" borderId="40" xfId="0" applyNumberFormat="1" applyFont="1" applyFill="1" applyBorder="1"/>
    <xf numFmtId="0" fontId="7" fillId="24" borderId="40" xfId="0" applyFont="1" applyFill="1" applyBorder="1"/>
    <xf numFmtId="10" fontId="7" fillId="24" borderId="28" xfId="0" applyNumberFormat="1" applyFont="1" applyFill="1" applyBorder="1"/>
    <xf numFmtId="170" fontId="4" fillId="0" borderId="21" xfId="0" applyNumberFormat="1" applyFont="1" applyBorder="1" applyAlignment="1">
      <alignment horizontal="center"/>
    </xf>
    <xf numFmtId="170" fontId="4" fillId="0" borderId="47" xfId="0" applyNumberFormat="1" applyFont="1" applyBorder="1" applyAlignment="1">
      <alignment horizontal="center"/>
    </xf>
    <xf numFmtId="170" fontId="4" fillId="0" borderId="22" xfId="0" applyNumberFormat="1" applyFont="1" applyBorder="1" applyAlignment="1">
      <alignment horizontal="center"/>
    </xf>
    <xf numFmtId="0" fontId="7" fillId="0" borderId="62" xfId="0" applyFont="1" applyBorder="1"/>
    <xf numFmtId="3" fontId="7" fillId="0" borderId="6" xfId="0" applyNumberFormat="1" applyFont="1" applyBorder="1"/>
    <xf numFmtId="170" fontId="4" fillId="0" borderId="42" xfId="0" applyNumberFormat="1" applyFont="1" applyBorder="1" applyAlignment="1">
      <alignment horizontal="center"/>
    </xf>
    <xf numFmtId="0" fontId="4" fillId="0" borderId="44" xfId="0" applyFont="1" applyBorder="1"/>
    <xf numFmtId="0" fontId="7" fillId="3" borderId="7" xfId="0" applyFont="1" applyFill="1" applyBorder="1"/>
    <xf numFmtId="3" fontId="7" fillId="0" borderId="7" xfId="0" applyNumberFormat="1" applyFont="1" applyBorder="1"/>
    <xf numFmtId="3" fontId="6" fillId="3" borderId="1" xfId="0" applyNumberFormat="1" applyFont="1" applyFill="1" applyBorder="1"/>
    <xf numFmtId="0" fontId="7" fillId="3" borderId="33" xfId="6" applyFont="1" applyFill="1" applyBorder="1" applyAlignment="1">
      <alignment horizontal="left" vertical="center"/>
    </xf>
    <xf numFmtId="0" fontId="7" fillId="3" borderId="19" xfId="6" applyFont="1" applyFill="1" applyBorder="1" applyAlignment="1">
      <alignment horizontal="left" vertical="center"/>
    </xf>
    <xf numFmtId="0" fontId="7" fillId="3" borderId="34" xfId="6" applyFont="1" applyFill="1" applyBorder="1" applyAlignment="1">
      <alignment horizontal="left" vertical="center"/>
    </xf>
    <xf numFmtId="0" fontId="7" fillId="3" borderId="30" xfId="6" applyFont="1" applyFill="1" applyBorder="1" applyAlignment="1">
      <alignment horizontal="left" vertical="center"/>
    </xf>
    <xf numFmtId="164" fontId="4" fillId="3" borderId="1" xfId="5" applyNumberFormat="1" applyFont="1" applyFill="1" applyBorder="1"/>
    <xf numFmtId="164" fontId="7" fillId="14" borderId="1" xfId="5" applyNumberFormat="1" applyFont="1" applyFill="1" applyBorder="1"/>
    <xf numFmtId="0" fontId="7" fillId="19" borderId="0" xfId="6" applyFont="1" applyFill="1"/>
    <xf numFmtId="0" fontId="4" fillId="0" borderId="1" xfId="7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14" borderId="1" xfId="0" applyFont="1" applyFill="1" applyBorder="1"/>
    <xf numFmtId="0" fontId="4" fillId="14" borderId="1" xfId="6" applyFont="1" applyFill="1" applyBorder="1" applyAlignment="1">
      <alignment horizontal="center"/>
    </xf>
    <xf numFmtId="0" fontId="7" fillId="22" borderId="1" xfId="0" applyFont="1" applyFill="1" applyBorder="1"/>
    <xf numFmtId="1" fontId="4" fillId="0" borderId="0" xfId="10" applyNumberFormat="1" applyFont="1" applyFill="1" applyBorder="1"/>
    <xf numFmtId="169" fontId="4" fillId="0" borderId="1" xfId="6" applyNumberFormat="1" applyFont="1" applyBorder="1" applyAlignment="1">
      <alignment horizontal="center"/>
    </xf>
    <xf numFmtId="169" fontId="4" fillId="0" borderId="1" xfId="7" applyNumberFormat="1" applyFont="1" applyBorder="1" applyAlignment="1">
      <alignment horizontal="center"/>
    </xf>
    <xf numFmtId="173" fontId="30" fillId="3" borderId="1" xfId="10" applyNumberFormat="1" applyFont="1" applyFill="1" applyBorder="1" applyAlignment="1">
      <alignment horizontal="center" vertical="center"/>
    </xf>
    <xf numFmtId="169" fontId="4" fillId="0" borderId="1" xfId="6" applyNumberFormat="1" applyFont="1" applyBorder="1"/>
    <xf numFmtId="3" fontId="4" fillId="0" borderId="1" xfId="6" applyNumberFormat="1" applyFont="1" applyBorder="1"/>
    <xf numFmtId="4" fontId="4" fillId="0" borderId="1" xfId="7" applyNumberFormat="1" applyFont="1" applyBorder="1"/>
    <xf numFmtId="0" fontId="23" fillId="3" borderId="4" xfId="7" applyFont="1" applyFill="1" applyBorder="1"/>
    <xf numFmtId="0" fontId="30" fillId="22" borderId="1" xfId="7" applyFont="1" applyFill="1" applyBorder="1" applyAlignment="1">
      <alignment horizontal="center"/>
    </xf>
    <xf numFmtId="3" fontId="4" fillId="0" borderId="1" xfId="7" applyNumberFormat="1" applyFont="1" applyBorder="1" applyProtection="1">
      <protection locked="0"/>
    </xf>
    <xf numFmtId="3" fontId="7" fillId="0" borderId="1" xfId="6" applyNumberFormat="1" applyFont="1" applyBorder="1"/>
    <xf numFmtId="3" fontId="23" fillId="0" borderId="1" xfId="7" applyNumberFormat="1" applyFont="1" applyBorder="1"/>
    <xf numFmtId="0" fontId="4" fillId="0" borderId="1" xfId="7" applyFont="1" applyBorder="1" applyAlignment="1" applyProtection="1">
      <alignment horizontal="center" vertical="center" wrapText="1"/>
      <protection locked="0"/>
    </xf>
    <xf numFmtId="3" fontId="4" fillId="15" borderId="1" xfId="6" applyNumberFormat="1" applyFont="1" applyFill="1" applyBorder="1"/>
    <xf numFmtId="0" fontId="7" fillId="18" borderId="1" xfId="6" applyFont="1" applyFill="1" applyBorder="1"/>
    <xf numFmtId="3" fontId="7" fillId="18" borderId="1" xfId="6" applyNumberFormat="1" applyFont="1" applyFill="1" applyBorder="1"/>
    <xf numFmtId="0" fontId="4" fillId="23" borderId="1" xfId="6" applyFont="1" applyFill="1" applyBorder="1"/>
    <xf numFmtId="3" fontId="7" fillId="23" borderId="1" xfId="6" applyNumberFormat="1" applyFont="1" applyFill="1" applyBorder="1"/>
    <xf numFmtId="3" fontId="4" fillId="23" borderId="1" xfId="6" applyNumberFormat="1" applyFont="1" applyFill="1" applyBorder="1"/>
    <xf numFmtId="0" fontId="7" fillId="23" borderId="1" xfId="6" applyFont="1" applyFill="1" applyBorder="1"/>
    <xf numFmtId="0" fontId="7" fillId="0" borderId="0" xfId="6" applyFont="1"/>
    <xf numFmtId="3" fontId="7" fillId="0" borderId="0" xfId="6" applyNumberFormat="1" applyFont="1"/>
    <xf numFmtId="0" fontId="4" fillId="19" borderId="0" xfId="6" applyFont="1" applyFill="1"/>
    <xf numFmtId="0" fontId="34" fillId="0" borderId="0" xfId="6" applyFont="1"/>
    <xf numFmtId="0" fontId="6" fillId="0" borderId="0" xfId="7" applyFont="1"/>
    <xf numFmtId="172" fontId="4" fillId="0" borderId="0" xfId="6" applyNumberFormat="1" applyFont="1"/>
    <xf numFmtId="0" fontId="35" fillId="0" borderId="0" xfId="7" applyFont="1"/>
    <xf numFmtId="172" fontId="36" fillId="0" borderId="0" xfId="10" applyNumberFormat="1" applyFont="1" applyFill="1" applyBorder="1" applyAlignment="1">
      <alignment vertical="center"/>
    </xf>
    <xf numFmtId="172" fontId="35" fillId="0" borderId="0" xfId="6" applyNumberFormat="1" applyFont="1"/>
    <xf numFmtId="3" fontId="4" fillId="0" borderId="0" xfId="6" applyNumberFormat="1" applyFont="1"/>
    <xf numFmtId="0" fontId="37" fillId="0" borderId="0" xfId="7" applyFont="1"/>
    <xf numFmtId="3" fontId="4" fillId="0" borderId="0" xfId="7" applyNumberFormat="1" applyFont="1"/>
    <xf numFmtId="43" fontId="4" fillId="0" borderId="0" xfId="10" applyFont="1" applyAlignment="1">
      <alignment horizontal="right"/>
    </xf>
    <xf numFmtId="0" fontId="35" fillId="0" borderId="0" xfId="6" applyFont="1"/>
    <xf numFmtId="0" fontId="4" fillId="0" borderId="0" xfId="7" applyFont="1" applyProtection="1">
      <protection locked="0"/>
    </xf>
    <xf numFmtId="0" fontId="38" fillId="0" borderId="0" xfId="7" applyFont="1" applyAlignment="1">
      <alignment horizontal="center" vertical="center" wrapText="1"/>
    </xf>
    <xf numFmtId="0" fontId="35" fillId="0" borderId="0" xfId="7" applyFont="1" applyAlignment="1">
      <alignment horizontal="center" vertical="center" wrapText="1"/>
    </xf>
    <xf numFmtId="172" fontId="14" fillId="0" borderId="0" xfId="6" applyNumberFormat="1" applyFont="1"/>
    <xf numFmtId="0" fontId="30" fillId="0" borderId="0" xfId="7" applyFont="1" applyProtection="1">
      <protection locked="0"/>
    </xf>
    <xf numFmtId="0" fontId="7" fillId="3" borderId="5" xfId="6" applyFont="1" applyFill="1" applyBorder="1" applyAlignment="1">
      <alignment horizontal="left" vertical="center"/>
    </xf>
    <xf numFmtId="0" fontId="7" fillId="3" borderId="3" xfId="6" applyFont="1" applyFill="1" applyBorder="1" applyAlignment="1">
      <alignment horizontal="left" vertical="center"/>
    </xf>
    <xf numFmtId="0" fontId="7" fillId="3" borderId="4" xfId="6" applyFont="1" applyFill="1" applyBorder="1"/>
    <xf numFmtId="0" fontId="7" fillId="22" borderId="1" xfId="1" applyFont="1" applyFill="1" applyBorder="1"/>
    <xf numFmtId="0" fontId="4" fillId="22" borderId="1" xfId="6" applyFont="1" applyFill="1" applyBorder="1"/>
    <xf numFmtId="0" fontId="7" fillId="3" borderId="1" xfId="6" applyFont="1" applyFill="1" applyBorder="1" applyAlignment="1">
      <alignment horizontal="left" vertical="center"/>
    </xf>
    <xf numFmtId="0" fontId="3" fillId="0" borderId="0" xfId="7" applyAlignment="1">
      <alignment vertical="center"/>
    </xf>
    <xf numFmtId="0" fontId="39" fillId="25" borderId="54" xfId="0" applyFont="1" applyFill="1" applyBorder="1" applyAlignment="1">
      <alignment horizontal="justify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40" fillId="7" borderId="8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center" wrapText="1"/>
    </xf>
    <xf numFmtId="3" fontId="3" fillId="0" borderId="0" xfId="7" applyNumberFormat="1" applyAlignment="1">
      <alignment vertical="center"/>
    </xf>
    <xf numFmtId="0" fontId="0" fillId="0" borderId="56" xfId="0" applyBorder="1"/>
    <xf numFmtId="0" fontId="0" fillId="0" borderId="63" xfId="0" applyBorder="1"/>
    <xf numFmtId="0" fontId="22" fillId="0" borderId="63" xfId="0" applyFont="1" applyBorder="1" applyAlignment="1">
      <alignment horizontal="center"/>
    </xf>
    <xf numFmtId="174" fontId="22" fillId="0" borderId="63" xfId="0" applyNumberFormat="1" applyFont="1" applyBorder="1" applyAlignment="1">
      <alignment horizontal="center"/>
    </xf>
    <xf numFmtId="0" fontId="0" fillId="0" borderId="57" xfId="0" applyBorder="1"/>
    <xf numFmtId="170" fontId="0" fillId="0" borderId="0" xfId="0" applyNumberFormat="1"/>
    <xf numFmtId="175" fontId="3" fillId="0" borderId="0" xfId="7" applyNumberFormat="1" applyAlignment="1">
      <alignment vertical="center"/>
    </xf>
    <xf numFmtId="4" fontId="3" fillId="0" borderId="0" xfId="7" applyNumberFormat="1" applyAlignment="1">
      <alignment vertical="center"/>
    </xf>
    <xf numFmtId="0" fontId="22" fillId="26" borderId="23" xfId="7" applyFont="1" applyFill="1" applyBorder="1" applyAlignment="1">
      <alignment horizontal="center" vertical="center"/>
    </xf>
    <xf numFmtId="0" fontId="22" fillId="26" borderId="32" xfId="7" applyFont="1" applyFill="1" applyBorder="1" applyAlignment="1">
      <alignment horizontal="center" vertical="center"/>
    </xf>
    <xf numFmtId="0" fontId="3" fillId="26" borderId="7" xfId="7" applyFill="1" applyBorder="1" applyAlignment="1">
      <alignment horizontal="center" vertical="center"/>
    </xf>
    <xf numFmtId="0" fontId="3" fillId="3" borderId="1" xfId="7" applyFill="1" applyBorder="1" applyAlignment="1">
      <alignment horizontal="center" vertical="center" wrapText="1"/>
    </xf>
    <xf numFmtId="0" fontId="42" fillId="26" borderId="7" xfId="7" applyFont="1" applyFill="1" applyBorder="1" applyAlignment="1">
      <alignment horizontal="center" vertical="center" wrapText="1"/>
    </xf>
    <xf numFmtId="170" fontId="3" fillId="26" borderId="1" xfId="7" applyNumberFormat="1" applyFill="1" applyBorder="1" applyAlignment="1">
      <alignment horizontal="center" vertical="center" wrapText="1"/>
    </xf>
    <xf numFmtId="0" fontId="3" fillId="0" borderId="0" xfId="7" applyAlignment="1">
      <alignment vertical="center" wrapText="1"/>
    </xf>
    <xf numFmtId="0" fontId="41" fillId="26" borderId="60" xfId="7" applyFont="1" applyFill="1" applyBorder="1" applyAlignment="1">
      <alignment horizontal="center" vertical="center" wrapText="1"/>
    </xf>
    <xf numFmtId="0" fontId="3" fillId="26" borderId="60" xfId="7" applyFill="1" applyBorder="1" applyAlignment="1">
      <alignment horizontal="center" vertical="center" wrapText="1"/>
    </xf>
    <xf numFmtId="0" fontId="42" fillId="26" borderId="19" xfId="7" applyFont="1" applyFill="1" applyBorder="1" applyAlignment="1">
      <alignment horizontal="center" vertical="center" wrapText="1"/>
    </xf>
    <xf numFmtId="170" fontId="42" fillId="26" borderId="1" xfId="7" applyNumberFormat="1" applyFont="1" applyFill="1" applyBorder="1" applyAlignment="1">
      <alignment horizontal="center" vertical="center" wrapText="1"/>
    </xf>
    <xf numFmtId="170" fontId="42" fillId="26" borderId="7" xfId="7" applyNumberFormat="1" applyFont="1" applyFill="1" applyBorder="1" applyAlignment="1">
      <alignment horizontal="center" vertical="center" wrapText="1"/>
    </xf>
    <xf numFmtId="0" fontId="22" fillId="0" borderId="31" xfId="7" applyFont="1" applyBorder="1" applyAlignment="1">
      <alignment vertical="center"/>
    </xf>
    <xf numFmtId="0" fontId="22" fillId="0" borderId="32" xfId="7" applyFont="1" applyBorder="1" applyAlignment="1">
      <alignment vertical="center"/>
    </xf>
    <xf numFmtId="2" fontId="22" fillId="0" borderId="32" xfId="7" applyNumberFormat="1" applyFont="1" applyBorder="1" applyAlignment="1">
      <alignment horizontal="center" vertical="center"/>
    </xf>
    <xf numFmtId="3" fontId="22" fillId="0" borderId="32" xfId="7" applyNumberFormat="1" applyFont="1" applyBorder="1" applyAlignment="1">
      <alignment horizontal="right" vertical="center"/>
    </xf>
    <xf numFmtId="3" fontId="22" fillId="0" borderId="24" xfId="7" applyNumberFormat="1" applyFont="1" applyBorder="1" applyAlignment="1">
      <alignment horizontal="right" vertical="center"/>
    </xf>
    <xf numFmtId="0" fontId="3" fillId="3" borderId="19" xfId="7" applyFill="1" applyBorder="1" applyAlignment="1">
      <alignment vertical="center"/>
    </xf>
    <xf numFmtId="175" fontId="3" fillId="0" borderId="1" xfId="7" applyNumberFormat="1" applyBorder="1" applyAlignment="1">
      <alignment horizontal="right" vertical="center" wrapText="1"/>
    </xf>
    <xf numFmtId="0" fontId="22" fillId="0" borderId="8" xfId="7" applyFont="1" applyBorder="1" applyAlignment="1">
      <alignment vertical="center"/>
    </xf>
    <xf numFmtId="0" fontId="22" fillId="0" borderId="1" xfId="7" applyFont="1" applyBorder="1" applyAlignment="1">
      <alignment vertical="center"/>
    </xf>
    <xf numFmtId="0" fontId="3" fillId="3" borderId="64" xfId="7" applyFill="1" applyBorder="1" applyAlignment="1">
      <alignment vertical="center"/>
    </xf>
    <xf numFmtId="2" fontId="22" fillId="0" borderId="1" xfId="7" applyNumberFormat="1" applyFont="1" applyBorder="1" applyAlignment="1">
      <alignment horizontal="center" vertical="center"/>
    </xf>
    <xf numFmtId="3" fontId="22" fillId="0" borderId="1" xfId="7" applyNumberFormat="1" applyFont="1" applyBorder="1" applyAlignment="1">
      <alignment horizontal="right" vertical="center"/>
    </xf>
    <xf numFmtId="3" fontId="22" fillId="0" borderId="9" xfId="7" applyNumberFormat="1" applyFont="1" applyBorder="1" applyAlignment="1">
      <alignment horizontal="right" vertical="center"/>
    </xf>
    <xf numFmtId="0" fontId="22" fillId="0" borderId="39" xfId="7" applyFont="1" applyBorder="1" applyAlignment="1">
      <alignment vertical="center"/>
    </xf>
    <xf numFmtId="0" fontId="22" fillId="0" borderId="40" xfId="7" applyFont="1" applyBorder="1" applyAlignment="1">
      <alignment vertical="center"/>
    </xf>
    <xf numFmtId="2" fontId="22" fillId="0" borderId="40" xfId="7" applyNumberFormat="1" applyFont="1" applyBorder="1" applyAlignment="1">
      <alignment horizontal="center" vertical="center"/>
    </xf>
    <xf numFmtId="3" fontId="22" fillId="0" borderId="40" xfId="7" applyNumberFormat="1" applyFont="1" applyBorder="1" applyAlignment="1">
      <alignment horizontal="right" vertical="center"/>
    </xf>
    <xf numFmtId="3" fontId="22" fillId="0" borderId="28" xfId="7" applyNumberFormat="1" applyFont="1" applyBorder="1" applyAlignment="1">
      <alignment horizontal="right" vertical="center"/>
    </xf>
    <xf numFmtId="175" fontId="3" fillId="0" borderId="5" xfId="7" applyNumberFormat="1" applyBorder="1" applyAlignment="1">
      <alignment horizontal="right" vertical="center" wrapText="1"/>
    </xf>
    <xf numFmtId="3" fontId="4" fillId="2" borderId="41" xfId="0" applyNumberFormat="1" applyFont="1" applyFill="1" applyBorder="1"/>
    <xf numFmtId="3" fontId="4" fillId="26" borderId="43" xfId="0" applyNumberFormat="1" applyFont="1" applyFill="1" applyBorder="1"/>
    <xf numFmtId="0" fontId="3" fillId="3" borderId="29" xfId="7" applyFill="1" applyBorder="1" applyAlignment="1">
      <alignment vertical="center"/>
    </xf>
    <xf numFmtId="0" fontId="3" fillId="3" borderId="35" xfId="7" applyFill="1" applyBorder="1" applyAlignment="1">
      <alignment vertical="center"/>
    </xf>
    <xf numFmtId="3" fontId="4" fillId="2" borderId="56" xfId="0" applyNumberFormat="1" applyFont="1" applyFill="1" applyBorder="1"/>
    <xf numFmtId="3" fontId="4" fillId="2" borderId="63" xfId="0" applyNumberFormat="1" applyFont="1" applyFill="1" applyBorder="1"/>
    <xf numFmtId="3" fontId="4" fillId="2" borderId="57" xfId="0" applyNumberFormat="1" applyFont="1" applyFill="1" applyBorder="1"/>
    <xf numFmtId="4" fontId="4" fillId="2" borderId="1" xfId="0" applyNumberFormat="1" applyFont="1" applyFill="1" applyBorder="1"/>
    <xf numFmtId="0" fontId="40" fillId="7" borderId="36" xfId="0" applyFont="1" applyFill="1" applyBorder="1" applyAlignment="1">
      <alignment horizontal="left" vertical="center" wrapText="1"/>
    </xf>
    <xf numFmtId="0" fontId="40" fillId="7" borderId="5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/>
    </xf>
    <xf numFmtId="0" fontId="40" fillId="7" borderId="56" xfId="0" applyFont="1" applyFill="1" applyBorder="1" applyAlignment="1">
      <alignment horizontal="left" vertical="center" wrapText="1"/>
    </xf>
    <xf numFmtId="0" fontId="40" fillId="7" borderId="63" xfId="0" applyFont="1" applyFill="1" applyBorder="1" applyAlignment="1">
      <alignment horizontal="center" vertical="center" wrapText="1"/>
    </xf>
    <xf numFmtId="0" fontId="40" fillId="0" borderId="63" xfId="0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center" wrapText="1"/>
    </xf>
    <xf numFmtId="0" fontId="3" fillId="0" borderId="57" xfId="0" applyFont="1" applyBorder="1"/>
    <xf numFmtId="0" fontId="3" fillId="26" borderId="30" xfId="7" applyFill="1" applyBorder="1" applyAlignment="1">
      <alignment horizontal="center" vertical="center"/>
    </xf>
    <xf numFmtId="0" fontId="3" fillId="3" borderId="30" xfId="7" applyFill="1" applyBorder="1" applyAlignment="1">
      <alignment horizontal="center" vertical="center"/>
    </xf>
    <xf numFmtId="0" fontId="3" fillId="3" borderId="3" xfId="7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3" fontId="22" fillId="0" borderId="38" xfId="7" applyNumberFormat="1" applyFont="1" applyBorder="1" applyAlignment="1">
      <alignment horizontal="right" vertical="center"/>
    </xf>
    <xf numFmtId="3" fontId="22" fillId="3" borderId="3" xfId="7" applyNumberFormat="1" applyFont="1" applyFill="1" applyBorder="1" applyAlignment="1">
      <alignment vertical="center"/>
    </xf>
    <xf numFmtId="3" fontId="22" fillId="0" borderId="4" xfId="7" applyNumberFormat="1" applyFont="1" applyBorder="1" applyAlignment="1">
      <alignment horizontal="right" vertical="center"/>
    </xf>
    <xf numFmtId="3" fontId="22" fillId="0" borderId="1" xfId="7" applyNumberFormat="1" applyFont="1" applyBorder="1" applyAlignment="1">
      <alignment vertical="center"/>
    </xf>
    <xf numFmtId="3" fontId="22" fillId="0" borderId="61" xfId="7" applyNumberFormat="1" applyFont="1" applyBorder="1" applyAlignment="1">
      <alignment horizontal="right" vertical="center"/>
    </xf>
    <xf numFmtId="3" fontId="4" fillId="26" borderId="1" xfId="0" applyNumberFormat="1" applyFont="1" applyFill="1" applyBorder="1"/>
    <xf numFmtId="9" fontId="3" fillId="0" borderId="51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4" fillId="9" borderId="58" xfId="0" applyFont="1" applyFill="1" applyBorder="1" applyAlignment="1">
      <alignment vertical="center" wrapText="1"/>
    </xf>
    <xf numFmtId="0" fontId="4" fillId="9" borderId="3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7" fillId="7" borderId="1" xfId="0" applyFont="1" applyFill="1" applyBorder="1"/>
    <xf numFmtId="3" fontId="22" fillId="0" borderId="3" xfId="7" applyNumberFormat="1" applyFont="1" applyBorder="1" applyAlignment="1">
      <alignment horizontal="right" vertical="center"/>
    </xf>
    <xf numFmtId="0" fontId="40" fillId="7" borderId="37" xfId="0" applyFont="1" applyFill="1" applyBorder="1" applyAlignment="1">
      <alignment horizontal="center"/>
    </xf>
    <xf numFmtId="3" fontId="40" fillId="0" borderId="5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/>
    </xf>
    <xf numFmtId="0" fontId="40" fillId="7" borderId="63" xfId="0" applyFont="1" applyFill="1" applyBorder="1" applyAlignment="1">
      <alignment horizontal="left" vertical="center" wrapText="1"/>
    </xf>
    <xf numFmtId="0" fontId="40" fillId="0" borderId="63" xfId="0" applyFont="1" applyBorder="1" applyAlignment="1">
      <alignment horizontal="center"/>
    </xf>
    <xf numFmtId="3" fontId="40" fillId="0" borderId="63" xfId="0" applyNumberFormat="1" applyFont="1" applyBorder="1" applyAlignment="1">
      <alignment horizontal="center" vertical="center" wrapText="1"/>
    </xf>
    <xf numFmtId="3" fontId="22" fillId="0" borderId="52" xfId="7" applyNumberFormat="1" applyFont="1" applyBorder="1" applyAlignment="1">
      <alignment horizontal="right" vertical="center"/>
    </xf>
    <xf numFmtId="3" fontId="22" fillId="0" borderId="42" xfId="7" applyNumberFormat="1" applyFont="1" applyBorder="1" applyAlignment="1">
      <alignment horizontal="right" vertical="center"/>
    </xf>
    <xf numFmtId="0" fontId="4" fillId="9" borderId="13" xfId="0" applyFont="1" applyFill="1" applyBorder="1" applyAlignment="1">
      <alignment vertical="center" wrapText="1"/>
    </xf>
    <xf numFmtId="0" fontId="4" fillId="0" borderId="3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3" fontId="4" fillId="0" borderId="55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7" fillId="0" borderId="68" xfId="0" applyNumberFormat="1" applyFont="1" applyBorder="1"/>
    <xf numFmtId="3" fontId="30" fillId="7" borderId="50" xfId="0" applyNumberFormat="1" applyFont="1" applyFill="1" applyBorder="1" applyAlignment="1">
      <alignment horizontal="center" vertical="center"/>
    </xf>
    <xf numFmtId="3" fontId="4" fillId="0" borderId="69" xfId="0" applyNumberFormat="1" applyFont="1" applyBorder="1" applyAlignment="1">
      <alignment horizontal="center"/>
    </xf>
    <xf numFmtId="3" fontId="30" fillId="0" borderId="36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justify" vertical="center"/>
    </xf>
    <xf numFmtId="0" fontId="4" fillId="0" borderId="45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14" borderId="21" xfId="0" applyFont="1" applyFill="1" applyBorder="1" applyAlignment="1">
      <alignment horizontal="justify" vertical="center"/>
    </xf>
    <xf numFmtId="2" fontId="4" fillId="14" borderId="31" xfId="0" applyNumberFormat="1" applyFont="1" applyFill="1" applyBorder="1" applyAlignment="1">
      <alignment horizontal="center" vertical="center"/>
    </xf>
    <xf numFmtId="2" fontId="4" fillId="14" borderId="24" xfId="0" applyNumberFormat="1" applyFont="1" applyFill="1" applyBorder="1" applyAlignment="1">
      <alignment horizontal="center" vertical="center"/>
    </xf>
    <xf numFmtId="170" fontId="4" fillId="0" borderId="41" xfId="0" applyNumberFormat="1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70" fontId="4" fillId="0" borderId="62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70" fontId="4" fillId="0" borderId="26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70" fontId="4" fillId="0" borderId="49" xfId="0" applyNumberFormat="1" applyFont="1" applyBorder="1" applyAlignment="1">
      <alignment horizontal="center"/>
    </xf>
    <xf numFmtId="3" fontId="4" fillId="0" borderId="22" xfId="0" applyNumberFormat="1" applyFont="1" applyBorder="1"/>
    <xf numFmtId="3" fontId="4" fillId="0" borderId="20" xfId="0" applyNumberFormat="1" applyFont="1" applyBorder="1"/>
    <xf numFmtId="3" fontId="4" fillId="0" borderId="16" xfId="0" applyNumberFormat="1" applyFont="1" applyBorder="1"/>
    <xf numFmtId="3" fontId="4" fillId="0" borderId="47" xfId="0" applyNumberFormat="1" applyFont="1" applyBorder="1"/>
    <xf numFmtId="3" fontId="4" fillId="0" borderId="48" xfId="0" applyNumberFormat="1" applyFont="1" applyBorder="1"/>
    <xf numFmtId="0" fontId="4" fillId="0" borderId="49" xfId="0" applyFont="1" applyBorder="1" applyAlignment="1">
      <alignment vertical="center"/>
    </xf>
    <xf numFmtId="0" fontId="4" fillId="0" borderId="49" xfId="0" applyFont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vertical="center" wrapText="1"/>
    </xf>
    <xf numFmtId="0" fontId="4" fillId="13" borderId="13" xfId="0" applyFont="1" applyFill="1" applyBorder="1" applyAlignment="1">
      <alignment vertical="center" wrapText="1"/>
    </xf>
    <xf numFmtId="0" fontId="4" fillId="13" borderId="8" xfId="0" applyFont="1" applyFill="1" applyBorder="1" applyAlignment="1">
      <alignment vertical="center" wrapText="1"/>
    </xf>
    <xf numFmtId="0" fontId="7" fillId="27" borderId="10" xfId="0" applyFont="1" applyFill="1" applyBorder="1" applyAlignment="1">
      <alignment horizontal="center" vertical="center" wrapText="1"/>
    </xf>
    <xf numFmtId="3" fontId="7" fillId="27" borderId="56" xfId="0" applyNumberFormat="1" applyFont="1" applyFill="1" applyBorder="1" applyAlignment="1">
      <alignment horizontal="center" vertical="center" wrapText="1"/>
    </xf>
    <xf numFmtId="3" fontId="7" fillId="27" borderId="63" xfId="0" applyNumberFormat="1" applyFont="1" applyFill="1" applyBorder="1" applyAlignment="1">
      <alignment horizontal="center" vertical="center" wrapText="1"/>
    </xf>
    <xf numFmtId="3" fontId="7" fillId="27" borderId="57" xfId="0" applyNumberFormat="1" applyFont="1" applyFill="1" applyBorder="1" applyAlignment="1">
      <alignment horizontal="center" vertical="center" wrapText="1"/>
    </xf>
    <xf numFmtId="3" fontId="40" fillId="0" borderId="9" xfId="0" applyNumberFormat="1" applyFont="1" applyBorder="1" applyAlignment="1">
      <alignment horizontal="center" wrapText="1"/>
    </xf>
    <xf numFmtId="0" fontId="43" fillId="0" borderId="66" xfId="0" applyFont="1" applyBorder="1" applyAlignment="1">
      <alignment horizontal="center" vertical="center" wrapText="1"/>
    </xf>
    <xf numFmtId="3" fontId="40" fillId="7" borderId="9" xfId="0" applyNumberFormat="1" applyFont="1" applyFill="1" applyBorder="1" applyAlignment="1">
      <alignment horizontal="center"/>
    </xf>
    <xf numFmtId="3" fontId="40" fillId="7" borderId="37" xfId="0" applyNumberFormat="1" applyFont="1" applyFill="1" applyBorder="1" applyAlignment="1">
      <alignment horizontal="center"/>
    </xf>
    <xf numFmtId="0" fontId="7" fillId="13" borderId="8" xfId="0" applyFont="1" applyFill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3" fillId="0" borderId="6" xfId="0" applyFont="1" applyBorder="1" applyAlignment="1">
      <alignment horizontal="center"/>
    </xf>
    <xf numFmtId="10" fontId="4" fillId="13" borderId="1" xfId="12" applyNumberFormat="1" applyFont="1" applyFill="1" applyBorder="1" applyAlignment="1">
      <alignment horizontal="center"/>
    </xf>
    <xf numFmtId="0" fontId="4" fillId="0" borderId="15" xfId="0" applyFont="1" applyBorder="1" applyAlignment="1">
      <alignment wrapText="1"/>
    </xf>
    <xf numFmtId="3" fontId="7" fillId="27" borderId="68" xfId="0" applyNumberFormat="1" applyFont="1" applyFill="1" applyBorder="1" applyAlignment="1">
      <alignment horizontal="center" vertical="center" wrapText="1"/>
    </xf>
    <xf numFmtId="0" fontId="4" fillId="0" borderId="55" xfId="0" applyFont="1" applyBorder="1"/>
    <xf numFmtId="0" fontId="4" fillId="0" borderId="46" xfId="0" applyFont="1" applyBorder="1"/>
    <xf numFmtId="3" fontId="7" fillId="27" borderId="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Border="1"/>
    <xf numFmtId="2" fontId="4" fillId="0" borderId="48" xfId="0" applyNumberFormat="1" applyFont="1" applyBorder="1"/>
    <xf numFmtId="0" fontId="4" fillId="13" borderId="47" xfId="0" applyFont="1" applyFill="1" applyBorder="1" applyAlignment="1">
      <alignment horizontal="center"/>
    </xf>
    <xf numFmtId="0" fontId="4" fillId="13" borderId="49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justify" vertical="center"/>
    </xf>
    <xf numFmtId="0" fontId="4" fillId="22" borderId="1" xfId="6" applyFont="1" applyFill="1" applyBorder="1" applyAlignment="1">
      <alignment horizontal="center"/>
    </xf>
    <xf numFmtId="3" fontId="30" fillId="0" borderId="50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8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/>
    </xf>
    <xf numFmtId="0" fontId="22" fillId="10" borderId="20" xfId="0" applyFont="1" applyFill="1" applyBorder="1" applyAlignment="1">
      <alignment vertical="center"/>
    </xf>
    <xf numFmtId="0" fontId="22" fillId="10" borderId="7" xfId="0" applyFont="1" applyFill="1" applyBorder="1" applyAlignment="1">
      <alignment vertical="center"/>
    </xf>
    <xf numFmtId="0" fontId="7" fillId="10" borderId="5" xfId="0" applyFont="1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7" fillId="13" borderId="47" xfId="0" applyFont="1" applyFill="1" applyBorder="1" applyAlignment="1">
      <alignment vertical="center" wrapText="1"/>
    </xf>
    <xf numFmtId="0" fontId="4" fillId="13" borderId="48" xfId="0" applyFont="1" applyFill="1" applyBorder="1" applyAlignment="1">
      <alignment vertical="center" wrapText="1"/>
    </xf>
    <xf numFmtId="0" fontId="7" fillId="13" borderId="47" xfId="0" applyFont="1" applyFill="1" applyBorder="1" applyAlignment="1">
      <alignment horizontal="center" vertical="center" wrapText="1"/>
    </xf>
    <xf numFmtId="0" fontId="7" fillId="13" borderId="48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13" borderId="55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horizontal="center"/>
    </xf>
    <xf numFmtId="0" fontId="33" fillId="0" borderId="65" xfId="0" applyFont="1" applyBorder="1" applyAlignment="1">
      <alignment horizontal="center"/>
    </xf>
    <xf numFmtId="0" fontId="7" fillId="13" borderId="4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3" fillId="0" borderId="18" xfId="7" applyBorder="1" applyAlignment="1">
      <alignment horizontal="center" vertical="center" wrapText="1"/>
    </xf>
    <xf numFmtId="0" fontId="3" fillId="0" borderId="20" xfId="7" applyBorder="1" applyAlignment="1">
      <alignment horizontal="center" vertical="center" wrapText="1"/>
    </xf>
    <xf numFmtId="0" fontId="41" fillId="26" borderId="54" xfId="7" applyFont="1" applyFill="1" applyBorder="1" applyAlignment="1">
      <alignment horizontal="center" vertical="center" wrapText="1"/>
    </xf>
    <xf numFmtId="0" fontId="41" fillId="26" borderId="59" xfId="7" applyFont="1" applyFill="1" applyBorder="1" applyAlignment="1">
      <alignment horizontal="center" vertical="center" wrapText="1"/>
    </xf>
    <xf numFmtId="0" fontId="7" fillId="26" borderId="10" xfId="7" applyFont="1" applyFill="1" applyBorder="1" applyAlignment="1">
      <alignment horizontal="center" vertical="center" wrapText="1"/>
    </xf>
    <xf numFmtId="0" fontId="7" fillId="26" borderId="15" xfId="7" applyFont="1" applyFill="1" applyBorder="1" applyAlignment="1">
      <alignment horizontal="center" vertical="center" wrapText="1"/>
    </xf>
    <xf numFmtId="0" fontId="3" fillId="26" borderId="54" xfId="7" applyFill="1" applyBorder="1" applyAlignment="1">
      <alignment horizontal="center" vertical="center" wrapText="1"/>
    </xf>
    <xf numFmtId="0" fontId="3" fillId="26" borderId="59" xfId="7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wrapText="1"/>
    </xf>
    <xf numFmtId="0" fontId="22" fillId="0" borderId="32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9" fontId="3" fillId="0" borderId="53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0" fontId="7" fillId="26" borderId="13" xfId="7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 wrapText="1"/>
    </xf>
    <xf numFmtId="0" fontId="4" fillId="3" borderId="48" xfId="0" applyFont="1" applyFill="1" applyBorder="1" applyAlignment="1">
      <alignment horizontal="center" wrapText="1"/>
    </xf>
    <xf numFmtId="0" fontId="4" fillId="3" borderId="49" xfId="0" applyFont="1" applyFill="1" applyBorder="1" applyAlignment="1">
      <alignment horizontal="center" wrapText="1"/>
    </xf>
    <xf numFmtId="0" fontId="4" fillId="3" borderId="54" xfId="0" applyFont="1" applyFill="1" applyBorder="1" applyAlignment="1">
      <alignment horizontal="center" wrapText="1"/>
    </xf>
    <xf numFmtId="0" fontId="4" fillId="3" borderId="59" xfId="0" applyFont="1" applyFill="1" applyBorder="1" applyAlignment="1">
      <alignment horizontal="center" wrapText="1"/>
    </xf>
    <xf numFmtId="0" fontId="4" fillId="3" borderId="60" xfId="0" applyFont="1" applyFill="1" applyBorder="1" applyAlignment="1">
      <alignment horizont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19" borderId="0" xfId="6" applyFont="1" applyFill="1" applyAlignment="1">
      <alignment horizontal="left"/>
    </xf>
    <xf numFmtId="0" fontId="4" fillId="22" borderId="1" xfId="6" applyFont="1" applyFill="1" applyBorder="1" applyAlignment="1">
      <alignment horizontal="center"/>
    </xf>
    <xf numFmtId="0" fontId="23" fillId="20" borderId="1" xfId="7" applyFont="1" applyFill="1" applyBorder="1" applyAlignment="1">
      <alignment horizontal="left" vertical="center" wrapText="1"/>
    </xf>
    <xf numFmtId="3" fontId="4" fillId="22" borderId="1" xfId="7" applyNumberFormat="1" applyFont="1" applyFill="1" applyBorder="1" applyAlignment="1">
      <alignment horizontal="center" wrapText="1"/>
    </xf>
    <xf numFmtId="1" fontId="4" fillId="22" borderId="1" xfId="10" applyNumberFormat="1" applyFont="1" applyFill="1" applyBorder="1" applyAlignment="1">
      <alignment horizontal="center"/>
    </xf>
    <xf numFmtId="0" fontId="4" fillId="21" borderId="1" xfId="7" applyFont="1" applyFill="1" applyBorder="1" applyAlignment="1">
      <alignment horizontal="center" vertical="center" wrapText="1"/>
    </xf>
    <xf numFmtId="0" fontId="7" fillId="22" borderId="1" xfId="6" applyFont="1" applyFill="1" applyBorder="1" applyAlignment="1">
      <alignment horizontal="center"/>
    </xf>
    <xf numFmtId="0" fontId="7" fillId="0" borderId="5" xfId="1" applyFont="1" applyBorder="1" applyAlignment="1">
      <alignment wrapText="1"/>
    </xf>
    <xf numFmtId="0" fontId="0" fillId="0" borderId="3" xfId="0" applyBorder="1"/>
    <xf numFmtId="0" fontId="7" fillId="0" borderId="5" xfId="6" applyFont="1" applyBorder="1" applyAlignment="1">
      <alignment wrapText="1"/>
    </xf>
    <xf numFmtId="0" fontId="3" fillId="0" borderId="3" xfId="5" applyBorder="1"/>
    <xf numFmtId="0" fontId="0" fillId="0" borderId="3" xfId="0" applyBorder="1" applyAlignment="1">
      <alignment wrapText="1"/>
    </xf>
    <xf numFmtId="0" fontId="44" fillId="0" borderId="0" xfId="0" applyFont="1"/>
    <xf numFmtId="0" fontId="45" fillId="0" borderId="0" xfId="0" applyFont="1"/>
    <xf numFmtId="0" fontId="46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46" fillId="0" borderId="0" xfId="0" applyFont="1"/>
    <xf numFmtId="167" fontId="44" fillId="0" borderId="0" xfId="0" applyNumberFormat="1" applyFont="1"/>
    <xf numFmtId="10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3" fontId="44" fillId="0" borderId="0" xfId="0" applyNumberFormat="1" applyFont="1"/>
    <xf numFmtId="0" fontId="47" fillId="0" borderId="0" xfId="0" applyFont="1"/>
    <xf numFmtId="3" fontId="44" fillId="3" borderId="1" xfId="0" applyNumberFormat="1" applyFont="1" applyFill="1" applyBorder="1"/>
    <xf numFmtId="0" fontId="48" fillId="3" borderId="1" xfId="0" applyFont="1" applyFill="1" applyBorder="1"/>
    <xf numFmtId="3" fontId="49" fillId="0" borderId="1" xfId="0" applyNumberFormat="1" applyFont="1" applyBorder="1"/>
    <xf numFmtId="0" fontId="44" fillId="0" borderId="1" xfId="0" applyFont="1" applyBorder="1"/>
    <xf numFmtId="10" fontId="44" fillId="0" borderId="1" xfId="0" applyNumberFormat="1" applyFont="1" applyBorder="1"/>
    <xf numFmtId="0" fontId="44" fillId="0" borderId="1" xfId="6" applyFont="1" applyBorder="1" applyAlignment="1">
      <alignment horizontal="center" wrapText="1"/>
    </xf>
    <xf numFmtId="3" fontId="44" fillId="0" borderId="1" xfId="6" applyNumberFormat="1" applyFont="1" applyBorder="1"/>
    <xf numFmtId="0" fontId="48" fillId="0" borderId="1" xfId="1" applyFont="1" applyBorder="1"/>
  </cellXfs>
  <cellStyles count="13">
    <cellStyle name="Čiarka 2" xfId="10" xr:uid="{CF950170-8BFD-4E6D-9AB1-C1F40CA4DBCE}"/>
    <cellStyle name="Normal 10" xfId="4" xr:uid="{00000000-0005-0000-0000-000000000000}"/>
    <cellStyle name="Normal 9" xfId="8" xr:uid="{B4978C4D-AEDA-4E52-8FE7-12D8C1F553E8}"/>
    <cellStyle name="Normálna" xfId="0" builtinId="0"/>
    <cellStyle name="Normálna 2" xfId="3" xr:uid="{00000000-0005-0000-0000-000002000000}"/>
    <cellStyle name="Normálna 2 2" xfId="7" xr:uid="{D8712919-0151-44BD-9BD5-38395BAB4DA9}"/>
    <cellStyle name="Normálna 2 3" xfId="11" xr:uid="{DD208DC0-3C46-4515-BF09-AB4A1BBF983C}"/>
    <cellStyle name="Normálna 3" xfId="5" xr:uid="{00000000-0005-0000-0000-000003000000}"/>
    <cellStyle name="normálne 2" xfId="1" xr:uid="{00000000-0005-0000-0000-000004000000}"/>
    <cellStyle name="normálne 2 2" xfId="6" xr:uid="{00000000-0005-0000-0000-000005000000}"/>
    <cellStyle name="Percentá" xfId="2" builtinId="5"/>
    <cellStyle name="Percentá 2" xfId="9" xr:uid="{1055E57F-5DB2-4BEB-8355-0DD6CCA12E02}"/>
    <cellStyle name="Percentá 2 2" xfId="12" xr:uid="{DD75A034-BC45-4E52-99EE-B3FD4935E327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FFFF"/>
      <color rgb="FF99FFCC"/>
      <color rgb="FFCCFF99"/>
      <color rgb="FFFFFFCC"/>
      <color rgb="FF99FF33"/>
      <color rgb="FFFFFF66"/>
      <color rgb="FF3399FF"/>
      <color rgb="FFFFFF00"/>
      <color rgb="FFCC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B1:DS241"/>
  <sheetViews>
    <sheetView tabSelected="1" zoomScale="90" zoomScaleNormal="90" workbookViewId="0"/>
  </sheetViews>
  <sheetFormatPr defaultColWidth="6.77734375" defaultRowHeight="10.199999999999999" x14ac:dyDescent="0.2"/>
  <cols>
    <col min="1" max="1" width="2.77734375" style="2" customWidth="1"/>
    <col min="2" max="2" width="50.21875" style="2" customWidth="1"/>
    <col min="3" max="9" width="13.77734375" style="2" customWidth="1"/>
    <col min="10" max="43" width="7.77734375" style="2" customWidth="1"/>
    <col min="44" max="16384" width="6.77734375" style="2"/>
  </cols>
  <sheetData>
    <row r="1" spans="2:8" ht="10.8" thickBot="1" x14ac:dyDescent="0.25"/>
    <row r="2" spans="2:8" x14ac:dyDescent="0.2">
      <c r="B2" s="55" t="s">
        <v>2</v>
      </c>
      <c r="C2" s="56"/>
      <c r="D2" s="56"/>
      <c r="E2" s="56"/>
      <c r="F2" s="56"/>
      <c r="G2" s="56"/>
      <c r="H2" s="57"/>
    </row>
    <row r="3" spans="2:8" x14ac:dyDescent="0.2">
      <c r="B3" s="58" t="s">
        <v>294</v>
      </c>
      <c r="C3" s="59"/>
      <c r="D3" s="59"/>
      <c r="E3" s="59"/>
      <c r="F3" s="40"/>
      <c r="H3" s="60"/>
    </row>
    <row r="4" spans="2:8" x14ac:dyDescent="0.2">
      <c r="B4" s="58" t="s">
        <v>297</v>
      </c>
      <c r="C4" s="59"/>
      <c r="D4" s="59"/>
      <c r="E4" s="59"/>
      <c r="F4" s="59"/>
      <c r="G4" s="59"/>
      <c r="H4" s="60"/>
    </row>
    <row r="5" spans="2:8" x14ac:dyDescent="0.2">
      <c r="B5" s="58" t="s">
        <v>78</v>
      </c>
      <c r="C5" s="59"/>
      <c r="D5" s="59"/>
      <c r="E5" s="59"/>
      <c r="F5" s="59"/>
      <c r="G5" s="59"/>
      <c r="H5" s="60"/>
    </row>
    <row r="6" spans="2:8" ht="10.8" thickBot="1" x14ac:dyDescent="0.25">
      <c r="B6" s="61" t="s">
        <v>293</v>
      </c>
      <c r="C6" s="62"/>
      <c r="D6" s="62"/>
      <c r="E6" s="62"/>
      <c r="F6" s="62"/>
      <c r="G6" s="62"/>
      <c r="H6" s="63"/>
    </row>
    <row r="8" spans="2:8" ht="17.25" customHeight="1" x14ac:dyDescent="0.2">
      <c r="B8" s="561" t="s">
        <v>45</v>
      </c>
      <c r="C8" s="561"/>
    </row>
    <row r="9" spans="2:8" x14ac:dyDescent="0.2">
      <c r="B9" s="29" t="s">
        <v>3</v>
      </c>
      <c r="C9" s="41">
        <v>0.04</v>
      </c>
    </row>
    <row r="10" spans="2:8" x14ac:dyDescent="0.2">
      <c r="B10" s="3" t="s">
        <v>4</v>
      </c>
      <c r="C10" s="42">
        <v>0.05</v>
      </c>
    </row>
    <row r="11" spans="2:8" x14ac:dyDescent="0.2">
      <c r="B11" s="3" t="s">
        <v>5</v>
      </c>
      <c r="C11" s="18">
        <v>2024</v>
      </c>
      <c r="D11" s="2" t="s">
        <v>8</v>
      </c>
    </row>
    <row r="12" spans="2:8" x14ac:dyDescent="0.2">
      <c r="B12" s="3" t="s">
        <v>172</v>
      </c>
      <c r="C12" s="43">
        <f>'02 Zostatková hodnota'!E21</f>
        <v>39</v>
      </c>
      <c r="D12" s="2" t="s">
        <v>491</v>
      </c>
    </row>
    <row r="13" spans="2:8" x14ac:dyDescent="0.2">
      <c r="B13" s="3" t="s">
        <v>264</v>
      </c>
      <c r="C13" s="111">
        <v>2026</v>
      </c>
      <c r="D13" s="2" t="s">
        <v>173</v>
      </c>
    </row>
    <row r="14" spans="2:8" x14ac:dyDescent="0.2">
      <c r="B14" s="3" t="s">
        <v>265</v>
      </c>
      <c r="C14" s="111">
        <v>2028</v>
      </c>
      <c r="D14" s="647" t="s">
        <v>291</v>
      </c>
      <c r="E14" s="648">
        <f>C14+1</f>
        <v>2029</v>
      </c>
      <c r="F14" s="649" t="s">
        <v>292</v>
      </c>
    </row>
    <row r="15" spans="2:8" x14ac:dyDescent="0.2">
      <c r="B15" s="3" t="s">
        <v>303</v>
      </c>
      <c r="C15" s="18">
        <f>C14-C13+1</f>
        <v>3</v>
      </c>
      <c r="F15" s="646" t="s">
        <v>296</v>
      </c>
    </row>
    <row r="16" spans="2:8" x14ac:dyDescent="0.2">
      <c r="B16" s="3" t="s">
        <v>304</v>
      </c>
      <c r="C16" s="18">
        <f>40-C15</f>
        <v>37</v>
      </c>
      <c r="F16" s="128"/>
    </row>
    <row r="17" spans="2:54" x14ac:dyDescent="0.2">
      <c r="B17" s="3" t="s">
        <v>174</v>
      </c>
      <c r="C17" s="18">
        <f>C13+C12-1</f>
        <v>2064</v>
      </c>
    </row>
    <row r="18" spans="2:54" x14ac:dyDescent="0.2">
      <c r="B18" s="3" t="s">
        <v>6</v>
      </c>
      <c r="C18" s="43" t="s">
        <v>0</v>
      </c>
    </row>
    <row r="22" spans="2:54" x14ac:dyDescent="0.2">
      <c r="B22" s="561" t="s">
        <v>79</v>
      </c>
      <c r="C22" s="136"/>
      <c r="D22" s="137">
        <v>2024</v>
      </c>
      <c r="E22" s="137">
        <v>2025</v>
      </c>
      <c r="F22" s="137">
        <v>2026</v>
      </c>
      <c r="G22" s="137">
        <v>2027</v>
      </c>
      <c r="H22" s="137">
        <v>2028</v>
      </c>
      <c r="I22" s="137">
        <v>2029</v>
      </c>
      <c r="J22" s="137">
        <v>2030</v>
      </c>
      <c r="K22" s="137">
        <v>2031</v>
      </c>
      <c r="L22" s="137">
        <v>2032</v>
      </c>
      <c r="M22" s="137">
        <v>2033</v>
      </c>
      <c r="N22" s="137">
        <v>2034</v>
      </c>
      <c r="O22" s="137">
        <v>2035</v>
      </c>
      <c r="P22" s="137">
        <v>2036</v>
      </c>
      <c r="Q22" s="137">
        <v>2037</v>
      </c>
      <c r="R22" s="137">
        <v>2038</v>
      </c>
      <c r="S22" s="137">
        <v>2039</v>
      </c>
      <c r="T22" s="137">
        <v>2040</v>
      </c>
      <c r="U22" s="137">
        <v>2041</v>
      </c>
      <c r="V22" s="137">
        <v>2042</v>
      </c>
      <c r="W22" s="137">
        <v>2043</v>
      </c>
      <c r="X22" s="137">
        <v>2044</v>
      </c>
      <c r="Y22" s="137">
        <v>2045</v>
      </c>
      <c r="Z22" s="137">
        <v>2046</v>
      </c>
      <c r="AA22" s="137">
        <v>2047</v>
      </c>
      <c r="AB22" s="137">
        <v>2048</v>
      </c>
      <c r="AC22" s="137">
        <v>2049</v>
      </c>
      <c r="AD22" s="137">
        <v>2050</v>
      </c>
      <c r="AE22" s="137">
        <v>2051</v>
      </c>
      <c r="AF22" s="137">
        <v>2052</v>
      </c>
      <c r="AG22" s="137">
        <v>2053</v>
      </c>
      <c r="AH22" s="137">
        <v>2054</v>
      </c>
      <c r="AI22" s="137">
        <v>2055</v>
      </c>
      <c r="AJ22" s="137">
        <v>2056</v>
      </c>
      <c r="AK22" s="137">
        <v>2057</v>
      </c>
      <c r="AL22" s="137">
        <v>2058</v>
      </c>
      <c r="AM22" s="137">
        <v>2059</v>
      </c>
      <c r="AN22" s="137">
        <v>2060</v>
      </c>
      <c r="AO22" s="137">
        <v>2061</v>
      </c>
      <c r="AP22" s="137">
        <v>2062</v>
      </c>
      <c r="AQ22" s="137">
        <v>2063</v>
      </c>
      <c r="AR22" s="137">
        <v>2064</v>
      </c>
      <c r="AS22" s="137">
        <v>2065</v>
      </c>
      <c r="AT22" s="137">
        <v>2066</v>
      </c>
      <c r="AU22" s="137">
        <v>2067</v>
      </c>
      <c r="AV22" s="137">
        <v>2068</v>
      </c>
      <c r="AW22" s="137">
        <v>2069</v>
      </c>
      <c r="AX22" s="137">
        <v>2070</v>
      </c>
      <c r="AY22" s="137">
        <v>2071</v>
      </c>
      <c r="AZ22" s="137">
        <v>2072</v>
      </c>
      <c r="BA22" s="137">
        <v>2073</v>
      </c>
      <c r="BB22" s="137">
        <v>2074</v>
      </c>
    </row>
    <row r="23" spans="2:54" x14ac:dyDescent="0.2">
      <c r="B23" s="561" t="s">
        <v>37</v>
      </c>
      <c r="C23" s="3"/>
      <c r="D23" s="79">
        <v>2.7E-2</v>
      </c>
      <c r="E23" s="79">
        <v>2.8000000000000001E-2</v>
      </c>
      <c r="F23" s="79">
        <v>2.1000000000000001E-2</v>
      </c>
      <c r="G23" s="79">
        <v>1.7000000000000001E-2</v>
      </c>
      <c r="H23" s="79">
        <v>1.7999999999999999E-2</v>
      </c>
      <c r="I23" s="79">
        <v>1.6E-2</v>
      </c>
      <c r="J23" s="79">
        <v>1.6E-2</v>
      </c>
      <c r="K23" s="79">
        <v>1.4999999999999999E-2</v>
      </c>
      <c r="L23" s="79">
        <v>1.4999999999999999E-2</v>
      </c>
      <c r="M23" s="79">
        <v>1.4999999999999999E-2</v>
      </c>
      <c r="N23" s="79">
        <v>1.4999999999999999E-2</v>
      </c>
      <c r="O23" s="79">
        <v>1.4999999999999999E-2</v>
      </c>
      <c r="P23" s="79">
        <v>1.4999999999999999E-2</v>
      </c>
      <c r="Q23" s="79">
        <v>1.4999999999999999E-2</v>
      </c>
      <c r="R23" s="79">
        <v>1.4999999999999999E-2</v>
      </c>
      <c r="S23" s="79">
        <v>1.4999999999999999E-2</v>
      </c>
      <c r="T23" s="79">
        <v>1.4999999999999999E-2</v>
      </c>
      <c r="U23" s="79">
        <v>1.2999999999999999E-2</v>
      </c>
      <c r="V23" s="79">
        <v>1.2999999999999999E-2</v>
      </c>
      <c r="W23" s="79">
        <v>1.2999999999999999E-2</v>
      </c>
      <c r="X23" s="79">
        <v>1.2999999999999999E-2</v>
      </c>
      <c r="Y23" s="79">
        <v>1.2999999999999999E-2</v>
      </c>
      <c r="Z23" s="79">
        <v>1.2999999999999999E-2</v>
      </c>
      <c r="AA23" s="79">
        <v>1.2999999999999999E-2</v>
      </c>
      <c r="AB23" s="79">
        <v>1.2999999999999999E-2</v>
      </c>
      <c r="AC23" s="79">
        <v>1.2999999999999999E-2</v>
      </c>
      <c r="AD23" s="79">
        <v>1.2999999999999999E-2</v>
      </c>
      <c r="AE23" s="79">
        <v>1.2E-2</v>
      </c>
      <c r="AF23" s="79">
        <v>1.2E-2</v>
      </c>
      <c r="AG23" s="79">
        <v>1.2E-2</v>
      </c>
      <c r="AH23" s="79">
        <v>1.2E-2</v>
      </c>
      <c r="AI23" s="79">
        <v>1.2E-2</v>
      </c>
      <c r="AJ23" s="79">
        <v>1.2E-2</v>
      </c>
      <c r="AK23" s="79">
        <v>1.2E-2</v>
      </c>
      <c r="AL23" s="79">
        <v>1.2E-2</v>
      </c>
      <c r="AM23" s="79">
        <v>1.2E-2</v>
      </c>
      <c r="AN23" s="79">
        <v>1.2E-2</v>
      </c>
      <c r="AO23" s="79">
        <v>1.2999999999999999E-2</v>
      </c>
      <c r="AP23" s="79">
        <v>1.2999999999999999E-2</v>
      </c>
      <c r="AQ23" s="79">
        <v>1.2999999999999999E-2</v>
      </c>
      <c r="AR23" s="79">
        <v>1.2999999999999999E-2</v>
      </c>
      <c r="AS23" s="79">
        <v>1.2999999999999999E-2</v>
      </c>
      <c r="AT23" s="79">
        <v>1.2999999999999999E-2</v>
      </c>
      <c r="AU23" s="79">
        <v>1.2999999999999999E-2</v>
      </c>
      <c r="AV23" s="79">
        <v>1.2999999999999999E-2</v>
      </c>
      <c r="AW23" s="79">
        <v>1.2999999999999999E-2</v>
      </c>
      <c r="AX23" s="79">
        <v>1.2999999999999999E-2</v>
      </c>
      <c r="AY23" s="79">
        <v>1.2999999999999999E-2</v>
      </c>
      <c r="AZ23" s="79">
        <v>1.2999999999999999E-2</v>
      </c>
      <c r="BA23" s="79">
        <v>1.2999999999999999E-2</v>
      </c>
      <c r="BB23" s="79">
        <v>1.2999999999999999E-2</v>
      </c>
    </row>
    <row r="24" spans="2:54" x14ac:dyDescent="0.2">
      <c r="B24" s="1" t="s">
        <v>346</v>
      </c>
    </row>
    <row r="25" spans="2:54" x14ac:dyDescent="0.2">
      <c r="B25" s="1"/>
    </row>
    <row r="26" spans="2:54" x14ac:dyDescent="0.2">
      <c r="B26" s="567" t="s">
        <v>307</v>
      </c>
      <c r="C26" s="568" t="s">
        <v>306</v>
      </c>
      <c r="D26" s="568" t="s">
        <v>224</v>
      </c>
      <c r="E26" s="568"/>
      <c r="F26" s="568"/>
      <c r="G26" s="568"/>
      <c r="H26" s="568"/>
      <c r="I26" s="568"/>
    </row>
    <row r="27" spans="2:54" x14ac:dyDescent="0.2">
      <c r="B27" s="567"/>
      <c r="C27" s="568"/>
      <c r="D27" s="135" t="s">
        <v>228</v>
      </c>
      <c r="E27" s="135" t="s">
        <v>228</v>
      </c>
      <c r="F27" s="135" t="s">
        <v>228</v>
      </c>
      <c r="G27" s="135" t="s">
        <v>215</v>
      </c>
      <c r="H27" s="135" t="s">
        <v>228</v>
      </c>
      <c r="I27" s="135" t="s">
        <v>231</v>
      </c>
    </row>
    <row r="28" spans="2:54" ht="20.399999999999999" x14ac:dyDescent="0.2">
      <c r="B28" s="567"/>
      <c r="C28" s="568"/>
      <c r="D28" s="138" t="s">
        <v>229</v>
      </c>
      <c r="E28" s="138" t="s">
        <v>230</v>
      </c>
      <c r="F28" s="138" t="s">
        <v>238</v>
      </c>
      <c r="G28" s="138" t="s">
        <v>239</v>
      </c>
      <c r="H28" s="138" t="s">
        <v>239</v>
      </c>
      <c r="I28" s="138" t="s">
        <v>232</v>
      </c>
    </row>
    <row r="29" spans="2:54" x14ac:dyDescent="0.2">
      <c r="B29" s="129" t="s">
        <v>305</v>
      </c>
      <c r="C29" s="130" t="s">
        <v>225</v>
      </c>
      <c r="D29" s="268">
        <v>6.6</v>
      </c>
      <c r="E29" s="267">
        <v>7.9</v>
      </c>
      <c r="F29" s="267">
        <v>13.2</v>
      </c>
      <c r="G29" s="267">
        <v>9.6</v>
      </c>
      <c r="H29" s="267">
        <v>8.4</v>
      </c>
      <c r="I29" s="267">
        <v>7.5</v>
      </c>
    </row>
    <row r="30" spans="2:54" x14ac:dyDescent="0.2">
      <c r="B30" s="129" t="s">
        <v>266</v>
      </c>
      <c r="C30" s="130" t="s">
        <v>226</v>
      </c>
      <c r="D30" s="268">
        <v>79.7</v>
      </c>
      <c r="E30" s="267">
        <v>79.7</v>
      </c>
      <c r="F30" s="267">
        <v>95.6</v>
      </c>
      <c r="G30" s="267">
        <v>79.7</v>
      </c>
      <c r="H30" s="267">
        <v>79.7</v>
      </c>
      <c r="I30" s="267">
        <v>79.7</v>
      </c>
    </row>
    <row r="31" spans="2:54" x14ac:dyDescent="0.2">
      <c r="B31" s="1" t="s">
        <v>477</v>
      </c>
    </row>
    <row r="33" spans="2:5" ht="30.6" x14ac:dyDescent="0.2">
      <c r="B33" s="139" t="s">
        <v>270</v>
      </c>
      <c r="C33" s="135" t="s">
        <v>271</v>
      </c>
    </row>
    <row r="34" spans="2:5" x14ac:dyDescent="0.2">
      <c r="B34" s="133" t="s">
        <v>267</v>
      </c>
      <c r="C34" s="178">
        <v>2.75E-2</v>
      </c>
    </row>
    <row r="35" spans="2:5" x14ac:dyDescent="0.2">
      <c r="B35" s="133" t="s">
        <v>268</v>
      </c>
      <c r="C35" s="178">
        <v>1.8200000000000001E-2</v>
      </c>
    </row>
    <row r="36" spans="2:5" x14ac:dyDescent="0.2">
      <c r="B36" s="133" t="s">
        <v>269</v>
      </c>
      <c r="C36" s="178">
        <v>2.46E-2</v>
      </c>
    </row>
    <row r="37" spans="2:5" x14ac:dyDescent="0.2">
      <c r="B37" s="1" t="s">
        <v>71</v>
      </c>
    </row>
    <row r="39" spans="2:5" ht="17.25" customHeight="1" x14ac:dyDescent="0.2">
      <c r="B39" s="561" t="s">
        <v>7</v>
      </c>
      <c r="C39" s="561"/>
      <c r="E39" s="2" t="s">
        <v>95</v>
      </c>
    </row>
    <row r="40" spans="2:5" x14ac:dyDescent="0.2">
      <c r="B40" s="29" t="s">
        <v>64</v>
      </c>
      <c r="C40" s="74">
        <v>0.9</v>
      </c>
      <c r="E40" s="2" t="s">
        <v>96</v>
      </c>
    </row>
    <row r="41" spans="2:5" x14ac:dyDescent="0.2">
      <c r="B41" s="3" t="s">
        <v>93</v>
      </c>
      <c r="C41" s="75">
        <v>0.54</v>
      </c>
    </row>
    <row r="42" spans="2:5" x14ac:dyDescent="0.2">
      <c r="B42" s="3" t="s">
        <v>92</v>
      </c>
      <c r="C42" s="75">
        <v>0.64</v>
      </c>
    </row>
    <row r="43" spans="2:5" x14ac:dyDescent="0.2">
      <c r="B43" s="3" t="s">
        <v>308</v>
      </c>
      <c r="C43" s="75">
        <v>0.99</v>
      </c>
    </row>
    <row r="44" spans="2:5" x14ac:dyDescent="0.2">
      <c r="B44" s="3" t="s">
        <v>65</v>
      </c>
      <c r="C44" s="75">
        <v>1</v>
      </c>
    </row>
    <row r="45" spans="2:5" x14ac:dyDescent="0.2">
      <c r="B45" s="1" t="s">
        <v>309</v>
      </c>
      <c r="C45" s="78"/>
    </row>
    <row r="46" spans="2:5" x14ac:dyDescent="0.2">
      <c r="B46" s="1"/>
      <c r="C46" s="78"/>
    </row>
    <row r="47" spans="2:5" ht="17.25" customHeight="1" x14ac:dyDescent="0.2">
      <c r="B47" s="134" t="s">
        <v>94</v>
      </c>
      <c r="C47" s="179">
        <v>0.9</v>
      </c>
      <c r="E47" s="2" t="s">
        <v>97</v>
      </c>
    </row>
    <row r="48" spans="2:5" x14ac:dyDescent="0.2">
      <c r="B48" s="1" t="s">
        <v>309</v>
      </c>
    </row>
    <row r="50" spans="2:54" ht="34.5" customHeight="1" x14ac:dyDescent="0.2">
      <c r="B50" s="140" t="s">
        <v>66</v>
      </c>
      <c r="C50" s="141" t="s">
        <v>196</v>
      </c>
      <c r="D50" s="141" t="s">
        <v>67</v>
      </c>
      <c r="E50" s="141" t="s">
        <v>68</v>
      </c>
    </row>
    <row r="51" spans="2:54" x14ac:dyDescent="0.2">
      <c r="B51" s="3" t="s">
        <v>100</v>
      </c>
      <c r="C51" s="69">
        <v>7.2999999999999995E-2</v>
      </c>
      <c r="D51" s="69">
        <v>0.24399999999999999</v>
      </c>
      <c r="E51" s="69">
        <v>0.68300000000000005</v>
      </c>
      <c r="F51" s="650">
        <f>SUM(C51:E51)</f>
        <v>1</v>
      </c>
    </row>
    <row r="52" spans="2:54" x14ac:dyDescent="0.2">
      <c r="B52" s="3" t="s">
        <v>72</v>
      </c>
      <c r="C52" s="69">
        <v>3.6999999999999998E-2</v>
      </c>
      <c r="D52" s="69">
        <v>0.33800000000000002</v>
      </c>
      <c r="E52" s="69">
        <v>0.625</v>
      </c>
      <c r="F52" s="650">
        <f t="shared" ref="F52:F54" si="0">SUM(C52:E52)</f>
        <v>1</v>
      </c>
    </row>
    <row r="53" spans="2:54" x14ac:dyDescent="0.2">
      <c r="B53" s="3" t="s">
        <v>69</v>
      </c>
      <c r="C53" s="69">
        <v>3.7999999999999999E-2</v>
      </c>
      <c r="D53" s="69">
        <v>0.39200000000000002</v>
      </c>
      <c r="E53" s="69">
        <v>0.56999999999999995</v>
      </c>
      <c r="F53" s="650">
        <f t="shared" si="0"/>
        <v>1</v>
      </c>
    </row>
    <row r="54" spans="2:54" x14ac:dyDescent="0.2">
      <c r="B54" s="3" t="s">
        <v>101</v>
      </c>
      <c r="C54" s="69">
        <v>4.2999999999999997E-2</v>
      </c>
      <c r="D54" s="69">
        <v>0.25600000000000001</v>
      </c>
      <c r="E54" s="69">
        <v>0.70099999999999996</v>
      </c>
      <c r="F54" s="650">
        <f t="shared" si="0"/>
        <v>1</v>
      </c>
    </row>
    <row r="55" spans="2:54" x14ac:dyDescent="0.2">
      <c r="B55" s="1" t="s">
        <v>478</v>
      </c>
    </row>
    <row r="57" spans="2:54" ht="17.25" customHeight="1" x14ac:dyDescent="0.2">
      <c r="B57" s="142" t="s">
        <v>104</v>
      </c>
      <c r="C57" s="137">
        <v>2024</v>
      </c>
      <c r="D57" s="137">
        <v>2025</v>
      </c>
      <c r="E57" s="137">
        <v>2026</v>
      </c>
      <c r="F57" s="137">
        <v>2027</v>
      </c>
      <c r="G57" s="137">
        <v>2028</v>
      </c>
      <c r="H57" s="137">
        <v>2029</v>
      </c>
      <c r="I57" s="137">
        <v>2030</v>
      </c>
      <c r="J57" s="137">
        <v>2031</v>
      </c>
      <c r="K57" s="137">
        <v>2032</v>
      </c>
      <c r="L57" s="137">
        <v>2033</v>
      </c>
      <c r="M57" s="137">
        <v>2034</v>
      </c>
      <c r="N57" s="137">
        <v>2035</v>
      </c>
      <c r="O57" s="137">
        <v>2036</v>
      </c>
      <c r="P57" s="137">
        <v>2037</v>
      </c>
      <c r="Q57" s="137">
        <v>2038</v>
      </c>
      <c r="R57" s="137">
        <v>2039</v>
      </c>
      <c r="S57" s="137">
        <v>2040</v>
      </c>
      <c r="T57" s="137">
        <v>2041</v>
      </c>
      <c r="U57" s="137">
        <v>2042</v>
      </c>
      <c r="V57" s="137">
        <v>2043</v>
      </c>
      <c r="W57" s="137">
        <v>2044</v>
      </c>
      <c r="X57" s="137">
        <v>2045</v>
      </c>
      <c r="Y57" s="137">
        <v>2046</v>
      </c>
      <c r="Z57" s="137">
        <v>2047</v>
      </c>
      <c r="AA57" s="137">
        <v>2048</v>
      </c>
      <c r="AB57" s="137">
        <v>2049</v>
      </c>
      <c r="AC57" s="137">
        <v>2050</v>
      </c>
      <c r="AD57" s="137">
        <v>2051</v>
      </c>
      <c r="AE57" s="137">
        <v>2052</v>
      </c>
      <c r="AF57" s="137">
        <v>2053</v>
      </c>
      <c r="AG57" s="137">
        <v>2054</v>
      </c>
      <c r="AH57" s="137">
        <v>2055</v>
      </c>
      <c r="AI57" s="137">
        <v>2056</v>
      </c>
      <c r="AJ57" s="137">
        <v>2057</v>
      </c>
      <c r="AK57" s="137">
        <v>2058</v>
      </c>
      <c r="AL57" s="137">
        <v>2059</v>
      </c>
      <c r="AM57" s="137">
        <v>2060</v>
      </c>
      <c r="AN57" s="137">
        <v>2061</v>
      </c>
      <c r="AO57" s="137">
        <v>2062</v>
      </c>
      <c r="AP57" s="137">
        <v>2063</v>
      </c>
      <c r="AQ57" s="137">
        <v>2064</v>
      </c>
      <c r="AR57" s="137">
        <v>2065</v>
      </c>
      <c r="AS57" s="137">
        <v>2066</v>
      </c>
      <c r="AT57" s="137">
        <v>2067</v>
      </c>
      <c r="AU57" s="137">
        <v>2068</v>
      </c>
      <c r="AV57" s="137">
        <v>2069</v>
      </c>
      <c r="AW57" s="137">
        <v>2070</v>
      </c>
      <c r="AX57" s="137">
        <v>2071</v>
      </c>
      <c r="AY57" s="137">
        <v>2072</v>
      </c>
      <c r="AZ57" s="137">
        <v>2073</v>
      </c>
      <c r="BA57" s="137">
        <v>2074</v>
      </c>
      <c r="BB57" s="137">
        <v>2075</v>
      </c>
    </row>
    <row r="58" spans="2:54" x14ac:dyDescent="0.2">
      <c r="B58" s="64" t="s">
        <v>146</v>
      </c>
      <c r="C58" s="65">
        <v>20.83</v>
      </c>
      <c r="D58" s="65">
        <f>ROUND(C58*(1+(0.8*D23)),2)</f>
        <v>21.28</v>
      </c>
      <c r="E58" s="65">
        <f t="shared" ref="E58:BB58" si="1">ROUND(D58*(1+(0.8*E23)),2)</f>
        <v>21.76</v>
      </c>
      <c r="F58" s="65">
        <f t="shared" si="1"/>
        <v>22.13</v>
      </c>
      <c r="G58" s="65">
        <f t="shared" si="1"/>
        <v>22.43</v>
      </c>
      <c r="H58" s="65">
        <f t="shared" si="1"/>
        <v>22.75</v>
      </c>
      <c r="I58" s="65">
        <f t="shared" si="1"/>
        <v>23.04</v>
      </c>
      <c r="J58" s="65">
        <f t="shared" si="1"/>
        <v>23.33</v>
      </c>
      <c r="K58" s="65">
        <f t="shared" si="1"/>
        <v>23.61</v>
      </c>
      <c r="L58" s="65">
        <f t="shared" si="1"/>
        <v>23.89</v>
      </c>
      <c r="M58" s="65">
        <f t="shared" si="1"/>
        <v>24.18</v>
      </c>
      <c r="N58" s="65">
        <f t="shared" si="1"/>
        <v>24.47</v>
      </c>
      <c r="O58" s="65">
        <f t="shared" si="1"/>
        <v>24.76</v>
      </c>
      <c r="P58" s="65">
        <f t="shared" si="1"/>
        <v>25.06</v>
      </c>
      <c r="Q58" s="65">
        <f t="shared" si="1"/>
        <v>25.36</v>
      </c>
      <c r="R58" s="65">
        <f t="shared" si="1"/>
        <v>25.66</v>
      </c>
      <c r="S58" s="65">
        <f t="shared" si="1"/>
        <v>25.97</v>
      </c>
      <c r="T58" s="65">
        <f t="shared" si="1"/>
        <v>26.28</v>
      </c>
      <c r="U58" s="65">
        <f t="shared" si="1"/>
        <v>26.55</v>
      </c>
      <c r="V58" s="65">
        <f t="shared" si="1"/>
        <v>26.83</v>
      </c>
      <c r="W58" s="65">
        <f t="shared" si="1"/>
        <v>27.11</v>
      </c>
      <c r="X58" s="65">
        <f t="shared" si="1"/>
        <v>27.39</v>
      </c>
      <c r="Y58" s="65">
        <f t="shared" si="1"/>
        <v>27.67</v>
      </c>
      <c r="Z58" s="65">
        <f t="shared" si="1"/>
        <v>27.96</v>
      </c>
      <c r="AA58" s="65">
        <f t="shared" si="1"/>
        <v>28.25</v>
      </c>
      <c r="AB58" s="65">
        <f t="shared" si="1"/>
        <v>28.54</v>
      </c>
      <c r="AC58" s="65">
        <f t="shared" si="1"/>
        <v>28.84</v>
      </c>
      <c r="AD58" s="65">
        <f t="shared" si="1"/>
        <v>29.14</v>
      </c>
      <c r="AE58" s="65">
        <f t="shared" si="1"/>
        <v>29.42</v>
      </c>
      <c r="AF58" s="65">
        <f t="shared" si="1"/>
        <v>29.7</v>
      </c>
      <c r="AG58" s="65">
        <f t="shared" si="1"/>
        <v>29.99</v>
      </c>
      <c r="AH58" s="65">
        <f t="shared" si="1"/>
        <v>30.28</v>
      </c>
      <c r="AI58" s="65">
        <f t="shared" si="1"/>
        <v>30.57</v>
      </c>
      <c r="AJ58" s="65">
        <f t="shared" si="1"/>
        <v>30.86</v>
      </c>
      <c r="AK58" s="65">
        <f t="shared" si="1"/>
        <v>31.16</v>
      </c>
      <c r="AL58" s="65">
        <f t="shared" si="1"/>
        <v>31.46</v>
      </c>
      <c r="AM58" s="65">
        <f t="shared" si="1"/>
        <v>31.76</v>
      </c>
      <c r="AN58" s="65">
        <f t="shared" si="1"/>
        <v>32.06</v>
      </c>
      <c r="AO58" s="65">
        <f t="shared" si="1"/>
        <v>32.39</v>
      </c>
      <c r="AP58" s="65">
        <f t="shared" si="1"/>
        <v>32.729999999999997</v>
      </c>
      <c r="AQ58" s="65">
        <f t="shared" si="1"/>
        <v>33.07</v>
      </c>
      <c r="AR58" s="65">
        <f t="shared" si="1"/>
        <v>33.409999999999997</v>
      </c>
      <c r="AS58" s="65">
        <f t="shared" si="1"/>
        <v>33.76</v>
      </c>
      <c r="AT58" s="65">
        <f t="shared" si="1"/>
        <v>34.11</v>
      </c>
      <c r="AU58" s="65">
        <f t="shared" si="1"/>
        <v>34.46</v>
      </c>
      <c r="AV58" s="65">
        <f t="shared" si="1"/>
        <v>34.82</v>
      </c>
      <c r="AW58" s="65">
        <f t="shared" si="1"/>
        <v>35.18</v>
      </c>
      <c r="AX58" s="65">
        <f t="shared" si="1"/>
        <v>35.549999999999997</v>
      </c>
      <c r="AY58" s="65">
        <f t="shared" si="1"/>
        <v>35.92</v>
      </c>
      <c r="AZ58" s="65">
        <f t="shared" si="1"/>
        <v>36.29</v>
      </c>
      <c r="BA58" s="65">
        <f t="shared" si="1"/>
        <v>36.67</v>
      </c>
      <c r="BB58" s="65">
        <f t="shared" si="1"/>
        <v>37.049999999999997</v>
      </c>
    </row>
    <row r="59" spans="2:54" x14ac:dyDescent="0.2">
      <c r="B59" s="44" t="s">
        <v>102</v>
      </c>
      <c r="C59" s="66">
        <v>9.83</v>
      </c>
      <c r="D59" s="66">
        <f>ROUND(C59*(1+(0.8*D23)),2)</f>
        <v>10.039999999999999</v>
      </c>
      <c r="E59" s="66">
        <f t="shared" ref="E59:BB59" si="2">ROUND(D59*(1+(0.8*E23)),2)</f>
        <v>10.26</v>
      </c>
      <c r="F59" s="66">
        <f t="shared" si="2"/>
        <v>10.43</v>
      </c>
      <c r="G59" s="66">
        <f t="shared" si="2"/>
        <v>10.57</v>
      </c>
      <c r="H59" s="66">
        <f t="shared" si="2"/>
        <v>10.72</v>
      </c>
      <c r="I59" s="66">
        <f t="shared" si="2"/>
        <v>10.86</v>
      </c>
      <c r="J59" s="66">
        <f t="shared" si="2"/>
        <v>11</v>
      </c>
      <c r="K59" s="66">
        <f t="shared" si="2"/>
        <v>11.13</v>
      </c>
      <c r="L59" s="66">
        <f t="shared" si="2"/>
        <v>11.26</v>
      </c>
      <c r="M59" s="66">
        <f t="shared" si="2"/>
        <v>11.4</v>
      </c>
      <c r="N59" s="66">
        <f t="shared" si="2"/>
        <v>11.54</v>
      </c>
      <c r="O59" s="66">
        <f t="shared" si="2"/>
        <v>11.68</v>
      </c>
      <c r="P59" s="66">
        <f t="shared" si="2"/>
        <v>11.82</v>
      </c>
      <c r="Q59" s="66">
        <f t="shared" si="2"/>
        <v>11.96</v>
      </c>
      <c r="R59" s="66">
        <f t="shared" si="2"/>
        <v>12.1</v>
      </c>
      <c r="S59" s="66">
        <f t="shared" si="2"/>
        <v>12.25</v>
      </c>
      <c r="T59" s="66">
        <f t="shared" si="2"/>
        <v>12.4</v>
      </c>
      <c r="U59" s="66">
        <f t="shared" si="2"/>
        <v>12.53</v>
      </c>
      <c r="V59" s="66">
        <f t="shared" si="2"/>
        <v>12.66</v>
      </c>
      <c r="W59" s="66">
        <f t="shared" si="2"/>
        <v>12.79</v>
      </c>
      <c r="X59" s="66">
        <f t="shared" si="2"/>
        <v>12.92</v>
      </c>
      <c r="Y59" s="66">
        <f t="shared" si="2"/>
        <v>13.05</v>
      </c>
      <c r="Z59" s="66">
        <f t="shared" si="2"/>
        <v>13.19</v>
      </c>
      <c r="AA59" s="66">
        <f t="shared" si="2"/>
        <v>13.33</v>
      </c>
      <c r="AB59" s="66">
        <f t="shared" si="2"/>
        <v>13.47</v>
      </c>
      <c r="AC59" s="66">
        <f t="shared" si="2"/>
        <v>13.61</v>
      </c>
      <c r="AD59" s="66">
        <f t="shared" si="2"/>
        <v>13.75</v>
      </c>
      <c r="AE59" s="66">
        <f t="shared" si="2"/>
        <v>13.88</v>
      </c>
      <c r="AF59" s="66">
        <f t="shared" si="2"/>
        <v>14.01</v>
      </c>
      <c r="AG59" s="66">
        <f t="shared" si="2"/>
        <v>14.14</v>
      </c>
      <c r="AH59" s="66">
        <f t="shared" si="2"/>
        <v>14.28</v>
      </c>
      <c r="AI59" s="66">
        <f t="shared" si="2"/>
        <v>14.42</v>
      </c>
      <c r="AJ59" s="66">
        <f t="shared" si="2"/>
        <v>14.56</v>
      </c>
      <c r="AK59" s="66">
        <f t="shared" si="2"/>
        <v>14.7</v>
      </c>
      <c r="AL59" s="66">
        <f t="shared" si="2"/>
        <v>14.84</v>
      </c>
      <c r="AM59" s="66">
        <f t="shared" si="2"/>
        <v>14.98</v>
      </c>
      <c r="AN59" s="66">
        <f t="shared" si="2"/>
        <v>15.12</v>
      </c>
      <c r="AO59" s="66">
        <f t="shared" si="2"/>
        <v>15.28</v>
      </c>
      <c r="AP59" s="66">
        <f t="shared" si="2"/>
        <v>15.44</v>
      </c>
      <c r="AQ59" s="66">
        <f t="shared" si="2"/>
        <v>15.6</v>
      </c>
      <c r="AR59" s="66">
        <f t="shared" si="2"/>
        <v>15.76</v>
      </c>
      <c r="AS59" s="66">
        <f t="shared" si="2"/>
        <v>15.92</v>
      </c>
      <c r="AT59" s="66">
        <f t="shared" si="2"/>
        <v>16.09</v>
      </c>
      <c r="AU59" s="66">
        <f t="shared" si="2"/>
        <v>16.260000000000002</v>
      </c>
      <c r="AV59" s="66">
        <f t="shared" si="2"/>
        <v>16.43</v>
      </c>
      <c r="AW59" s="66">
        <f t="shared" si="2"/>
        <v>16.600000000000001</v>
      </c>
      <c r="AX59" s="66">
        <f t="shared" si="2"/>
        <v>16.77</v>
      </c>
      <c r="AY59" s="66">
        <f t="shared" si="2"/>
        <v>16.940000000000001</v>
      </c>
      <c r="AZ59" s="66">
        <f t="shared" si="2"/>
        <v>17.12</v>
      </c>
      <c r="BA59" s="66">
        <f t="shared" si="2"/>
        <v>17.3</v>
      </c>
      <c r="BB59" s="66">
        <f t="shared" si="2"/>
        <v>17.48</v>
      </c>
    </row>
    <row r="60" spans="2:54" x14ac:dyDescent="0.2">
      <c r="B60" s="67" t="s">
        <v>103</v>
      </c>
      <c r="C60" s="66">
        <v>6.42</v>
      </c>
      <c r="D60" s="66">
        <f>ROUND(C60*(1+(0.8*D23)),2)</f>
        <v>6.56</v>
      </c>
      <c r="E60" s="66">
        <f t="shared" ref="E60:BB60" si="3">ROUND(D60*(1+(0.8*E23)),2)</f>
        <v>6.71</v>
      </c>
      <c r="F60" s="66">
        <f t="shared" si="3"/>
        <v>6.82</v>
      </c>
      <c r="G60" s="66">
        <f t="shared" si="3"/>
        <v>6.91</v>
      </c>
      <c r="H60" s="66">
        <f t="shared" si="3"/>
        <v>7.01</v>
      </c>
      <c r="I60" s="66">
        <f t="shared" si="3"/>
        <v>7.1</v>
      </c>
      <c r="J60" s="66">
        <f t="shared" si="3"/>
        <v>7.19</v>
      </c>
      <c r="K60" s="66">
        <f t="shared" si="3"/>
        <v>7.28</v>
      </c>
      <c r="L60" s="66">
        <f t="shared" si="3"/>
        <v>7.37</v>
      </c>
      <c r="M60" s="66">
        <f t="shared" si="3"/>
        <v>7.46</v>
      </c>
      <c r="N60" s="66">
        <f t="shared" si="3"/>
        <v>7.55</v>
      </c>
      <c r="O60" s="66">
        <f t="shared" si="3"/>
        <v>7.64</v>
      </c>
      <c r="P60" s="66">
        <f t="shared" si="3"/>
        <v>7.73</v>
      </c>
      <c r="Q60" s="66">
        <f t="shared" si="3"/>
        <v>7.82</v>
      </c>
      <c r="R60" s="66">
        <f t="shared" si="3"/>
        <v>7.91</v>
      </c>
      <c r="S60" s="66">
        <f t="shared" si="3"/>
        <v>8</v>
      </c>
      <c r="T60" s="66">
        <f t="shared" si="3"/>
        <v>8.1</v>
      </c>
      <c r="U60" s="66">
        <f t="shared" si="3"/>
        <v>8.18</v>
      </c>
      <c r="V60" s="66">
        <f t="shared" si="3"/>
        <v>8.27</v>
      </c>
      <c r="W60" s="66">
        <f t="shared" si="3"/>
        <v>8.36</v>
      </c>
      <c r="X60" s="66">
        <f t="shared" si="3"/>
        <v>8.4499999999999993</v>
      </c>
      <c r="Y60" s="66">
        <f t="shared" si="3"/>
        <v>8.5399999999999991</v>
      </c>
      <c r="Z60" s="66">
        <f t="shared" si="3"/>
        <v>8.6300000000000008</v>
      </c>
      <c r="AA60" s="66">
        <f t="shared" si="3"/>
        <v>8.7200000000000006</v>
      </c>
      <c r="AB60" s="66">
        <f t="shared" si="3"/>
        <v>8.81</v>
      </c>
      <c r="AC60" s="66">
        <f t="shared" si="3"/>
        <v>8.9</v>
      </c>
      <c r="AD60" s="66">
        <f t="shared" si="3"/>
        <v>8.99</v>
      </c>
      <c r="AE60" s="66">
        <f t="shared" si="3"/>
        <v>9.08</v>
      </c>
      <c r="AF60" s="66">
        <f t="shared" si="3"/>
        <v>9.17</v>
      </c>
      <c r="AG60" s="66">
        <f t="shared" si="3"/>
        <v>9.26</v>
      </c>
      <c r="AH60" s="66">
        <f t="shared" si="3"/>
        <v>9.35</v>
      </c>
      <c r="AI60" s="66">
        <f t="shared" si="3"/>
        <v>9.44</v>
      </c>
      <c r="AJ60" s="66">
        <f t="shared" si="3"/>
        <v>9.5299999999999994</v>
      </c>
      <c r="AK60" s="66">
        <f t="shared" si="3"/>
        <v>9.6199999999999992</v>
      </c>
      <c r="AL60" s="66">
        <f t="shared" si="3"/>
        <v>9.7100000000000009</v>
      </c>
      <c r="AM60" s="66">
        <f t="shared" si="3"/>
        <v>9.8000000000000007</v>
      </c>
      <c r="AN60" s="66">
        <f t="shared" si="3"/>
        <v>9.89</v>
      </c>
      <c r="AO60" s="66">
        <f t="shared" si="3"/>
        <v>9.99</v>
      </c>
      <c r="AP60" s="66">
        <f t="shared" si="3"/>
        <v>10.09</v>
      </c>
      <c r="AQ60" s="66">
        <f t="shared" si="3"/>
        <v>10.19</v>
      </c>
      <c r="AR60" s="66">
        <f t="shared" si="3"/>
        <v>10.3</v>
      </c>
      <c r="AS60" s="66">
        <f t="shared" si="3"/>
        <v>10.41</v>
      </c>
      <c r="AT60" s="66">
        <f t="shared" si="3"/>
        <v>10.52</v>
      </c>
      <c r="AU60" s="66">
        <f t="shared" si="3"/>
        <v>10.63</v>
      </c>
      <c r="AV60" s="66">
        <f t="shared" si="3"/>
        <v>10.74</v>
      </c>
      <c r="AW60" s="66">
        <f t="shared" si="3"/>
        <v>10.85</v>
      </c>
      <c r="AX60" s="66">
        <f t="shared" si="3"/>
        <v>10.96</v>
      </c>
      <c r="AY60" s="66">
        <f t="shared" si="3"/>
        <v>11.07</v>
      </c>
      <c r="AZ60" s="66">
        <f t="shared" si="3"/>
        <v>11.19</v>
      </c>
      <c r="BA60" s="66">
        <f t="shared" si="3"/>
        <v>11.31</v>
      </c>
      <c r="BB60" s="66">
        <f t="shared" si="3"/>
        <v>11.43</v>
      </c>
    </row>
    <row r="61" spans="2:54" x14ac:dyDescent="0.2">
      <c r="B61" s="1" t="s">
        <v>73</v>
      </c>
    </row>
    <row r="62" spans="2:54" x14ac:dyDescent="0.2">
      <c r="B62" s="1"/>
    </row>
    <row r="63" spans="2:54" x14ac:dyDescent="0.2">
      <c r="B63" s="15" t="s">
        <v>311</v>
      </c>
    </row>
    <row r="64" spans="2:54" x14ac:dyDescent="0.2">
      <c r="B64" s="181" t="s">
        <v>312</v>
      </c>
      <c r="C64" s="182" t="s">
        <v>313</v>
      </c>
      <c r="D64" s="182" t="s">
        <v>314</v>
      </c>
      <c r="E64" s="182" t="s">
        <v>315</v>
      </c>
      <c r="F64" s="182" t="s">
        <v>316</v>
      </c>
      <c r="G64" s="182" t="s">
        <v>317</v>
      </c>
      <c r="H64" s="182" t="s">
        <v>318</v>
      </c>
      <c r="I64" s="182" t="s">
        <v>319</v>
      </c>
      <c r="J64" s="182" t="s">
        <v>320</v>
      </c>
      <c r="K64" s="182" t="s">
        <v>321</v>
      </c>
      <c r="L64" s="182" t="s">
        <v>322</v>
      </c>
    </row>
    <row r="65" spans="2:14" x14ac:dyDescent="0.2">
      <c r="B65" s="181" t="s">
        <v>323</v>
      </c>
      <c r="C65" s="18">
        <v>2</v>
      </c>
      <c r="D65" s="18">
        <v>1.8</v>
      </c>
      <c r="E65" s="18">
        <v>1.5</v>
      </c>
      <c r="F65" s="18">
        <v>1.4</v>
      </c>
      <c r="G65" s="18">
        <v>1.2</v>
      </c>
      <c r="H65" s="18">
        <v>1</v>
      </c>
      <c r="I65" s="18">
        <v>0.9</v>
      </c>
      <c r="J65" s="18">
        <v>0.75</v>
      </c>
      <c r="K65" s="18">
        <v>0.6</v>
      </c>
      <c r="L65" s="18">
        <v>0.4</v>
      </c>
    </row>
    <row r="66" spans="2:14" ht="13.2" x14ac:dyDescent="0.25">
      <c r="B66" s="18"/>
      <c r="C66" s="569" t="s">
        <v>324</v>
      </c>
      <c r="D66" s="570"/>
      <c r="E66" s="570"/>
      <c r="F66" s="571"/>
      <c r="G66" s="572" t="s">
        <v>325</v>
      </c>
      <c r="H66" s="573"/>
      <c r="I66" s="573"/>
      <c r="J66" s="573"/>
      <c r="K66" s="573"/>
      <c r="L66" s="574"/>
    </row>
    <row r="67" spans="2:14" x14ac:dyDescent="0.2">
      <c r="B67" s="1" t="s">
        <v>310</v>
      </c>
    </row>
    <row r="68" spans="2:14" x14ac:dyDescent="0.2">
      <c r="B68" s="1"/>
    </row>
    <row r="69" spans="2:14" x14ac:dyDescent="0.2">
      <c r="B69" s="1"/>
      <c r="C69" s="184" t="s">
        <v>326</v>
      </c>
      <c r="D69" s="185"/>
      <c r="E69" s="185"/>
      <c r="F69" s="185"/>
      <c r="G69" s="185"/>
      <c r="H69" s="185"/>
      <c r="I69" s="185"/>
      <c r="J69" s="185"/>
      <c r="K69" s="185"/>
      <c r="L69" s="186"/>
      <c r="M69" s="186"/>
      <c r="N69" s="187" t="s">
        <v>327</v>
      </c>
    </row>
    <row r="70" spans="2:14" x14ac:dyDescent="0.2">
      <c r="B70" s="183" t="s">
        <v>328</v>
      </c>
      <c r="C70" s="180">
        <v>4</v>
      </c>
      <c r="D70" s="180">
        <v>5</v>
      </c>
      <c r="E70" s="180">
        <v>6</v>
      </c>
      <c r="F70" s="180">
        <v>7</v>
      </c>
      <c r="G70" s="180">
        <v>8</v>
      </c>
      <c r="H70" s="180">
        <v>9</v>
      </c>
      <c r="I70" s="180">
        <v>10</v>
      </c>
      <c r="J70" s="180">
        <v>11</v>
      </c>
      <c r="K70" s="180">
        <v>12</v>
      </c>
      <c r="L70" s="180">
        <v>13</v>
      </c>
      <c r="M70" s="180">
        <v>14</v>
      </c>
      <c r="N70" s="180">
        <v>15</v>
      </c>
    </row>
    <row r="71" spans="2:14" x14ac:dyDescent="0.2">
      <c r="B71" s="1" t="s">
        <v>329</v>
      </c>
    </row>
    <row r="72" spans="2:14" x14ac:dyDescent="0.2">
      <c r="B72" s="1"/>
    </row>
    <row r="73" spans="2:14" x14ac:dyDescent="0.2">
      <c r="B73" s="582" t="s">
        <v>240</v>
      </c>
      <c r="C73" s="568" t="s">
        <v>130</v>
      </c>
      <c r="D73" s="568" t="s">
        <v>224</v>
      </c>
      <c r="E73" s="568"/>
      <c r="F73" s="568"/>
      <c r="G73" s="568"/>
      <c r="H73" s="568"/>
      <c r="I73" s="568"/>
    </row>
    <row r="74" spans="2:14" x14ac:dyDescent="0.2">
      <c r="B74" s="583"/>
      <c r="C74" s="568"/>
      <c r="D74" s="138" t="s">
        <v>228</v>
      </c>
      <c r="E74" s="138" t="s">
        <v>228</v>
      </c>
      <c r="F74" s="138" t="s">
        <v>228</v>
      </c>
      <c r="G74" s="138" t="s">
        <v>215</v>
      </c>
      <c r="H74" s="138" t="s">
        <v>228</v>
      </c>
      <c r="I74" s="138" t="s">
        <v>231</v>
      </c>
    </row>
    <row r="75" spans="2:14" ht="20.399999999999999" x14ac:dyDescent="0.2">
      <c r="B75" s="143" t="s">
        <v>227</v>
      </c>
      <c r="C75" s="568"/>
      <c r="D75" s="138" t="s">
        <v>229</v>
      </c>
      <c r="E75" s="138" t="s">
        <v>230</v>
      </c>
      <c r="F75" s="138" t="s">
        <v>238</v>
      </c>
      <c r="G75" s="138" t="s">
        <v>239</v>
      </c>
      <c r="H75" s="138" t="s">
        <v>239</v>
      </c>
      <c r="I75" s="138" t="s">
        <v>232</v>
      </c>
    </row>
    <row r="76" spans="2:14" x14ac:dyDescent="0.2">
      <c r="B76" s="129" t="s">
        <v>233</v>
      </c>
      <c r="C76" s="130" t="s">
        <v>234</v>
      </c>
      <c r="D76" s="43" t="s">
        <v>235</v>
      </c>
      <c r="E76" s="130" t="s">
        <v>235</v>
      </c>
      <c r="F76" s="130" t="s">
        <v>235</v>
      </c>
      <c r="G76" s="267">
        <v>2.6</v>
      </c>
      <c r="H76" s="130" t="s">
        <v>235</v>
      </c>
      <c r="I76" s="267">
        <v>2.4</v>
      </c>
    </row>
    <row r="77" spans="2:14" x14ac:dyDescent="0.2">
      <c r="B77" s="129" t="s">
        <v>236</v>
      </c>
      <c r="C77" s="130" t="s">
        <v>237</v>
      </c>
      <c r="D77" s="268">
        <v>9.9</v>
      </c>
      <c r="E77" s="267">
        <v>10.3</v>
      </c>
      <c r="F77" s="267">
        <v>26</v>
      </c>
      <c r="G77" s="130" t="s">
        <v>235</v>
      </c>
      <c r="H77" s="267">
        <v>12.8</v>
      </c>
      <c r="I77" s="130" t="s">
        <v>235</v>
      </c>
    </row>
    <row r="78" spans="2:14" x14ac:dyDescent="0.2">
      <c r="B78" s="1" t="s">
        <v>479</v>
      </c>
    </row>
    <row r="80" spans="2:14" ht="13.2" x14ac:dyDescent="0.25">
      <c r="B80" s="564" t="s">
        <v>242</v>
      </c>
      <c r="C80" s="565"/>
      <c r="D80" s="565"/>
      <c r="E80" s="565"/>
      <c r="F80" s="566"/>
      <c r="G80" s="566"/>
    </row>
    <row r="81" spans="2:54" ht="11.4" x14ac:dyDescent="0.2">
      <c r="B81" s="144" t="s">
        <v>91</v>
      </c>
      <c r="C81" s="138" t="s">
        <v>245</v>
      </c>
      <c r="D81" s="138" t="s">
        <v>246</v>
      </c>
      <c r="E81" s="138" t="s">
        <v>247</v>
      </c>
      <c r="F81" s="145" t="s">
        <v>132</v>
      </c>
      <c r="G81" s="145" t="s">
        <v>248</v>
      </c>
    </row>
    <row r="82" spans="2:54" x14ac:dyDescent="0.2">
      <c r="B82" s="46" t="s">
        <v>243</v>
      </c>
      <c r="C82" s="90">
        <v>1.1000000000000001</v>
      </c>
      <c r="D82" s="90">
        <v>63</v>
      </c>
      <c r="E82" s="90">
        <v>0.02</v>
      </c>
      <c r="F82" s="77">
        <v>4.8</v>
      </c>
      <c r="G82" s="77">
        <v>10</v>
      </c>
    </row>
    <row r="83" spans="2:54" x14ac:dyDescent="0.2">
      <c r="B83" s="89" t="s">
        <v>244</v>
      </c>
      <c r="C83" s="90">
        <v>2</v>
      </c>
      <c r="D83" s="90">
        <v>54.4</v>
      </c>
      <c r="E83" s="90">
        <v>0.02</v>
      </c>
      <c r="F83" s="77">
        <v>4.5999999999999996</v>
      </c>
      <c r="G83" s="77">
        <v>10</v>
      </c>
    </row>
    <row r="84" spans="2:54" x14ac:dyDescent="0.2">
      <c r="B84" s="46" t="s">
        <v>232</v>
      </c>
      <c r="C84" s="90">
        <v>1</v>
      </c>
      <c r="D84" s="90">
        <v>39.9</v>
      </c>
      <c r="E84" s="90">
        <v>0.02</v>
      </c>
      <c r="F84" s="77">
        <v>4.7</v>
      </c>
      <c r="G84" s="77">
        <v>10</v>
      </c>
    </row>
    <row r="85" spans="2:54" x14ac:dyDescent="0.2">
      <c r="B85" s="1" t="s">
        <v>331</v>
      </c>
    </row>
    <row r="86" spans="2:54" x14ac:dyDescent="0.2">
      <c r="B86" s="1"/>
    </row>
    <row r="87" spans="2:54" ht="20.399999999999999" x14ac:dyDescent="0.2">
      <c r="B87" s="142" t="s">
        <v>138</v>
      </c>
      <c r="C87" s="137">
        <v>2024</v>
      </c>
      <c r="D87" s="137">
        <v>2025</v>
      </c>
      <c r="E87" s="137">
        <v>2026</v>
      </c>
      <c r="F87" s="137">
        <v>2027</v>
      </c>
      <c r="G87" s="137">
        <v>2028</v>
      </c>
      <c r="H87" s="137">
        <v>2029</v>
      </c>
      <c r="I87" s="137">
        <v>2030</v>
      </c>
      <c r="J87" s="137">
        <v>2031</v>
      </c>
      <c r="K87" s="137">
        <v>2032</v>
      </c>
      <c r="L87" s="137">
        <v>2033</v>
      </c>
      <c r="M87" s="137">
        <v>2034</v>
      </c>
      <c r="N87" s="137">
        <v>2035</v>
      </c>
      <c r="O87" s="137">
        <v>2036</v>
      </c>
      <c r="P87" s="137">
        <v>2037</v>
      </c>
      <c r="Q87" s="137">
        <v>2038</v>
      </c>
      <c r="R87" s="137">
        <v>2039</v>
      </c>
      <c r="S87" s="137">
        <v>2040</v>
      </c>
      <c r="T87" s="137">
        <v>2041</v>
      </c>
      <c r="U87" s="137">
        <v>2042</v>
      </c>
      <c r="V87" s="137">
        <v>2043</v>
      </c>
      <c r="W87" s="137">
        <v>2044</v>
      </c>
      <c r="X87" s="137">
        <v>2045</v>
      </c>
      <c r="Y87" s="137">
        <v>2046</v>
      </c>
      <c r="Z87" s="137">
        <v>2047</v>
      </c>
      <c r="AA87" s="137">
        <v>2048</v>
      </c>
      <c r="AB87" s="137">
        <v>2049</v>
      </c>
      <c r="AC87" s="137">
        <v>2050</v>
      </c>
      <c r="AD87" s="137">
        <v>2051</v>
      </c>
      <c r="AE87" s="137">
        <v>2052</v>
      </c>
      <c r="AF87" s="137">
        <v>2053</v>
      </c>
      <c r="AG87" s="137">
        <v>2054</v>
      </c>
      <c r="AH87" s="137">
        <v>2055</v>
      </c>
      <c r="AI87" s="137">
        <v>2056</v>
      </c>
      <c r="AJ87" s="137">
        <v>2057</v>
      </c>
      <c r="AK87" s="137">
        <v>2058</v>
      </c>
      <c r="AL87" s="137">
        <v>2059</v>
      </c>
      <c r="AM87" s="137">
        <v>2060</v>
      </c>
      <c r="AN87" s="137">
        <v>2061</v>
      </c>
      <c r="AO87" s="137">
        <v>2062</v>
      </c>
      <c r="AP87" s="137">
        <v>2063</v>
      </c>
      <c r="AQ87" s="137">
        <v>2064</v>
      </c>
      <c r="AR87" s="137">
        <v>2065</v>
      </c>
      <c r="AS87" s="137">
        <v>2066</v>
      </c>
      <c r="AT87" s="137">
        <v>2067</v>
      </c>
      <c r="AU87" s="137">
        <v>2068</v>
      </c>
      <c r="AV87" s="137">
        <v>2069</v>
      </c>
      <c r="AW87" s="137">
        <v>2070</v>
      </c>
      <c r="AX87" s="137">
        <v>2071</v>
      </c>
      <c r="AY87" s="137">
        <v>2072</v>
      </c>
      <c r="AZ87" s="137">
        <v>2073</v>
      </c>
      <c r="BA87" s="137">
        <v>2074</v>
      </c>
      <c r="BB87" s="137">
        <v>2075</v>
      </c>
    </row>
    <row r="88" spans="2:54" ht="12.6" x14ac:dyDescent="0.3">
      <c r="B88" s="45" t="s">
        <v>140</v>
      </c>
      <c r="C88" s="94">
        <v>162.1</v>
      </c>
      <c r="D88" s="94">
        <f>ROUND(C88*(1+(0.8*D23)),2)</f>
        <v>165.6</v>
      </c>
      <c r="E88" s="94">
        <f t="shared" ref="E88:BB88" si="4">ROUND(D88*(1+(0.8*E23)),2)</f>
        <v>169.31</v>
      </c>
      <c r="F88" s="94">
        <f t="shared" si="4"/>
        <v>172.15</v>
      </c>
      <c r="G88" s="94">
        <f t="shared" si="4"/>
        <v>174.49</v>
      </c>
      <c r="H88" s="94">
        <f t="shared" si="4"/>
        <v>177</v>
      </c>
      <c r="I88" s="94">
        <f t="shared" si="4"/>
        <v>179.27</v>
      </c>
      <c r="J88" s="94">
        <f t="shared" si="4"/>
        <v>181.56</v>
      </c>
      <c r="K88" s="94">
        <f t="shared" si="4"/>
        <v>183.74</v>
      </c>
      <c r="L88" s="94">
        <f t="shared" si="4"/>
        <v>185.94</v>
      </c>
      <c r="M88" s="94">
        <f t="shared" si="4"/>
        <v>188.17</v>
      </c>
      <c r="N88" s="94">
        <f t="shared" si="4"/>
        <v>190.43</v>
      </c>
      <c r="O88" s="94">
        <f t="shared" si="4"/>
        <v>192.72</v>
      </c>
      <c r="P88" s="94">
        <f t="shared" si="4"/>
        <v>195.03</v>
      </c>
      <c r="Q88" s="94">
        <f t="shared" si="4"/>
        <v>197.37</v>
      </c>
      <c r="R88" s="94">
        <f t="shared" si="4"/>
        <v>199.74</v>
      </c>
      <c r="S88" s="94">
        <f t="shared" si="4"/>
        <v>202.14</v>
      </c>
      <c r="T88" s="94">
        <f t="shared" si="4"/>
        <v>204.57</v>
      </c>
      <c r="U88" s="94">
        <f t="shared" si="4"/>
        <v>206.7</v>
      </c>
      <c r="V88" s="94">
        <f t="shared" si="4"/>
        <v>208.85</v>
      </c>
      <c r="W88" s="94">
        <f t="shared" si="4"/>
        <v>211.02</v>
      </c>
      <c r="X88" s="94">
        <f t="shared" si="4"/>
        <v>213.21</v>
      </c>
      <c r="Y88" s="94">
        <f t="shared" si="4"/>
        <v>215.43</v>
      </c>
      <c r="Z88" s="94">
        <f t="shared" si="4"/>
        <v>217.67</v>
      </c>
      <c r="AA88" s="94">
        <f t="shared" si="4"/>
        <v>219.93</v>
      </c>
      <c r="AB88" s="94">
        <f t="shared" si="4"/>
        <v>222.22</v>
      </c>
      <c r="AC88" s="94">
        <f t="shared" si="4"/>
        <v>224.53</v>
      </c>
      <c r="AD88" s="94">
        <f t="shared" si="4"/>
        <v>226.87</v>
      </c>
      <c r="AE88" s="94">
        <f t="shared" si="4"/>
        <v>229.05</v>
      </c>
      <c r="AF88" s="94">
        <f t="shared" si="4"/>
        <v>231.25</v>
      </c>
      <c r="AG88" s="94">
        <f t="shared" si="4"/>
        <v>233.47</v>
      </c>
      <c r="AH88" s="94">
        <f t="shared" si="4"/>
        <v>235.71</v>
      </c>
      <c r="AI88" s="94">
        <f t="shared" si="4"/>
        <v>237.97</v>
      </c>
      <c r="AJ88" s="94">
        <f t="shared" si="4"/>
        <v>240.25</v>
      </c>
      <c r="AK88" s="94">
        <f t="shared" si="4"/>
        <v>242.56</v>
      </c>
      <c r="AL88" s="94">
        <f t="shared" si="4"/>
        <v>244.89</v>
      </c>
      <c r="AM88" s="94">
        <f t="shared" si="4"/>
        <v>247.24</v>
      </c>
      <c r="AN88" s="94">
        <f t="shared" si="4"/>
        <v>249.61</v>
      </c>
      <c r="AO88" s="94">
        <f t="shared" si="4"/>
        <v>252.21</v>
      </c>
      <c r="AP88" s="94">
        <f t="shared" si="4"/>
        <v>254.83</v>
      </c>
      <c r="AQ88" s="94">
        <f t="shared" si="4"/>
        <v>257.48</v>
      </c>
      <c r="AR88" s="94">
        <f t="shared" si="4"/>
        <v>260.16000000000003</v>
      </c>
      <c r="AS88" s="94">
        <f t="shared" si="4"/>
        <v>262.87</v>
      </c>
      <c r="AT88" s="94">
        <f t="shared" si="4"/>
        <v>265.60000000000002</v>
      </c>
      <c r="AU88" s="94">
        <f t="shared" si="4"/>
        <v>268.36</v>
      </c>
      <c r="AV88" s="94">
        <f t="shared" si="4"/>
        <v>271.14999999999998</v>
      </c>
      <c r="AW88" s="94">
        <f t="shared" si="4"/>
        <v>273.97000000000003</v>
      </c>
      <c r="AX88" s="94">
        <f t="shared" si="4"/>
        <v>276.82</v>
      </c>
      <c r="AY88" s="94">
        <f t="shared" si="4"/>
        <v>279.7</v>
      </c>
      <c r="AZ88" s="94">
        <f t="shared" si="4"/>
        <v>282.61</v>
      </c>
      <c r="BA88" s="94">
        <f t="shared" si="4"/>
        <v>285.55</v>
      </c>
      <c r="BB88" s="94">
        <f t="shared" si="4"/>
        <v>288.52</v>
      </c>
    </row>
    <row r="89" spans="2:54" ht="12.6" x14ac:dyDescent="0.3">
      <c r="B89" s="45" t="s">
        <v>139</v>
      </c>
      <c r="C89" s="94">
        <v>91.1</v>
      </c>
      <c r="D89" s="94">
        <f>ROUND(C89*(1+(0.8*D23)),2)</f>
        <v>93.07</v>
      </c>
      <c r="E89" s="94">
        <f t="shared" ref="E89:BB89" si="5">ROUND(D89*(1+(0.8*E23)),2)</f>
        <v>95.15</v>
      </c>
      <c r="F89" s="94">
        <f t="shared" si="5"/>
        <v>96.75</v>
      </c>
      <c r="G89" s="94">
        <f t="shared" si="5"/>
        <v>98.07</v>
      </c>
      <c r="H89" s="94">
        <f t="shared" si="5"/>
        <v>99.48</v>
      </c>
      <c r="I89" s="94">
        <f t="shared" si="5"/>
        <v>100.75</v>
      </c>
      <c r="J89" s="94">
        <f t="shared" si="5"/>
        <v>102.04</v>
      </c>
      <c r="K89" s="94">
        <f t="shared" si="5"/>
        <v>103.26</v>
      </c>
      <c r="L89" s="94">
        <f t="shared" si="5"/>
        <v>104.5</v>
      </c>
      <c r="M89" s="94">
        <f t="shared" si="5"/>
        <v>105.75</v>
      </c>
      <c r="N89" s="94">
        <f t="shared" si="5"/>
        <v>107.02</v>
      </c>
      <c r="O89" s="94">
        <f t="shared" si="5"/>
        <v>108.3</v>
      </c>
      <c r="P89" s="94">
        <f t="shared" si="5"/>
        <v>109.6</v>
      </c>
      <c r="Q89" s="94">
        <f t="shared" si="5"/>
        <v>110.92</v>
      </c>
      <c r="R89" s="94">
        <f t="shared" si="5"/>
        <v>112.25</v>
      </c>
      <c r="S89" s="94">
        <f t="shared" si="5"/>
        <v>113.6</v>
      </c>
      <c r="T89" s="94">
        <f t="shared" si="5"/>
        <v>114.96</v>
      </c>
      <c r="U89" s="94">
        <f t="shared" si="5"/>
        <v>116.16</v>
      </c>
      <c r="V89" s="94">
        <f t="shared" si="5"/>
        <v>117.37</v>
      </c>
      <c r="W89" s="94">
        <f t="shared" si="5"/>
        <v>118.59</v>
      </c>
      <c r="X89" s="94">
        <f t="shared" si="5"/>
        <v>119.82</v>
      </c>
      <c r="Y89" s="94">
        <f t="shared" si="5"/>
        <v>121.07</v>
      </c>
      <c r="Z89" s="94">
        <f t="shared" si="5"/>
        <v>122.33</v>
      </c>
      <c r="AA89" s="94">
        <f t="shared" si="5"/>
        <v>123.6</v>
      </c>
      <c r="AB89" s="94">
        <f t="shared" si="5"/>
        <v>124.89</v>
      </c>
      <c r="AC89" s="94">
        <f t="shared" si="5"/>
        <v>126.19</v>
      </c>
      <c r="AD89" s="94">
        <f t="shared" si="5"/>
        <v>127.5</v>
      </c>
      <c r="AE89" s="94">
        <f t="shared" si="5"/>
        <v>128.72</v>
      </c>
      <c r="AF89" s="94">
        <f t="shared" si="5"/>
        <v>129.96</v>
      </c>
      <c r="AG89" s="94">
        <f t="shared" si="5"/>
        <v>131.21</v>
      </c>
      <c r="AH89" s="94">
        <f t="shared" si="5"/>
        <v>132.47</v>
      </c>
      <c r="AI89" s="94">
        <f t="shared" si="5"/>
        <v>133.74</v>
      </c>
      <c r="AJ89" s="94">
        <f t="shared" si="5"/>
        <v>135.02000000000001</v>
      </c>
      <c r="AK89" s="94">
        <f t="shared" si="5"/>
        <v>136.32</v>
      </c>
      <c r="AL89" s="94">
        <f t="shared" si="5"/>
        <v>137.63</v>
      </c>
      <c r="AM89" s="94">
        <f t="shared" si="5"/>
        <v>138.94999999999999</v>
      </c>
      <c r="AN89" s="94">
        <f t="shared" si="5"/>
        <v>140.28</v>
      </c>
      <c r="AO89" s="94">
        <f t="shared" si="5"/>
        <v>141.74</v>
      </c>
      <c r="AP89" s="94">
        <f t="shared" si="5"/>
        <v>143.21</v>
      </c>
      <c r="AQ89" s="94">
        <f t="shared" si="5"/>
        <v>144.69999999999999</v>
      </c>
      <c r="AR89" s="94">
        <f t="shared" si="5"/>
        <v>146.19999999999999</v>
      </c>
      <c r="AS89" s="94">
        <f t="shared" si="5"/>
        <v>147.72</v>
      </c>
      <c r="AT89" s="94">
        <f t="shared" si="5"/>
        <v>149.26</v>
      </c>
      <c r="AU89" s="94">
        <f t="shared" si="5"/>
        <v>150.81</v>
      </c>
      <c r="AV89" s="94">
        <f t="shared" si="5"/>
        <v>152.38</v>
      </c>
      <c r="AW89" s="94">
        <f t="shared" si="5"/>
        <v>153.96</v>
      </c>
      <c r="AX89" s="94">
        <f t="shared" si="5"/>
        <v>155.56</v>
      </c>
      <c r="AY89" s="94">
        <f t="shared" si="5"/>
        <v>157.18</v>
      </c>
      <c r="AZ89" s="94">
        <f t="shared" si="5"/>
        <v>158.81</v>
      </c>
      <c r="BA89" s="94">
        <f t="shared" si="5"/>
        <v>160.46</v>
      </c>
      <c r="BB89" s="94">
        <f t="shared" si="5"/>
        <v>162.13</v>
      </c>
    </row>
    <row r="90" spans="2:54" ht="12.6" x14ac:dyDescent="0.3">
      <c r="B90" s="45" t="s">
        <v>144</v>
      </c>
      <c r="C90" s="94">
        <v>38.299999999999997</v>
      </c>
      <c r="D90" s="94">
        <f>ROUND(C90*(1+(0.8*D23)),2)</f>
        <v>39.130000000000003</v>
      </c>
      <c r="E90" s="94">
        <f t="shared" ref="E90:BB90" si="6">ROUND(D90*(1+(0.8*E23)),2)</f>
        <v>40.01</v>
      </c>
      <c r="F90" s="94">
        <f t="shared" si="6"/>
        <v>40.68</v>
      </c>
      <c r="G90" s="94">
        <f t="shared" si="6"/>
        <v>41.23</v>
      </c>
      <c r="H90" s="94">
        <f t="shared" si="6"/>
        <v>41.82</v>
      </c>
      <c r="I90" s="94">
        <f t="shared" si="6"/>
        <v>42.36</v>
      </c>
      <c r="J90" s="94">
        <f t="shared" si="6"/>
        <v>42.9</v>
      </c>
      <c r="K90" s="94">
        <f t="shared" si="6"/>
        <v>43.41</v>
      </c>
      <c r="L90" s="94">
        <f t="shared" si="6"/>
        <v>43.93</v>
      </c>
      <c r="M90" s="94">
        <f t="shared" si="6"/>
        <v>44.46</v>
      </c>
      <c r="N90" s="94">
        <f t="shared" si="6"/>
        <v>44.99</v>
      </c>
      <c r="O90" s="94">
        <f t="shared" si="6"/>
        <v>45.53</v>
      </c>
      <c r="P90" s="94">
        <f t="shared" si="6"/>
        <v>46.08</v>
      </c>
      <c r="Q90" s="94">
        <f t="shared" si="6"/>
        <v>46.63</v>
      </c>
      <c r="R90" s="94">
        <f t="shared" si="6"/>
        <v>47.19</v>
      </c>
      <c r="S90" s="94">
        <f t="shared" si="6"/>
        <v>47.76</v>
      </c>
      <c r="T90" s="94">
        <f t="shared" si="6"/>
        <v>48.33</v>
      </c>
      <c r="U90" s="94">
        <f t="shared" si="6"/>
        <v>48.83</v>
      </c>
      <c r="V90" s="94">
        <f t="shared" si="6"/>
        <v>49.34</v>
      </c>
      <c r="W90" s="94">
        <f t="shared" si="6"/>
        <v>49.85</v>
      </c>
      <c r="X90" s="94">
        <f t="shared" si="6"/>
        <v>50.37</v>
      </c>
      <c r="Y90" s="94">
        <f t="shared" si="6"/>
        <v>50.89</v>
      </c>
      <c r="Z90" s="94">
        <f t="shared" si="6"/>
        <v>51.42</v>
      </c>
      <c r="AA90" s="94">
        <f t="shared" si="6"/>
        <v>51.95</v>
      </c>
      <c r="AB90" s="94">
        <f t="shared" si="6"/>
        <v>52.49</v>
      </c>
      <c r="AC90" s="94">
        <f t="shared" si="6"/>
        <v>53.04</v>
      </c>
      <c r="AD90" s="94">
        <f t="shared" si="6"/>
        <v>53.59</v>
      </c>
      <c r="AE90" s="94">
        <f t="shared" si="6"/>
        <v>54.1</v>
      </c>
      <c r="AF90" s="94">
        <f t="shared" si="6"/>
        <v>54.62</v>
      </c>
      <c r="AG90" s="94">
        <f t="shared" si="6"/>
        <v>55.14</v>
      </c>
      <c r="AH90" s="94">
        <f t="shared" si="6"/>
        <v>55.67</v>
      </c>
      <c r="AI90" s="94">
        <f t="shared" si="6"/>
        <v>56.2</v>
      </c>
      <c r="AJ90" s="94">
        <f t="shared" si="6"/>
        <v>56.74</v>
      </c>
      <c r="AK90" s="94">
        <f t="shared" si="6"/>
        <v>57.28</v>
      </c>
      <c r="AL90" s="94">
        <f t="shared" si="6"/>
        <v>57.83</v>
      </c>
      <c r="AM90" s="94">
        <f t="shared" si="6"/>
        <v>58.39</v>
      </c>
      <c r="AN90" s="94">
        <f t="shared" si="6"/>
        <v>58.95</v>
      </c>
      <c r="AO90" s="94">
        <f t="shared" si="6"/>
        <v>59.56</v>
      </c>
      <c r="AP90" s="94">
        <f t="shared" si="6"/>
        <v>60.18</v>
      </c>
      <c r="AQ90" s="94">
        <f t="shared" si="6"/>
        <v>60.81</v>
      </c>
      <c r="AR90" s="94">
        <f t="shared" si="6"/>
        <v>61.44</v>
      </c>
      <c r="AS90" s="94">
        <f t="shared" si="6"/>
        <v>62.08</v>
      </c>
      <c r="AT90" s="94">
        <f t="shared" si="6"/>
        <v>62.73</v>
      </c>
      <c r="AU90" s="94">
        <f t="shared" si="6"/>
        <v>63.38</v>
      </c>
      <c r="AV90" s="94">
        <f t="shared" si="6"/>
        <v>64.040000000000006</v>
      </c>
      <c r="AW90" s="94">
        <f t="shared" si="6"/>
        <v>64.709999999999994</v>
      </c>
      <c r="AX90" s="94">
        <f t="shared" si="6"/>
        <v>65.38</v>
      </c>
      <c r="AY90" s="94">
        <f t="shared" si="6"/>
        <v>66.06</v>
      </c>
      <c r="AZ90" s="94">
        <f t="shared" si="6"/>
        <v>66.75</v>
      </c>
      <c r="BA90" s="94">
        <f t="shared" si="6"/>
        <v>67.44</v>
      </c>
      <c r="BB90" s="94">
        <f t="shared" si="6"/>
        <v>68.14</v>
      </c>
    </row>
    <row r="91" spans="2:54" ht="12.6" x14ac:dyDescent="0.3">
      <c r="B91" s="45" t="s">
        <v>145</v>
      </c>
      <c r="C91" s="94">
        <v>22.7</v>
      </c>
      <c r="D91" s="94">
        <f>ROUND(C91*(1+(0.8*D23)),2)</f>
        <v>23.19</v>
      </c>
      <c r="E91" s="94">
        <f t="shared" ref="E91:BB91" si="7">ROUND(D91*(1+(0.8*E23)),2)</f>
        <v>23.71</v>
      </c>
      <c r="F91" s="94">
        <f t="shared" si="7"/>
        <v>24.11</v>
      </c>
      <c r="G91" s="94">
        <f t="shared" si="7"/>
        <v>24.44</v>
      </c>
      <c r="H91" s="94">
        <f t="shared" si="7"/>
        <v>24.79</v>
      </c>
      <c r="I91" s="94">
        <f t="shared" si="7"/>
        <v>25.11</v>
      </c>
      <c r="J91" s="94">
        <f t="shared" si="7"/>
        <v>25.43</v>
      </c>
      <c r="K91" s="94">
        <f t="shared" si="7"/>
        <v>25.74</v>
      </c>
      <c r="L91" s="94">
        <f t="shared" si="7"/>
        <v>26.05</v>
      </c>
      <c r="M91" s="94">
        <f t="shared" si="7"/>
        <v>26.36</v>
      </c>
      <c r="N91" s="94">
        <f t="shared" si="7"/>
        <v>26.68</v>
      </c>
      <c r="O91" s="94">
        <f t="shared" si="7"/>
        <v>27</v>
      </c>
      <c r="P91" s="94">
        <f t="shared" si="7"/>
        <v>27.32</v>
      </c>
      <c r="Q91" s="94">
        <f t="shared" si="7"/>
        <v>27.65</v>
      </c>
      <c r="R91" s="94">
        <f t="shared" si="7"/>
        <v>27.98</v>
      </c>
      <c r="S91" s="94">
        <f t="shared" si="7"/>
        <v>28.32</v>
      </c>
      <c r="T91" s="94">
        <f t="shared" si="7"/>
        <v>28.66</v>
      </c>
      <c r="U91" s="94">
        <f t="shared" si="7"/>
        <v>28.96</v>
      </c>
      <c r="V91" s="94">
        <f t="shared" si="7"/>
        <v>29.26</v>
      </c>
      <c r="W91" s="94">
        <f t="shared" si="7"/>
        <v>29.56</v>
      </c>
      <c r="X91" s="94">
        <f t="shared" si="7"/>
        <v>29.87</v>
      </c>
      <c r="Y91" s="94">
        <f t="shared" si="7"/>
        <v>30.18</v>
      </c>
      <c r="Z91" s="94">
        <f t="shared" si="7"/>
        <v>30.49</v>
      </c>
      <c r="AA91" s="94">
        <f t="shared" si="7"/>
        <v>30.81</v>
      </c>
      <c r="AB91" s="94">
        <f t="shared" si="7"/>
        <v>31.13</v>
      </c>
      <c r="AC91" s="94">
        <f t="shared" si="7"/>
        <v>31.45</v>
      </c>
      <c r="AD91" s="94">
        <f t="shared" si="7"/>
        <v>31.78</v>
      </c>
      <c r="AE91" s="94">
        <f t="shared" si="7"/>
        <v>32.090000000000003</v>
      </c>
      <c r="AF91" s="94">
        <f t="shared" si="7"/>
        <v>32.4</v>
      </c>
      <c r="AG91" s="94">
        <f t="shared" si="7"/>
        <v>32.71</v>
      </c>
      <c r="AH91" s="94">
        <f t="shared" si="7"/>
        <v>33.020000000000003</v>
      </c>
      <c r="AI91" s="94">
        <f t="shared" si="7"/>
        <v>33.340000000000003</v>
      </c>
      <c r="AJ91" s="94">
        <f t="shared" si="7"/>
        <v>33.659999999999997</v>
      </c>
      <c r="AK91" s="94">
        <f t="shared" si="7"/>
        <v>33.979999999999997</v>
      </c>
      <c r="AL91" s="94">
        <f t="shared" si="7"/>
        <v>34.31</v>
      </c>
      <c r="AM91" s="94">
        <f t="shared" si="7"/>
        <v>34.64</v>
      </c>
      <c r="AN91" s="94">
        <f t="shared" si="7"/>
        <v>34.97</v>
      </c>
      <c r="AO91" s="94">
        <f t="shared" si="7"/>
        <v>35.33</v>
      </c>
      <c r="AP91" s="94">
        <f t="shared" si="7"/>
        <v>35.700000000000003</v>
      </c>
      <c r="AQ91" s="94">
        <f t="shared" si="7"/>
        <v>36.07</v>
      </c>
      <c r="AR91" s="94">
        <f t="shared" si="7"/>
        <v>36.450000000000003</v>
      </c>
      <c r="AS91" s="94">
        <f t="shared" si="7"/>
        <v>36.83</v>
      </c>
      <c r="AT91" s="94">
        <f t="shared" si="7"/>
        <v>37.21</v>
      </c>
      <c r="AU91" s="94">
        <f t="shared" si="7"/>
        <v>37.6</v>
      </c>
      <c r="AV91" s="94">
        <f t="shared" si="7"/>
        <v>37.99</v>
      </c>
      <c r="AW91" s="94">
        <f t="shared" si="7"/>
        <v>38.39</v>
      </c>
      <c r="AX91" s="94">
        <f t="shared" si="7"/>
        <v>38.79</v>
      </c>
      <c r="AY91" s="94">
        <f t="shared" si="7"/>
        <v>39.19</v>
      </c>
      <c r="AZ91" s="94">
        <f t="shared" si="7"/>
        <v>39.6</v>
      </c>
      <c r="BA91" s="94">
        <f t="shared" si="7"/>
        <v>40.01</v>
      </c>
      <c r="BB91" s="94">
        <f t="shared" si="7"/>
        <v>40.43</v>
      </c>
    </row>
    <row r="92" spans="2:54" ht="12.6" x14ac:dyDescent="0.3">
      <c r="B92" s="45" t="s">
        <v>143</v>
      </c>
      <c r="C92" s="94">
        <v>15.6</v>
      </c>
      <c r="D92" s="94">
        <f>ROUND(C92*(1+(0.8*D23)),2)</f>
        <v>15.94</v>
      </c>
      <c r="E92" s="94">
        <f t="shared" ref="E92:BB92" si="8">ROUND(D92*(1+(0.8*E23)),2)</f>
        <v>16.3</v>
      </c>
      <c r="F92" s="94">
        <f t="shared" si="8"/>
        <v>16.57</v>
      </c>
      <c r="G92" s="94">
        <f t="shared" si="8"/>
        <v>16.8</v>
      </c>
      <c r="H92" s="94">
        <f t="shared" si="8"/>
        <v>17.04</v>
      </c>
      <c r="I92" s="94">
        <f t="shared" si="8"/>
        <v>17.260000000000002</v>
      </c>
      <c r="J92" s="94">
        <f t="shared" si="8"/>
        <v>17.48</v>
      </c>
      <c r="K92" s="94">
        <f t="shared" si="8"/>
        <v>17.690000000000001</v>
      </c>
      <c r="L92" s="94">
        <f t="shared" si="8"/>
        <v>17.899999999999999</v>
      </c>
      <c r="M92" s="94">
        <f t="shared" si="8"/>
        <v>18.11</v>
      </c>
      <c r="N92" s="94">
        <f t="shared" si="8"/>
        <v>18.329999999999998</v>
      </c>
      <c r="O92" s="94">
        <f t="shared" si="8"/>
        <v>18.55</v>
      </c>
      <c r="P92" s="94">
        <f t="shared" si="8"/>
        <v>18.77</v>
      </c>
      <c r="Q92" s="94">
        <f t="shared" si="8"/>
        <v>19</v>
      </c>
      <c r="R92" s="94">
        <f t="shared" si="8"/>
        <v>19.23</v>
      </c>
      <c r="S92" s="94">
        <f t="shared" si="8"/>
        <v>19.46</v>
      </c>
      <c r="T92" s="94">
        <f t="shared" si="8"/>
        <v>19.690000000000001</v>
      </c>
      <c r="U92" s="94">
        <f t="shared" si="8"/>
        <v>19.89</v>
      </c>
      <c r="V92" s="94">
        <f t="shared" si="8"/>
        <v>20.100000000000001</v>
      </c>
      <c r="W92" s="94">
        <f t="shared" si="8"/>
        <v>20.309999999999999</v>
      </c>
      <c r="X92" s="94">
        <f t="shared" si="8"/>
        <v>20.52</v>
      </c>
      <c r="Y92" s="94">
        <f t="shared" si="8"/>
        <v>20.73</v>
      </c>
      <c r="Z92" s="94">
        <f t="shared" si="8"/>
        <v>20.95</v>
      </c>
      <c r="AA92" s="94">
        <f t="shared" si="8"/>
        <v>21.17</v>
      </c>
      <c r="AB92" s="94">
        <f t="shared" si="8"/>
        <v>21.39</v>
      </c>
      <c r="AC92" s="94">
        <f t="shared" si="8"/>
        <v>21.61</v>
      </c>
      <c r="AD92" s="94">
        <f t="shared" si="8"/>
        <v>21.83</v>
      </c>
      <c r="AE92" s="94">
        <f t="shared" si="8"/>
        <v>22.04</v>
      </c>
      <c r="AF92" s="94">
        <f t="shared" si="8"/>
        <v>22.25</v>
      </c>
      <c r="AG92" s="94">
        <f t="shared" si="8"/>
        <v>22.46</v>
      </c>
      <c r="AH92" s="94">
        <f t="shared" si="8"/>
        <v>22.68</v>
      </c>
      <c r="AI92" s="94">
        <f t="shared" si="8"/>
        <v>22.9</v>
      </c>
      <c r="AJ92" s="94">
        <f t="shared" si="8"/>
        <v>23.12</v>
      </c>
      <c r="AK92" s="94">
        <f t="shared" si="8"/>
        <v>23.34</v>
      </c>
      <c r="AL92" s="94">
        <f t="shared" si="8"/>
        <v>23.56</v>
      </c>
      <c r="AM92" s="94">
        <f t="shared" si="8"/>
        <v>23.79</v>
      </c>
      <c r="AN92" s="94">
        <f t="shared" si="8"/>
        <v>24.02</v>
      </c>
      <c r="AO92" s="94">
        <f t="shared" si="8"/>
        <v>24.27</v>
      </c>
      <c r="AP92" s="94">
        <f t="shared" si="8"/>
        <v>24.52</v>
      </c>
      <c r="AQ92" s="94">
        <f t="shared" si="8"/>
        <v>24.78</v>
      </c>
      <c r="AR92" s="94">
        <f t="shared" si="8"/>
        <v>25.04</v>
      </c>
      <c r="AS92" s="94">
        <f t="shared" si="8"/>
        <v>25.3</v>
      </c>
      <c r="AT92" s="94">
        <f t="shared" si="8"/>
        <v>25.56</v>
      </c>
      <c r="AU92" s="94">
        <f t="shared" si="8"/>
        <v>25.83</v>
      </c>
      <c r="AV92" s="94">
        <f t="shared" si="8"/>
        <v>26.1</v>
      </c>
      <c r="AW92" s="94">
        <f t="shared" si="8"/>
        <v>26.37</v>
      </c>
      <c r="AX92" s="94">
        <f t="shared" si="8"/>
        <v>26.64</v>
      </c>
      <c r="AY92" s="94">
        <f t="shared" si="8"/>
        <v>26.92</v>
      </c>
      <c r="AZ92" s="94">
        <f t="shared" si="8"/>
        <v>27.2</v>
      </c>
      <c r="BA92" s="94">
        <f t="shared" si="8"/>
        <v>27.48</v>
      </c>
      <c r="BB92" s="94">
        <f t="shared" si="8"/>
        <v>27.77</v>
      </c>
    </row>
    <row r="93" spans="2:54" x14ac:dyDescent="0.2">
      <c r="B93" s="45" t="s">
        <v>141</v>
      </c>
      <c r="C93" s="94">
        <v>1.1000000000000001</v>
      </c>
      <c r="D93" s="94">
        <f>ROUND(C93*(1+(0.8*D23)),2)</f>
        <v>1.1200000000000001</v>
      </c>
      <c r="E93" s="94">
        <f t="shared" ref="E93:BB93" si="9">ROUND(D93*(1+(0.8*E23)),2)</f>
        <v>1.1499999999999999</v>
      </c>
      <c r="F93" s="94">
        <f t="shared" si="9"/>
        <v>1.17</v>
      </c>
      <c r="G93" s="94">
        <f t="shared" si="9"/>
        <v>1.19</v>
      </c>
      <c r="H93" s="94">
        <f t="shared" si="9"/>
        <v>1.21</v>
      </c>
      <c r="I93" s="94">
        <f t="shared" si="9"/>
        <v>1.23</v>
      </c>
      <c r="J93" s="94">
        <f t="shared" si="9"/>
        <v>1.25</v>
      </c>
      <c r="K93" s="94">
        <f t="shared" si="9"/>
        <v>1.27</v>
      </c>
      <c r="L93" s="94">
        <f t="shared" si="9"/>
        <v>1.29</v>
      </c>
      <c r="M93" s="94">
        <f t="shared" si="9"/>
        <v>1.31</v>
      </c>
      <c r="N93" s="94">
        <f t="shared" si="9"/>
        <v>1.33</v>
      </c>
      <c r="O93" s="94">
        <f t="shared" si="9"/>
        <v>1.35</v>
      </c>
      <c r="P93" s="94">
        <f t="shared" si="9"/>
        <v>1.37</v>
      </c>
      <c r="Q93" s="94">
        <f t="shared" si="9"/>
        <v>1.39</v>
      </c>
      <c r="R93" s="94">
        <f t="shared" si="9"/>
        <v>1.41</v>
      </c>
      <c r="S93" s="94">
        <f t="shared" si="9"/>
        <v>1.43</v>
      </c>
      <c r="T93" s="94">
        <f t="shared" si="9"/>
        <v>1.45</v>
      </c>
      <c r="U93" s="94">
        <f t="shared" si="9"/>
        <v>1.47</v>
      </c>
      <c r="V93" s="94">
        <f t="shared" si="9"/>
        <v>1.49</v>
      </c>
      <c r="W93" s="94">
        <f t="shared" si="9"/>
        <v>1.51</v>
      </c>
      <c r="X93" s="94">
        <f t="shared" si="9"/>
        <v>1.53</v>
      </c>
      <c r="Y93" s="94">
        <f t="shared" si="9"/>
        <v>1.55</v>
      </c>
      <c r="Z93" s="94">
        <f t="shared" si="9"/>
        <v>1.57</v>
      </c>
      <c r="AA93" s="94">
        <f t="shared" si="9"/>
        <v>1.59</v>
      </c>
      <c r="AB93" s="94">
        <f t="shared" si="9"/>
        <v>1.61</v>
      </c>
      <c r="AC93" s="94">
        <f t="shared" si="9"/>
        <v>1.63</v>
      </c>
      <c r="AD93" s="94">
        <f t="shared" si="9"/>
        <v>1.65</v>
      </c>
      <c r="AE93" s="94">
        <f t="shared" si="9"/>
        <v>1.67</v>
      </c>
      <c r="AF93" s="94">
        <f t="shared" si="9"/>
        <v>1.69</v>
      </c>
      <c r="AG93" s="94">
        <f t="shared" si="9"/>
        <v>1.71</v>
      </c>
      <c r="AH93" s="94">
        <f t="shared" si="9"/>
        <v>1.73</v>
      </c>
      <c r="AI93" s="94">
        <f t="shared" si="9"/>
        <v>1.75</v>
      </c>
      <c r="AJ93" s="94">
        <f t="shared" si="9"/>
        <v>1.77</v>
      </c>
      <c r="AK93" s="94">
        <f t="shared" si="9"/>
        <v>1.79</v>
      </c>
      <c r="AL93" s="94">
        <f t="shared" si="9"/>
        <v>1.81</v>
      </c>
      <c r="AM93" s="94">
        <f t="shared" si="9"/>
        <v>1.83</v>
      </c>
      <c r="AN93" s="94">
        <f t="shared" si="9"/>
        <v>1.85</v>
      </c>
      <c r="AO93" s="94">
        <f t="shared" si="9"/>
        <v>1.87</v>
      </c>
      <c r="AP93" s="94">
        <f t="shared" si="9"/>
        <v>1.89</v>
      </c>
      <c r="AQ93" s="94">
        <f t="shared" si="9"/>
        <v>1.91</v>
      </c>
      <c r="AR93" s="94">
        <f t="shared" si="9"/>
        <v>1.93</v>
      </c>
      <c r="AS93" s="94">
        <f t="shared" si="9"/>
        <v>1.95</v>
      </c>
      <c r="AT93" s="94">
        <f t="shared" si="9"/>
        <v>1.97</v>
      </c>
      <c r="AU93" s="94">
        <f t="shared" si="9"/>
        <v>1.99</v>
      </c>
      <c r="AV93" s="94">
        <f t="shared" si="9"/>
        <v>2.0099999999999998</v>
      </c>
      <c r="AW93" s="94">
        <f t="shared" si="9"/>
        <v>2.0299999999999998</v>
      </c>
      <c r="AX93" s="94">
        <f t="shared" si="9"/>
        <v>2.0499999999999998</v>
      </c>
      <c r="AY93" s="94">
        <f t="shared" si="9"/>
        <v>2.0699999999999998</v>
      </c>
      <c r="AZ93" s="94">
        <f t="shared" si="9"/>
        <v>2.09</v>
      </c>
      <c r="BA93" s="94">
        <f t="shared" si="9"/>
        <v>2.11</v>
      </c>
      <c r="BB93" s="94">
        <f t="shared" si="9"/>
        <v>2.13</v>
      </c>
    </row>
    <row r="94" spans="2:54" ht="12.6" x14ac:dyDescent="0.3">
      <c r="B94" s="45" t="s">
        <v>142</v>
      </c>
      <c r="C94" s="94">
        <v>37.700000000000003</v>
      </c>
      <c r="D94" s="94">
        <f>ROUND(C94*(1+(0.8*D23)),2)</f>
        <v>38.51</v>
      </c>
      <c r="E94" s="94">
        <f t="shared" ref="E94:BB94" si="10">ROUND(D94*(1+(0.8*E23)),2)</f>
        <v>39.369999999999997</v>
      </c>
      <c r="F94" s="94">
        <f t="shared" si="10"/>
        <v>40.03</v>
      </c>
      <c r="G94" s="94">
        <f t="shared" si="10"/>
        <v>40.57</v>
      </c>
      <c r="H94" s="94">
        <f t="shared" si="10"/>
        <v>41.15</v>
      </c>
      <c r="I94" s="94">
        <f t="shared" si="10"/>
        <v>41.68</v>
      </c>
      <c r="J94" s="94">
        <f t="shared" si="10"/>
        <v>42.21</v>
      </c>
      <c r="K94" s="94">
        <f t="shared" si="10"/>
        <v>42.72</v>
      </c>
      <c r="L94" s="94">
        <f t="shared" si="10"/>
        <v>43.23</v>
      </c>
      <c r="M94" s="94">
        <f t="shared" si="10"/>
        <v>43.75</v>
      </c>
      <c r="N94" s="94">
        <f t="shared" si="10"/>
        <v>44.28</v>
      </c>
      <c r="O94" s="94">
        <f t="shared" si="10"/>
        <v>44.81</v>
      </c>
      <c r="P94" s="94">
        <f t="shared" si="10"/>
        <v>45.35</v>
      </c>
      <c r="Q94" s="94">
        <f t="shared" si="10"/>
        <v>45.89</v>
      </c>
      <c r="R94" s="94">
        <f t="shared" si="10"/>
        <v>46.44</v>
      </c>
      <c r="S94" s="94">
        <f t="shared" si="10"/>
        <v>47</v>
      </c>
      <c r="T94" s="94">
        <f t="shared" si="10"/>
        <v>47.56</v>
      </c>
      <c r="U94" s="94">
        <f t="shared" si="10"/>
        <v>48.05</v>
      </c>
      <c r="V94" s="94">
        <f t="shared" si="10"/>
        <v>48.55</v>
      </c>
      <c r="W94" s="94">
        <f t="shared" si="10"/>
        <v>49.05</v>
      </c>
      <c r="X94" s="94">
        <f t="shared" si="10"/>
        <v>49.56</v>
      </c>
      <c r="Y94" s="94">
        <f t="shared" si="10"/>
        <v>50.08</v>
      </c>
      <c r="Z94" s="94">
        <f t="shared" si="10"/>
        <v>50.6</v>
      </c>
      <c r="AA94" s="94">
        <f t="shared" si="10"/>
        <v>51.13</v>
      </c>
      <c r="AB94" s="94">
        <f t="shared" si="10"/>
        <v>51.66</v>
      </c>
      <c r="AC94" s="94">
        <f t="shared" si="10"/>
        <v>52.2</v>
      </c>
      <c r="AD94" s="94">
        <f t="shared" si="10"/>
        <v>52.74</v>
      </c>
      <c r="AE94" s="94">
        <f t="shared" si="10"/>
        <v>53.25</v>
      </c>
      <c r="AF94" s="94">
        <f t="shared" si="10"/>
        <v>53.76</v>
      </c>
      <c r="AG94" s="94">
        <f t="shared" si="10"/>
        <v>54.28</v>
      </c>
      <c r="AH94" s="94">
        <f t="shared" si="10"/>
        <v>54.8</v>
      </c>
      <c r="AI94" s="94">
        <f t="shared" si="10"/>
        <v>55.33</v>
      </c>
      <c r="AJ94" s="94">
        <f t="shared" si="10"/>
        <v>55.86</v>
      </c>
      <c r="AK94" s="94">
        <f t="shared" si="10"/>
        <v>56.4</v>
      </c>
      <c r="AL94" s="94">
        <f t="shared" si="10"/>
        <v>56.94</v>
      </c>
      <c r="AM94" s="94">
        <f t="shared" si="10"/>
        <v>57.49</v>
      </c>
      <c r="AN94" s="94">
        <f t="shared" si="10"/>
        <v>58.04</v>
      </c>
      <c r="AO94" s="94">
        <f t="shared" si="10"/>
        <v>58.64</v>
      </c>
      <c r="AP94" s="94">
        <f t="shared" si="10"/>
        <v>59.25</v>
      </c>
      <c r="AQ94" s="94">
        <f t="shared" si="10"/>
        <v>59.87</v>
      </c>
      <c r="AR94" s="94">
        <f t="shared" si="10"/>
        <v>60.49</v>
      </c>
      <c r="AS94" s="94">
        <f t="shared" si="10"/>
        <v>61.12</v>
      </c>
      <c r="AT94" s="94">
        <f t="shared" si="10"/>
        <v>61.76</v>
      </c>
      <c r="AU94" s="94">
        <f t="shared" si="10"/>
        <v>62.4</v>
      </c>
      <c r="AV94" s="94">
        <f t="shared" si="10"/>
        <v>63.05</v>
      </c>
      <c r="AW94" s="94">
        <f t="shared" si="10"/>
        <v>63.71</v>
      </c>
      <c r="AX94" s="94">
        <f t="shared" si="10"/>
        <v>64.37</v>
      </c>
      <c r="AY94" s="94">
        <f t="shared" si="10"/>
        <v>65.040000000000006</v>
      </c>
      <c r="AZ94" s="94">
        <f t="shared" si="10"/>
        <v>65.72</v>
      </c>
      <c r="BA94" s="94">
        <f t="shared" si="10"/>
        <v>66.400000000000006</v>
      </c>
      <c r="BB94" s="94">
        <f t="shared" si="10"/>
        <v>67.09</v>
      </c>
    </row>
    <row r="95" spans="2:54" x14ac:dyDescent="0.2">
      <c r="B95" s="1" t="s">
        <v>480</v>
      </c>
    </row>
    <row r="96" spans="2:54" x14ac:dyDescent="0.2">
      <c r="B96" s="1"/>
    </row>
    <row r="97" spans="2:7" ht="16.5" customHeight="1" x14ac:dyDescent="0.2">
      <c r="B97" s="142" t="s">
        <v>126</v>
      </c>
      <c r="C97" s="146" t="s">
        <v>129</v>
      </c>
      <c r="D97" s="146" t="s">
        <v>130</v>
      </c>
    </row>
    <row r="98" spans="2:7" x14ac:dyDescent="0.2">
      <c r="B98" s="64" t="s">
        <v>108</v>
      </c>
      <c r="C98" s="74">
        <v>0.72</v>
      </c>
      <c r="D98" s="3" t="s">
        <v>128</v>
      </c>
    </row>
    <row r="99" spans="2:7" x14ac:dyDescent="0.2">
      <c r="B99" s="44" t="s">
        <v>109</v>
      </c>
      <c r="C99" s="75">
        <v>0.82</v>
      </c>
      <c r="D99" s="3" t="s">
        <v>128</v>
      </c>
    </row>
    <row r="100" spans="2:7" x14ac:dyDescent="0.2">
      <c r="B100" s="44" t="s">
        <v>127</v>
      </c>
      <c r="C100" s="75">
        <v>0.7</v>
      </c>
      <c r="D100" s="3" t="s">
        <v>131</v>
      </c>
    </row>
    <row r="101" spans="2:7" x14ac:dyDescent="0.2">
      <c r="B101" s="1" t="s">
        <v>332</v>
      </c>
    </row>
    <row r="102" spans="2:7" x14ac:dyDescent="0.2">
      <c r="B102" s="1"/>
    </row>
    <row r="103" spans="2:7" ht="16.5" customHeight="1" x14ac:dyDescent="0.25">
      <c r="B103" s="564" t="s">
        <v>249</v>
      </c>
      <c r="C103" s="565"/>
      <c r="D103" s="565"/>
      <c r="E103" s="565"/>
      <c r="F103"/>
      <c r="G103"/>
    </row>
    <row r="104" spans="2:7" ht="12.75" customHeight="1" x14ac:dyDescent="0.2">
      <c r="B104" s="144" t="s">
        <v>91</v>
      </c>
      <c r="C104" s="138" t="s">
        <v>250</v>
      </c>
      <c r="D104" s="138" t="s">
        <v>251</v>
      </c>
      <c r="E104" s="138" t="s">
        <v>252</v>
      </c>
      <c r="F104" s="98"/>
      <c r="G104" s="98"/>
    </row>
    <row r="105" spans="2:7" x14ac:dyDescent="0.2">
      <c r="B105" s="46" t="s">
        <v>243</v>
      </c>
      <c r="C105" s="99">
        <v>3140</v>
      </c>
      <c r="D105" s="90">
        <v>0.182</v>
      </c>
      <c r="E105" s="90">
        <v>2.4E-2</v>
      </c>
      <c r="F105" s="97"/>
      <c r="G105" s="97"/>
    </row>
    <row r="106" spans="2:7" x14ac:dyDescent="0.2">
      <c r="B106" s="89" t="s">
        <v>244</v>
      </c>
      <c r="C106" s="99">
        <v>3190</v>
      </c>
      <c r="D106" s="90">
        <v>0.17599999999999999</v>
      </c>
      <c r="E106" s="90">
        <v>2.4E-2</v>
      </c>
      <c r="F106" s="97"/>
      <c r="G106" s="97"/>
    </row>
    <row r="107" spans="2:7" x14ac:dyDescent="0.2">
      <c r="B107" s="46" t="s">
        <v>232</v>
      </c>
      <c r="C107" s="99">
        <v>3140</v>
      </c>
      <c r="D107" s="90">
        <v>0.17899999999999999</v>
      </c>
      <c r="E107" s="90">
        <v>2.4E-2</v>
      </c>
      <c r="F107" s="97"/>
      <c r="G107" s="97"/>
    </row>
    <row r="108" spans="2:7" x14ac:dyDescent="0.2">
      <c r="B108" s="102" t="s">
        <v>334</v>
      </c>
      <c r="C108" s="96"/>
      <c r="D108" s="96"/>
      <c r="E108" s="96"/>
      <c r="F108" s="97"/>
      <c r="G108" s="97"/>
    </row>
    <row r="109" spans="2:7" x14ac:dyDescent="0.2">
      <c r="B109" s="95"/>
      <c r="C109" s="96"/>
      <c r="D109" s="96"/>
      <c r="E109" s="96"/>
      <c r="F109" s="97"/>
      <c r="G109" s="97"/>
    </row>
    <row r="110" spans="2:7" ht="17.25" customHeight="1" x14ac:dyDescent="0.2">
      <c r="B110" s="579" t="s">
        <v>256</v>
      </c>
      <c r="C110" s="580"/>
      <c r="D110" s="581"/>
      <c r="E110" s="96"/>
      <c r="F110" s="97"/>
      <c r="G110" s="97"/>
    </row>
    <row r="111" spans="2:7" ht="20.399999999999999" x14ac:dyDescent="0.2">
      <c r="B111" s="145" t="s">
        <v>253</v>
      </c>
      <c r="C111" s="138" t="s">
        <v>254</v>
      </c>
      <c r="D111" s="138" t="s">
        <v>255</v>
      </c>
      <c r="E111" s="96"/>
      <c r="F111" s="97"/>
      <c r="G111" s="97"/>
    </row>
    <row r="112" spans="2:7" x14ac:dyDescent="0.2">
      <c r="B112" s="43">
        <v>206</v>
      </c>
      <c r="C112" s="130">
        <v>210</v>
      </c>
      <c r="D112" s="130">
        <v>216</v>
      </c>
      <c r="E112" s="96"/>
      <c r="F112" s="97"/>
      <c r="G112" s="97"/>
    </row>
    <row r="113" spans="2:54" x14ac:dyDescent="0.2">
      <c r="B113" s="102" t="s">
        <v>337</v>
      </c>
      <c r="C113" s="96"/>
      <c r="D113" s="96"/>
      <c r="E113" s="96"/>
      <c r="F113" s="97"/>
      <c r="G113" s="97"/>
    </row>
    <row r="114" spans="2:54" x14ac:dyDescent="0.2">
      <c r="B114" s="95"/>
      <c r="C114" s="96"/>
      <c r="D114" s="96"/>
      <c r="E114" s="96"/>
      <c r="F114" s="97"/>
      <c r="G114" s="97"/>
    </row>
    <row r="115" spans="2:54" ht="16.5" customHeight="1" x14ac:dyDescent="0.2">
      <c r="B115" s="562" t="s">
        <v>257</v>
      </c>
      <c r="C115" s="563"/>
      <c r="D115" s="563"/>
      <c r="E115" s="563"/>
      <c r="F115" s="97"/>
      <c r="G115" s="97"/>
    </row>
    <row r="116" spans="2:54" ht="11.4" x14ac:dyDescent="0.2">
      <c r="B116" s="147"/>
      <c r="C116" s="138" t="s">
        <v>250</v>
      </c>
      <c r="D116" s="138" t="s">
        <v>251</v>
      </c>
      <c r="E116" s="138" t="s">
        <v>252</v>
      </c>
      <c r="F116" s="97"/>
      <c r="G116" s="97"/>
    </row>
    <row r="117" spans="2:54" ht="12.6" x14ac:dyDescent="0.2">
      <c r="B117" s="46" t="s">
        <v>152</v>
      </c>
      <c r="C117" s="99">
        <v>1</v>
      </c>
      <c r="D117" s="99">
        <v>25</v>
      </c>
      <c r="E117" s="99">
        <v>298</v>
      </c>
      <c r="F117" s="97"/>
      <c r="G117" s="97"/>
    </row>
    <row r="118" spans="2:54" x14ac:dyDescent="0.2">
      <c r="B118" s="102" t="s">
        <v>335</v>
      </c>
      <c r="C118" s="96"/>
      <c r="D118" s="96"/>
      <c r="E118" s="96"/>
      <c r="F118" s="97"/>
      <c r="G118" s="97"/>
    </row>
    <row r="119" spans="2:54" x14ac:dyDescent="0.2">
      <c r="B119" s="102"/>
      <c r="C119" s="96"/>
      <c r="D119" s="96"/>
      <c r="E119" s="96"/>
      <c r="F119" s="97"/>
      <c r="G119" s="97"/>
    </row>
    <row r="120" spans="2:54" ht="16.5" customHeight="1" x14ac:dyDescent="0.2">
      <c r="B120" s="142" t="s">
        <v>153</v>
      </c>
      <c r="C120" s="137">
        <v>2024</v>
      </c>
      <c r="D120" s="137">
        <v>2025</v>
      </c>
      <c r="E120" s="137">
        <v>2026</v>
      </c>
      <c r="F120" s="137">
        <v>2027</v>
      </c>
      <c r="G120" s="137">
        <v>2028</v>
      </c>
      <c r="H120" s="137">
        <v>2029</v>
      </c>
      <c r="I120" s="137">
        <v>2030</v>
      </c>
      <c r="J120" s="137">
        <v>2031</v>
      </c>
      <c r="K120" s="137">
        <v>2032</v>
      </c>
      <c r="L120" s="137">
        <v>2033</v>
      </c>
      <c r="M120" s="137">
        <v>2034</v>
      </c>
      <c r="N120" s="137">
        <v>2035</v>
      </c>
      <c r="O120" s="137">
        <v>2036</v>
      </c>
      <c r="P120" s="137">
        <v>2037</v>
      </c>
      <c r="Q120" s="137">
        <v>2038</v>
      </c>
      <c r="R120" s="137">
        <v>2039</v>
      </c>
      <c r="S120" s="137">
        <v>2040</v>
      </c>
      <c r="T120" s="137">
        <v>2041</v>
      </c>
      <c r="U120" s="137">
        <v>2042</v>
      </c>
      <c r="V120" s="137">
        <v>2043</v>
      </c>
      <c r="W120" s="137">
        <v>2044</v>
      </c>
      <c r="X120" s="137">
        <v>2045</v>
      </c>
      <c r="Y120" s="137">
        <v>2046</v>
      </c>
      <c r="Z120" s="137">
        <v>2047</v>
      </c>
      <c r="AA120" s="137">
        <v>2048</v>
      </c>
      <c r="AB120" s="137">
        <v>2049</v>
      </c>
      <c r="AC120" s="137">
        <v>2050</v>
      </c>
      <c r="AD120" s="137">
        <v>2051</v>
      </c>
      <c r="AE120" s="137">
        <v>2052</v>
      </c>
      <c r="AF120" s="137">
        <v>2053</v>
      </c>
      <c r="AG120" s="137">
        <v>2054</v>
      </c>
      <c r="AH120" s="137">
        <v>2055</v>
      </c>
      <c r="AI120" s="137">
        <v>2056</v>
      </c>
      <c r="AJ120" s="137">
        <v>2057</v>
      </c>
      <c r="AK120" s="137">
        <v>2058</v>
      </c>
      <c r="AL120" s="137">
        <v>2059</v>
      </c>
      <c r="AM120" s="137">
        <v>2060</v>
      </c>
      <c r="AN120" s="137">
        <v>2061</v>
      </c>
      <c r="AO120" s="137">
        <v>2062</v>
      </c>
      <c r="AP120" s="137">
        <v>2063</v>
      </c>
      <c r="AQ120" s="137">
        <v>2064</v>
      </c>
      <c r="AR120" s="137">
        <v>2065</v>
      </c>
      <c r="AS120" s="137">
        <v>2066</v>
      </c>
      <c r="AT120" s="137">
        <v>2067</v>
      </c>
      <c r="AU120" s="137">
        <v>2068</v>
      </c>
      <c r="AV120" s="137">
        <v>2069</v>
      </c>
      <c r="AW120" s="137">
        <v>2070</v>
      </c>
      <c r="AX120" s="137">
        <v>2071</v>
      </c>
      <c r="AY120" s="137">
        <v>2072</v>
      </c>
      <c r="AZ120" s="137">
        <v>2073</v>
      </c>
      <c r="BA120" s="137">
        <v>2074</v>
      </c>
      <c r="BB120" s="137">
        <v>2075</v>
      </c>
    </row>
    <row r="121" spans="2:54" ht="12.6" x14ac:dyDescent="0.2">
      <c r="B121" s="46" t="s">
        <v>336</v>
      </c>
      <c r="C121" s="94">
        <v>183.3</v>
      </c>
      <c r="D121" s="148">
        <v>230.8</v>
      </c>
      <c r="E121" s="94">
        <f>ROUND(D121+($I$121-$D$121)/5,1)</f>
        <v>254.6</v>
      </c>
      <c r="F121" s="94">
        <f t="shared" ref="F121:H121" si="11">ROUND(E121+($I$121-$D$121)/5,1)</f>
        <v>278.39999999999998</v>
      </c>
      <c r="G121" s="94">
        <f t="shared" si="11"/>
        <v>302.2</v>
      </c>
      <c r="H121" s="94">
        <f t="shared" si="11"/>
        <v>326</v>
      </c>
      <c r="I121" s="148">
        <v>349.8</v>
      </c>
      <c r="J121" s="94">
        <f>ROUND(I121+($N$121-$I$121)/5,1)</f>
        <v>389</v>
      </c>
      <c r="K121" s="94">
        <f t="shared" ref="K121:M121" si="12">ROUND(J121+($N$121-$I$121)/5,1)</f>
        <v>428.2</v>
      </c>
      <c r="L121" s="94">
        <f t="shared" si="12"/>
        <v>467.4</v>
      </c>
      <c r="M121" s="94">
        <f t="shared" si="12"/>
        <v>506.6</v>
      </c>
      <c r="N121" s="148">
        <v>545.6</v>
      </c>
      <c r="O121" s="94">
        <f>ROUND(N121+($S$121-$N$121)/5,1)</f>
        <v>583.4</v>
      </c>
      <c r="P121" s="94">
        <f t="shared" ref="P121:R121" si="13">ROUND(O121+($S$121-$N$121)/5,1)</f>
        <v>621.20000000000005</v>
      </c>
      <c r="Q121" s="94">
        <f t="shared" si="13"/>
        <v>659</v>
      </c>
      <c r="R121" s="94">
        <f t="shared" si="13"/>
        <v>696.8</v>
      </c>
      <c r="S121" s="148">
        <v>734.5</v>
      </c>
      <c r="T121" s="94">
        <f>ROUND(S121+($X$121-$S$121)/5,1)</f>
        <v>772.3</v>
      </c>
      <c r="U121" s="94">
        <f t="shared" ref="U121:W121" si="14">ROUND(T121+($X$121-$S$121)/5,1)</f>
        <v>810.1</v>
      </c>
      <c r="V121" s="94">
        <f t="shared" si="14"/>
        <v>847.9</v>
      </c>
      <c r="W121" s="94">
        <f t="shared" si="14"/>
        <v>885.7</v>
      </c>
      <c r="X121" s="148">
        <v>923.4</v>
      </c>
      <c r="Y121" s="94">
        <f>ROUND(X121+($AC$121-$X$121)/5,1)</f>
        <v>962.6</v>
      </c>
      <c r="Z121" s="94">
        <f t="shared" ref="Z121:AB121" si="15">ROUND(Y121+($AC$121-$X$121)/5,1)</f>
        <v>1001.8</v>
      </c>
      <c r="AA121" s="94">
        <f t="shared" si="15"/>
        <v>1041</v>
      </c>
      <c r="AB121" s="94">
        <f t="shared" si="15"/>
        <v>1080.2</v>
      </c>
      <c r="AC121" s="148">
        <v>1119.2</v>
      </c>
      <c r="AD121" s="94">
        <f>ROUND(AC121*(1+(0.8*AD23)),1)</f>
        <v>1130.8</v>
      </c>
      <c r="AE121" s="94">
        <f t="shared" ref="AE121:BB121" si="16">ROUND(AD121*(1+(0.8*AE23)),1)</f>
        <v>1141.7</v>
      </c>
      <c r="AF121" s="94">
        <f t="shared" si="16"/>
        <v>1152.7</v>
      </c>
      <c r="AG121" s="94">
        <f t="shared" si="16"/>
        <v>1163.8</v>
      </c>
      <c r="AH121" s="94">
        <f t="shared" si="16"/>
        <v>1175</v>
      </c>
      <c r="AI121" s="94">
        <f t="shared" si="16"/>
        <v>1186.3</v>
      </c>
      <c r="AJ121" s="94">
        <f t="shared" si="16"/>
        <v>1197.7</v>
      </c>
      <c r="AK121" s="94">
        <f t="shared" si="16"/>
        <v>1209.2</v>
      </c>
      <c r="AL121" s="94">
        <f t="shared" si="16"/>
        <v>1220.8</v>
      </c>
      <c r="AM121" s="94">
        <f t="shared" si="16"/>
        <v>1232.5</v>
      </c>
      <c r="AN121" s="94">
        <f t="shared" si="16"/>
        <v>1244.3</v>
      </c>
      <c r="AO121" s="94">
        <f t="shared" si="16"/>
        <v>1257.2</v>
      </c>
      <c r="AP121" s="94">
        <f t="shared" si="16"/>
        <v>1270.3</v>
      </c>
      <c r="AQ121" s="94">
        <f t="shared" si="16"/>
        <v>1283.5</v>
      </c>
      <c r="AR121" s="94">
        <f t="shared" si="16"/>
        <v>1296.8</v>
      </c>
      <c r="AS121" s="94">
        <f t="shared" si="16"/>
        <v>1310.3</v>
      </c>
      <c r="AT121" s="94">
        <f t="shared" si="16"/>
        <v>1323.9</v>
      </c>
      <c r="AU121" s="94">
        <f t="shared" si="16"/>
        <v>1337.7</v>
      </c>
      <c r="AV121" s="94">
        <f t="shared" si="16"/>
        <v>1351.6</v>
      </c>
      <c r="AW121" s="94">
        <f t="shared" si="16"/>
        <v>1365.7</v>
      </c>
      <c r="AX121" s="94">
        <f t="shared" si="16"/>
        <v>1379.9</v>
      </c>
      <c r="AY121" s="94">
        <f t="shared" si="16"/>
        <v>1394.3</v>
      </c>
      <c r="AZ121" s="94">
        <f t="shared" si="16"/>
        <v>1408.8</v>
      </c>
      <c r="BA121" s="94">
        <f t="shared" si="16"/>
        <v>1423.5</v>
      </c>
      <c r="BB121" s="94">
        <f t="shared" si="16"/>
        <v>1438.3</v>
      </c>
    </row>
    <row r="122" spans="2:54" x14ac:dyDescent="0.2">
      <c r="B122" s="1" t="s">
        <v>370</v>
      </c>
      <c r="AQ122" s="68"/>
    </row>
    <row r="123" spans="2:54" x14ac:dyDescent="0.2">
      <c r="AQ123" s="68"/>
    </row>
    <row r="124" spans="2:54" ht="20.399999999999999" x14ac:dyDescent="0.2">
      <c r="B124" s="142" t="s">
        <v>154</v>
      </c>
      <c r="C124" s="137">
        <v>2024</v>
      </c>
      <c r="D124" s="137">
        <v>2025</v>
      </c>
      <c r="E124" s="137">
        <v>2026</v>
      </c>
      <c r="F124" s="137">
        <v>2027</v>
      </c>
      <c r="G124" s="137">
        <v>2028</v>
      </c>
      <c r="H124" s="137">
        <v>2029</v>
      </c>
      <c r="I124" s="137">
        <v>2030</v>
      </c>
      <c r="J124" s="137">
        <v>2031</v>
      </c>
      <c r="K124" s="137">
        <v>2032</v>
      </c>
      <c r="L124" s="137">
        <v>2033</v>
      </c>
      <c r="M124" s="137">
        <v>2034</v>
      </c>
      <c r="N124" s="137">
        <v>2035</v>
      </c>
      <c r="O124" s="137">
        <v>2036</v>
      </c>
      <c r="P124" s="137">
        <v>2037</v>
      </c>
      <c r="Q124" s="137">
        <v>2038</v>
      </c>
      <c r="R124" s="137">
        <v>2039</v>
      </c>
      <c r="S124" s="137">
        <v>2040</v>
      </c>
      <c r="T124" s="137">
        <v>2041</v>
      </c>
      <c r="U124" s="137">
        <v>2042</v>
      </c>
      <c r="V124" s="137">
        <v>2043</v>
      </c>
      <c r="W124" s="137">
        <v>2044</v>
      </c>
      <c r="X124" s="137">
        <v>2045</v>
      </c>
      <c r="Y124" s="137">
        <v>2046</v>
      </c>
      <c r="Z124" s="137">
        <v>2047</v>
      </c>
      <c r="AA124" s="137">
        <v>2048</v>
      </c>
      <c r="AB124" s="137">
        <v>2049</v>
      </c>
      <c r="AC124" s="137">
        <v>2050</v>
      </c>
      <c r="AD124" s="137">
        <v>2051</v>
      </c>
      <c r="AE124" s="137">
        <v>2052</v>
      </c>
      <c r="AF124" s="137">
        <v>2053</v>
      </c>
      <c r="AG124" s="137">
        <v>2054</v>
      </c>
      <c r="AH124" s="137">
        <v>2055</v>
      </c>
      <c r="AI124" s="137">
        <v>2056</v>
      </c>
      <c r="AJ124" s="137">
        <v>2057</v>
      </c>
      <c r="AK124" s="137">
        <v>2058</v>
      </c>
      <c r="AL124" s="137">
        <v>2059</v>
      </c>
      <c r="AM124" s="137">
        <v>2060</v>
      </c>
      <c r="AN124" s="137">
        <v>2061</v>
      </c>
      <c r="AO124" s="137">
        <v>2062</v>
      </c>
      <c r="AP124" s="137">
        <v>2063</v>
      </c>
      <c r="AQ124" s="137">
        <v>2064</v>
      </c>
      <c r="AR124" s="137">
        <v>2065</v>
      </c>
      <c r="AS124" s="137">
        <v>2066</v>
      </c>
      <c r="AT124" s="137">
        <v>2067</v>
      </c>
      <c r="AU124" s="137">
        <v>2068</v>
      </c>
      <c r="AV124" s="137">
        <v>2069</v>
      </c>
      <c r="AW124" s="137">
        <v>2070</v>
      </c>
      <c r="AX124" s="137">
        <v>2071</v>
      </c>
      <c r="AY124" s="137">
        <v>2072</v>
      </c>
      <c r="AZ124" s="137">
        <v>2073</v>
      </c>
      <c r="BA124" s="137">
        <v>2074</v>
      </c>
      <c r="BB124" s="137">
        <v>2075</v>
      </c>
    </row>
    <row r="125" spans="2:54" x14ac:dyDescent="0.2">
      <c r="B125" s="45" t="s">
        <v>258</v>
      </c>
      <c r="C125" s="103">
        <f>98.06*0.01</f>
        <v>0.98060000000000003</v>
      </c>
      <c r="D125" s="103">
        <f>ROUND(C125*(1+(0.8*D23)),4)</f>
        <v>1.0018</v>
      </c>
      <c r="E125" s="103">
        <f t="shared" ref="E125:BB125" si="17">ROUND(D125*(1+(0.8*E23)),4)</f>
        <v>1.0242</v>
      </c>
      <c r="F125" s="103">
        <f t="shared" si="17"/>
        <v>1.0414000000000001</v>
      </c>
      <c r="G125" s="103">
        <f t="shared" si="17"/>
        <v>1.0556000000000001</v>
      </c>
      <c r="H125" s="103">
        <f t="shared" si="17"/>
        <v>1.0708</v>
      </c>
      <c r="I125" s="103">
        <f t="shared" si="17"/>
        <v>1.0845</v>
      </c>
      <c r="J125" s="103">
        <f t="shared" si="17"/>
        <v>1.0984</v>
      </c>
      <c r="K125" s="103">
        <f t="shared" si="17"/>
        <v>1.1115999999999999</v>
      </c>
      <c r="L125" s="103">
        <f t="shared" si="17"/>
        <v>1.1249</v>
      </c>
      <c r="M125" s="103">
        <f t="shared" si="17"/>
        <v>1.1384000000000001</v>
      </c>
      <c r="N125" s="103">
        <f t="shared" si="17"/>
        <v>1.1520999999999999</v>
      </c>
      <c r="O125" s="103">
        <f t="shared" si="17"/>
        <v>1.1658999999999999</v>
      </c>
      <c r="P125" s="103">
        <f t="shared" si="17"/>
        <v>1.1798999999999999</v>
      </c>
      <c r="Q125" s="103">
        <f t="shared" si="17"/>
        <v>1.1940999999999999</v>
      </c>
      <c r="R125" s="103">
        <f t="shared" si="17"/>
        <v>1.2083999999999999</v>
      </c>
      <c r="S125" s="103">
        <f t="shared" si="17"/>
        <v>1.2229000000000001</v>
      </c>
      <c r="T125" s="103">
        <f t="shared" si="17"/>
        <v>1.2376</v>
      </c>
      <c r="U125" s="103">
        <f t="shared" si="17"/>
        <v>1.2504999999999999</v>
      </c>
      <c r="V125" s="103">
        <f t="shared" si="17"/>
        <v>1.2635000000000001</v>
      </c>
      <c r="W125" s="103">
        <f t="shared" si="17"/>
        <v>1.2766</v>
      </c>
      <c r="X125" s="103">
        <f t="shared" si="17"/>
        <v>1.2899</v>
      </c>
      <c r="Y125" s="103">
        <f t="shared" si="17"/>
        <v>1.3032999999999999</v>
      </c>
      <c r="Z125" s="103">
        <f t="shared" si="17"/>
        <v>1.3169</v>
      </c>
      <c r="AA125" s="103">
        <f t="shared" si="17"/>
        <v>1.3306</v>
      </c>
      <c r="AB125" s="103">
        <f t="shared" si="17"/>
        <v>1.3444</v>
      </c>
      <c r="AC125" s="103">
        <f t="shared" si="17"/>
        <v>1.3584000000000001</v>
      </c>
      <c r="AD125" s="103">
        <f t="shared" si="17"/>
        <v>1.3725000000000001</v>
      </c>
      <c r="AE125" s="103">
        <f t="shared" si="17"/>
        <v>1.3856999999999999</v>
      </c>
      <c r="AF125" s="103">
        <f t="shared" si="17"/>
        <v>1.399</v>
      </c>
      <c r="AG125" s="103">
        <f t="shared" si="17"/>
        <v>1.4124000000000001</v>
      </c>
      <c r="AH125" s="103">
        <f t="shared" si="17"/>
        <v>1.4259999999999999</v>
      </c>
      <c r="AI125" s="103">
        <f t="shared" si="17"/>
        <v>1.4397</v>
      </c>
      <c r="AJ125" s="103">
        <f t="shared" si="17"/>
        <v>1.4535</v>
      </c>
      <c r="AK125" s="103">
        <f t="shared" si="17"/>
        <v>1.4675</v>
      </c>
      <c r="AL125" s="103">
        <f t="shared" si="17"/>
        <v>1.4816</v>
      </c>
      <c r="AM125" s="103">
        <f t="shared" si="17"/>
        <v>1.4958</v>
      </c>
      <c r="AN125" s="103">
        <f t="shared" si="17"/>
        <v>1.5102</v>
      </c>
      <c r="AO125" s="103">
        <f t="shared" si="17"/>
        <v>1.5259</v>
      </c>
      <c r="AP125" s="103">
        <f t="shared" si="17"/>
        <v>1.5418000000000001</v>
      </c>
      <c r="AQ125" s="103">
        <f t="shared" si="17"/>
        <v>1.5578000000000001</v>
      </c>
      <c r="AR125" s="103">
        <f t="shared" si="17"/>
        <v>1.5740000000000001</v>
      </c>
      <c r="AS125" s="103">
        <f t="shared" si="17"/>
        <v>1.5904</v>
      </c>
      <c r="AT125" s="103">
        <f t="shared" si="17"/>
        <v>1.6069</v>
      </c>
      <c r="AU125" s="103">
        <f t="shared" si="17"/>
        <v>1.6235999999999999</v>
      </c>
      <c r="AV125" s="103">
        <f t="shared" si="17"/>
        <v>1.6405000000000001</v>
      </c>
      <c r="AW125" s="103">
        <f t="shared" si="17"/>
        <v>1.6576</v>
      </c>
      <c r="AX125" s="103">
        <f t="shared" si="17"/>
        <v>1.6748000000000001</v>
      </c>
      <c r="AY125" s="103">
        <f t="shared" si="17"/>
        <v>1.6921999999999999</v>
      </c>
      <c r="AZ125" s="103">
        <f t="shared" si="17"/>
        <v>1.7098</v>
      </c>
      <c r="BA125" s="103">
        <f t="shared" si="17"/>
        <v>1.7276</v>
      </c>
      <c r="BB125" s="103">
        <f t="shared" si="17"/>
        <v>1.7456</v>
      </c>
    </row>
    <row r="126" spans="2:54" x14ac:dyDescent="0.2">
      <c r="B126" s="45" t="s">
        <v>259</v>
      </c>
      <c r="C126" s="103">
        <f>43.25*0.01</f>
        <v>0.4325</v>
      </c>
      <c r="D126" s="103">
        <f>ROUND(C126*(1+(0.8*D23)),4)</f>
        <v>0.44180000000000003</v>
      </c>
      <c r="E126" s="103">
        <f t="shared" ref="E126:BB126" si="18">ROUND(D126*(1+(0.8*E23)),4)</f>
        <v>0.45169999999999999</v>
      </c>
      <c r="F126" s="103">
        <f t="shared" si="18"/>
        <v>0.45929999999999999</v>
      </c>
      <c r="G126" s="103">
        <f t="shared" si="18"/>
        <v>0.46550000000000002</v>
      </c>
      <c r="H126" s="103">
        <f t="shared" si="18"/>
        <v>0.47220000000000001</v>
      </c>
      <c r="I126" s="103">
        <f t="shared" si="18"/>
        <v>0.47820000000000001</v>
      </c>
      <c r="J126" s="103">
        <f t="shared" si="18"/>
        <v>0.48430000000000001</v>
      </c>
      <c r="K126" s="103">
        <f t="shared" si="18"/>
        <v>0.49009999999999998</v>
      </c>
      <c r="L126" s="103">
        <f t="shared" si="18"/>
        <v>0.496</v>
      </c>
      <c r="M126" s="103">
        <f t="shared" si="18"/>
        <v>0.502</v>
      </c>
      <c r="N126" s="103">
        <f t="shared" si="18"/>
        <v>0.50800000000000001</v>
      </c>
      <c r="O126" s="103">
        <f t="shared" si="18"/>
        <v>0.5141</v>
      </c>
      <c r="P126" s="103">
        <f t="shared" si="18"/>
        <v>0.52029999999999998</v>
      </c>
      <c r="Q126" s="103">
        <f t="shared" si="18"/>
        <v>0.52649999999999997</v>
      </c>
      <c r="R126" s="103">
        <f t="shared" si="18"/>
        <v>0.53280000000000005</v>
      </c>
      <c r="S126" s="103">
        <f t="shared" si="18"/>
        <v>0.53920000000000001</v>
      </c>
      <c r="T126" s="103">
        <f t="shared" si="18"/>
        <v>0.54569999999999996</v>
      </c>
      <c r="U126" s="103">
        <f t="shared" si="18"/>
        <v>0.5514</v>
      </c>
      <c r="V126" s="103">
        <f t="shared" si="18"/>
        <v>0.55710000000000004</v>
      </c>
      <c r="W126" s="103">
        <f t="shared" si="18"/>
        <v>0.56289999999999996</v>
      </c>
      <c r="X126" s="103">
        <f t="shared" si="18"/>
        <v>0.56879999999999997</v>
      </c>
      <c r="Y126" s="103">
        <f t="shared" si="18"/>
        <v>0.57469999999999999</v>
      </c>
      <c r="Z126" s="103">
        <f t="shared" si="18"/>
        <v>0.58069999999999999</v>
      </c>
      <c r="AA126" s="103">
        <f t="shared" si="18"/>
        <v>0.5867</v>
      </c>
      <c r="AB126" s="103">
        <f t="shared" si="18"/>
        <v>0.59279999999999999</v>
      </c>
      <c r="AC126" s="103">
        <f t="shared" si="18"/>
        <v>0.59899999999999998</v>
      </c>
      <c r="AD126" s="103">
        <f t="shared" si="18"/>
        <v>0.60519999999999996</v>
      </c>
      <c r="AE126" s="103">
        <f t="shared" si="18"/>
        <v>0.61099999999999999</v>
      </c>
      <c r="AF126" s="103">
        <f t="shared" si="18"/>
        <v>0.6169</v>
      </c>
      <c r="AG126" s="103">
        <f t="shared" si="18"/>
        <v>0.62280000000000002</v>
      </c>
      <c r="AH126" s="103">
        <f t="shared" si="18"/>
        <v>0.62880000000000003</v>
      </c>
      <c r="AI126" s="103">
        <f t="shared" si="18"/>
        <v>0.63480000000000003</v>
      </c>
      <c r="AJ126" s="103">
        <f t="shared" si="18"/>
        <v>0.64090000000000003</v>
      </c>
      <c r="AK126" s="103">
        <f t="shared" si="18"/>
        <v>0.64710000000000001</v>
      </c>
      <c r="AL126" s="103">
        <f t="shared" si="18"/>
        <v>0.65329999999999999</v>
      </c>
      <c r="AM126" s="103">
        <f t="shared" si="18"/>
        <v>0.65959999999999996</v>
      </c>
      <c r="AN126" s="103">
        <f t="shared" si="18"/>
        <v>0.66590000000000005</v>
      </c>
      <c r="AO126" s="103">
        <f t="shared" si="18"/>
        <v>0.67279999999999995</v>
      </c>
      <c r="AP126" s="103">
        <f t="shared" si="18"/>
        <v>0.67979999999999996</v>
      </c>
      <c r="AQ126" s="103">
        <f t="shared" si="18"/>
        <v>0.68689999999999996</v>
      </c>
      <c r="AR126" s="103">
        <f t="shared" si="18"/>
        <v>0.69399999999999995</v>
      </c>
      <c r="AS126" s="103">
        <f t="shared" si="18"/>
        <v>0.70120000000000005</v>
      </c>
      <c r="AT126" s="103">
        <f t="shared" si="18"/>
        <v>0.70850000000000002</v>
      </c>
      <c r="AU126" s="103">
        <f t="shared" si="18"/>
        <v>0.71589999999999998</v>
      </c>
      <c r="AV126" s="103">
        <f t="shared" si="18"/>
        <v>0.72330000000000005</v>
      </c>
      <c r="AW126" s="103">
        <f t="shared" si="18"/>
        <v>0.73080000000000001</v>
      </c>
      <c r="AX126" s="103">
        <f t="shared" si="18"/>
        <v>0.73839999999999995</v>
      </c>
      <c r="AY126" s="103">
        <f t="shared" si="18"/>
        <v>0.74609999999999999</v>
      </c>
      <c r="AZ126" s="103">
        <f t="shared" si="18"/>
        <v>0.75390000000000001</v>
      </c>
      <c r="BA126" s="103">
        <f t="shared" si="18"/>
        <v>0.76170000000000004</v>
      </c>
      <c r="BB126" s="103">
        <f t="shared" si="18"/>
        <v>0.76959999999999995</v>
      </c>
    </row>
    <row r="127" spans="2:54" x14ac:dyDescent="0.2">
      <c r="B127" s="45" t="s">
        <v>260</v>
      </c>
      <c r="C127" s="103">
        <f>6.24*0.01</f>
        <v>6.2400000000000004E-2</v>
      </c>
      <c r="D127" s="103">
        <f>ROUND(C127*(1+(0.8*D23)),4)</f>
        <v>6.3700000000000007E-2</v>
      </c>
      <c r="E127" s="103">
        <f t="shared" ref="E127:BB127" si="19">ROUND(D127*(1+(0.8*E23)),4)</f>
        <v>6.5100000000000005E-2</v>
      </c>
      <c r="F127" s="103">
        <f t="shared" si="19"/>
        <v>6.6199999999999995E-2</v>
      </c>
      <c r="G127" s="103">
        <f t="shared" si="19"/>
        <v>6.7100000000000007E-2</v>
      </c>
      <c r="H127" s="103">
        <f t="shared" si="19"/>
        <v>6.8099999999999994E-2</v>
      </c>
      <c r="I127" s="103">
        <f t="shared" si="19"/>
        <v>6.9000000000000006E-2</v>
      </c>
      <c r="J127" s="103">
        <f t="shared" si="19"/>
        <v>6.9900000000000004E-2</v>
      </c>
      <c r="K127" s="103">
        <f t="shared" si="19"/>
        <v>7.0699999999999999E-2</v>
      </c>
      <c r="L127" s="103">
        <f t="shared" si="19"/>
        <v>7.1499999999999994E-2</v>
      </c>
      <c r="M127" s="103">
        <f t="shared" si="19"/>
        <v>7.2400000000000006E-2</v>
      </c>
      <c r="N127" s="103">
        <f t="shared" si="19"/>
        <v>7.3300000000000004E-2</v>
      </c>
      <c r="O127" s="103">
        <f t="shared" si="19"/>
        <v>7.4200000000000002E-2</v>
      </c>
      <c r="P127" s="103">
        <f t="shared" si="19"/>
        <v>7.51E-2</v>
      </c>
      <c r="Q127" s="103">
        <f t="shared" si="19"/>
        <v>7.5999999999999998E-2</v>
      </c>
      <c r="R127" s="103">
        <f t="shared" si="19"/>
        <v>7.6899999999999996E-2</v>
      </c>
      <c r="S127" s="103">
        <f t="shared" si="19"/>
        <v>7.7799999999999994E-2</v>
      </c>
      <c r="T127" s="103">
        <f t="shared" si="19"/>
        <v>7.8700000000000006E-2</v>
      </c>
      <c r="U127" s="103">
        <f t="shared" si="19"/>
        <v>7.9500000000000001E-2</v>
      </c>
      <c r="V127" s="103">
        <f t="shared" si="19"/>
        <v>8.0299999999999996E-2</v>
      </c>
      <c r="W127" s="103">
        <f t="shared" si="19"/>
        <v>8.1100000000000005E-2</v>
      </c>
      <c r="X127" s="103">
        <f t="shared" si="19"/>
        <v>8.1900000000000001E-2</v>
      </c>
      <c r="Y127" s="103">
        <f t="shared" si="19"/>
        <v>8.2799999999999999E-2</v>
      </c>
      <c r="Z127" s="103">
        <f t="shared" si="19"/>
        <v>8.3699999999999997E-2</v>
      </c>
      <c r="AA127" s="103">
        <f t="shared" si="19"/>
        <v>8.4599999999999995E-2</v>
      </c>
      <c r="AB127" s="103">
        <f t="shared" si="19"/>
        <v>8.5500000000000007E-2</v>
      </c>
      <c r="AC127" s="103">
        <f t="shared" si="19"/>
        <v>8.6400000000000005E-2</v>
      </c>
      <c r="AD127" s="103">
        <f t="shared" si="19"/>
        <v>8.7300000000000003E-2</v>
      </c>
      <c r="AE127" s="103">
        <f t="shared" si="19"/>
        <v>8.8099999999999998E-2</v>
      </c>
      <c r="AF127" s="103">
        <f t="shared" si="19"/>
        <v>8.8900000000000007E-2</v>
      </c>
      <c r="AG127" s="103">
        <f t="shared" si="19"/>
        <v>8.9800000000000005E-2</v>
      </c>
      <c r="AH127" s="103">
        <f t="shared" si="19"/>
        <v>9.0700000000000003E-2</v>
      </c>
      <c r="AI127" s="103">
        <f t="shared" si="19"/>
        <v>9.1600000000000001E-2</v>
      </c>
      <c r="AJ127" s="103">
        <f t="shared" si="19"/>
        <v>9.2499999999999999E-2</v>
      </c>
      <c r="AK127" s="103">
        <f t="shared" si="19"/>
        <v>9.3399999999999997E-2</v>
      </c>
      <c r="AL127" s="103">
        <f t="shared" si="19"/>
        <v>9.4299999999999995E-2</v>
      </c>
      <c r="AM127" s="103">
        <f t="shared" si="19"/>
        <v>9.5200000000000007E-2</v>
      </c>
      <c r="AN127" s="103">
        <f t="shared" si="19"/>
        <v>9.6100000000000005E-2</v>
      </c>
      <c r="AO127" s="103">
        <f t="shared" si="19"/>
        <v>9.7100000000000006E-2</v>
      </c>
      <c r="AP127" s="103">
        <f t="shared" si="19"/>
        <v>9.8100000000000007E-2</v>
      </c>
      <c r="AQ127" s="103">
        <f t="shared" si="19"/>
        <v>9.9099999999999994E-2</v>
      </c>
      <c r="AR127" s="103">
        <f t="shared" si="19"/>
        <v>0.10009999999999999</v>
      </c>
      <c r="AS127" s="103">
        <f t="shared" si="19"/>
        <v>0.1011</v>
      </c>
      <c r="AT127" s="103">
        <f t="shared" si="19"/>
        <v>0.1022</v>
      </c>
      <c r="AU127" s="103">
        <f t="shared" si="19"/>
        <v>0.1033</v>
      </c>
      <c r="AV127" s="103">
        <f t="shared" si="19"/>
        <v>0.10440000000000001</v>
      </c>
      <c r="AW127" s="103">
        <f t="shared" si="19"/>
        <v>0.1055</v>
      </c>
      <c r="AX127" s="103">
        <f t="shared" si="19"/>
        <v>0.1066</v>
      </c>
      <c r="AY127" s="103">
        <f t="shared" si="19"/>
        <v>0.1077</v>
      </c>
      <c r="AZ127" s="103">
        <f t="shared" si="19"/>
        <v>0.10879999999999999</v>
      </c>
      <c r="BA127" s="103">
        <f t="shared" si="19"/>
        <v>0.1099</v>
      </c>
      <c r="BB127" s="103">
        <f t="shared" si="19"/>
        <v>0.111</v>
      </c>
    </row>
    <row r="128" spans="2:54" x14ac:dyDescent="0.2">
      <c r="B128" s="1" t="s">
        <v>481</v>
      </c>
    </row>
    <row r="131" spans="2:8" ht="28.2" x14ac:dyDescent="0.5">
      <c r="B131" s="131" t="s">
        <v>261</v>
      </c>
    </row>
    <row r="134" spans="2:8" x14ac:dyDescent="0.2">
      <c r="B134" s="15" t="s">
        <v>338</v>
      </c>
      <c r="C134" s="15"/>
      <c r="D134" s="15"/>
      <c r="E134" s="15"/>
      <c r="F134" s="15"/>
      <c r="G134" s="15"/>
      <c r="H134" s="15"/>
    </row>
    <row r="135" spans="2:8" ht="17.25" customHeight="1" x14ac:dyDescent="0.2">
      <c r="B135" s="188" t="s">
        <v>88</v>
      </c>
      <c r="C135" s="189" t="s">
        <v>89</v>
      </c>
    </row>
    <row r="136" spans="2:8" x14ac:dyDescent="0.2">
      <c r="B136" s="3" t="s">
        <v>81</v>
      </c>
      <c r="C136" s="190">
        <v>7</v>
      </c>
      <c r="E136" s="2" t="s">
        <v>90</v>
      </c>
    </row>
    <row r="137" spans="2:8" x14ac:dyDescent="0.2">
      <c r="B137" s="3" t="s">
        <v>82</v>
      </c>
      <c r="C137" s="190">
        <v>5.8</v>
      </c>
      <c r="E137" s="2" t="s">
        <v>339</v>
      </c>
    </row>
    <row r="138" spans="2:8" x14ac:dyDescent="0.2">
      <c r="B138" s="3" t="s">
        <v>83</v>
      </c>
      <c r="C138" s="190">
        <v>139.4</v>
      </c>
    </row>
    <row r="139" spans="2:8" x14ac:dyDescent="0.2">
      <c r="B139" s="3" t="s">
        <v>340</v>
      </c>
      <c r="C139" s="190">
        <v>61.1</v>
      </c>
    </row>
    <row r="140" spans="2:8" x14ac:dyDescent="0.2">
      <c r="B140" s="3" t="s">
        <v>84</v>
      </c>
      <c r="C140" s="190">
        <v>6.2</v>
      </c>
    </row>
    <row r="141" spans="2:8" x14ac:dyDescent="0.2">
      <c r="B141" s="3" t="s">
        <v>85</v>
      </c>
      <c r="C141" s="190">
        <v>5.4</v>
      </c>
    </row>
    <row r="142" spans="2:8" x14ac:dyDescent="0.2">
      <c r="B142" s="3" t="s">
        <v>341</v>
      </c>
      <c r="C142" s="190">
        <v>124.8</v>
      </c>
    </row>
    <row r="143" spans="2:8" x14ac:dyDescent="0.2">
      <c r="B143" s="3" t="s">
        <v>342</v>
      </c>
      <c r="C143" s="190">
        <v>46.5</v>
      </c>
    </row>
    <row r="144" spans="2:8" x14ac:dyDescent="0.2">
      <c r="B144" s="3" t="s">
        <v>86</v>
      </c>
      <c r="C144" s="190">
        <v>5.0999999999999996</v>
      </c>
    </row>
    <row r="145" spans="2:123" x14ac:dyDescent="0.2">
      <c r="B145" s="3" t="s">
        <v>87</v>
      </c>
      <c r="C145" s="190">
        <v>3.9</v>
      </c>
    </row>
    <row r="146" spans="2:123" x14ac:dyDescent="0.2">
      <c r="B146" s="3" t="s">
        <v>343</v>
      </c>
      <c r="C146" s="190">
        <v>46.5</v>
      </c>
    </row>
    <row r="147" spans="2:123" x14ac:dyDescent="0.2">
      <c r="B147" s="3" t="s">
        <v>80</v>
      </c>
      <c r="C147" s="190">
        <v>164.3</v>
      </c>
    </row>
    <row r="148" spans="2:123" x14ac:dyDescent="0.2">
      <c r="B148" s="1" t="s">
        <v>482</v>
      </c>
      <c r="C148" s="78"/>
    </row>
    <row r="150" spans="2:123" ht="17.25" customHeight="1" x14ac:dyDescent="0.2">
      <c r="B150" s="584" t="s">
        <v>98</v>
      </c>
      <c r="C150" s="584"/>
    </row>
    <row r="151" spans="2:123" x14ac:dyDescent="0.2">
      <c r="B151" s="3" t="s">
        <v>344</v>
      </c>
      <c r="C151" s="75">
        <v>1.34</v>
      </c>
    </row>
    <row r="152" spans="2:123" x14ac:dyDescent="0.2">
      <c r="B152" s="3" t="s">
        <v>345</v>
      </c>
      <c r="C152" s="75">
        <v>1.51</v>
      </c>
    </row>
    <row r="153" spans="2:123" x14ac:dyDescent="0.2">
      <c r="B153" s="3" t="s">
        <v>99</v>
      </c>
      <c r="C153" s="191">
        <v>22</v>
      </c>
    </row>
    <row r="154" spans="2:123" x14ac:dyDescent="0.2">
      <c r="B154" s="1" t="s">
        <v>70</v>
      </c>
    </row>
    <row r="156" spans="2:123" ht="20.399999999999999" x14ac:dyDescent="0.2">
      <c r="B156" s="172" t="s">
        <v>110</v>
      </c>
      <c r="C156" s="173" t="s">
        <v>105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1"/>
    </row>
    <row r="157" spans="2:123" ht="17.25" customHeight="1" x14ac:dyDescent="0.2">
      <c r="B157" s="83" t="s">
        <v>91</v>
      </c>
      <c r="C157" s="192">
        <v>10</v>
      </c>
      <c r="D157" s="192">
        <v>11</v>
      </c>
      <c r="E157" s="192">
        <v>12</v>
      </c>
      <c r="F157" s="192">
        <v>13</v>
      </c>
      <c r="G157" s="192">
        <v>14</v>
      </c>
      <c r="H157" s="192">
        <v>15</v>
      </c>
      <c r="I157" s="192">
        <v>16</v>
      </c>
      <c r="J157" s="192">
        <v>17</v>
      </c>
      <c r="K157" s="192">
        <v>18</v>
      </c>
      <c r="L157" s="192">
        <v>19</v>
      </c>
      <c r="M157" s="192">
        <v>20</v>
      </c>
      <c r="N157" s="192">
        <v>21</v>
      </c>
      <c r="O157" s="192">
        <v>22</v>
      </c>
      <c r="P157" s="192">
        <v>23</v>
      </c>
      <c r="Q157" s="192">
        <v>24</v>
      </c>
      <c r="R157" s="192">
        <v>25</v>
      </c>
      <c r="S157" s="192">
        <v>26</v>
      </c>
      <c r="T157" s="192">
        <v>27</v>
      </c>
      <c r="U157" s="192">
        <v>28</v>
      </c>
      <c r="V157" s="192">
        <v>29</v>
      </c>
      <c r="W157" s="192">
        <v>30</v>
      </c>
      <c r="X157" s="192">
        <v>31</v>
      </c>
      <c r="Y157" s="192">
        <v>32</v>
      </c>
      <c r="Z157" s="192">
        <v>33</v>
      </c>
      <c r="AA157" s="192">
        <v>34</v>
      </c>
      <c r="AB157" s="192">
        <v>35</v>
      </c>
      <c r="AC157" s="192">
        <v>36</v>
      </c>
      <c r="AD157" s="192">
        <v>37</v>
      </c>
      <c r="AE157" s="192">
        <v>38</v>
      </c>
      <c r="AF157" s="192">
        <v>39</v>
      </c>
      <c r="AG157" s="192">
        <v>40</v>
      </c>
      <c r="AH157" s="192">
        <v>41</v>
      </c>
      <c r="AI157" s="192">
        <v>42</v>
      </c>
      <c r="AJ157" s="192">
        <v>43</v>
      </c>
      <c r="AK157" s="192">
        <v>44</v>
      </c>
      <c r="AL157" s="192">
        <v>45</v>
      </c>
      <c r="AM157" s="192">
        <v>46</v>
      </c>
      <c r="AN157" s="192">
        <v>47</v>
      </c>
      <c r="AO157" s="192">
        <v>48</v>
      </c>
      <c r="AP157" s="192">
        <v>49</v>
      </c>
      <c r="AQ157" s="192">
        <v>50</v>
      </c>
      <c r="AR157" s="192">
        <v>51</v>
      </c>
      <c r="AS157" s="192">
        <v>52</v>
      </c>
      <c r="AT157" s="192">
        <v>53</v>
      </c>
      <c r="AU157" s="192">
        <v>54</v>
      </c>
      <c r="AV157" s="192">
        <v>55</v>
      </c>
      <c r="AW157" s="192">
        <v>56</v>
      </c>
      <c r="AX157" s="192">
        <v>57</v>
      </c>
      <c r="AY157" s="192">
        <v>58</v>
      </c>
      <c r="AZ157" s="192">
        <v>59</v>
      </c>
      <c r="BA157" s="192">
        <v>60</v>
      </c>
      <c r="BB157" s="192">
        <v>61</v>
      </c>
      <c r="BC157" s="192">
        <v>62</v>
      </c>
      <c r="BD157" s="192">
        <v>63</v>
      </c>
      <c r="BE157" s="192">
        <v>64</v>
      </c>
      <c r="BF157" s="192">
        <v>65</v>
      </c>
      <c r="BG157" s="192">
        <v>66</v>
      </c>
      <c r="BH157" s="192">
        <v>67</v>
      </c>
      <c r="BI157" s="192">
        <v>68</v>
      </c>
      <c r="BJ157" s="192">
        <v>69</v>
      </c>
      <c r="BK157" s="192">
        <v>70</v>
      </c>
      <c r="BL157" s="192">
        <v>71</v>
      </c>
      <c r="BM157" s="192">
        <v>72</v>
      </c>
      <c r="BN157" s="192">
        <v>73</v>
      </c>
      <c r="BO157" s="192">
        <v>74</v>
      </c>
      <c r="BP157" s="192">
        <v>75</v>
      </c>
      <c r="BQ157" s="192">
        <v>76</v>
      </c>
      <c r="BR157" s="192">
        <v>77</v>
      </c>
      <c r="BS157" s="192">
        <v>78</v>
      </c>
      <c r="BT157" s="192">
        <v>79</v>
      </c>
      <c r="BU157" s="192">
        <v>80</v>
      </c>
      <c r="BV157" s="192">
        <v>81</v>
      </c>
      <c r="BW157" s="192">
        <v>82</v>
      </c>
      <c r="BX157" s="192">
        <v>83</v>
      </c>
      <c r="BY157" s="192">
        <v>84</v>
      </c>
      <c r="BZ157" s="192">
        <v>85</v>
      </c>
      <c r="CA157" s="192">
        <v>86</v>
      </c>
      <c r="CB157" s="192">
        <v>87</v>
      </c>
      <c r="CC157" s="192">
        <v>88</v>
      </c>
      <c r="CD157" s="192">
        <v>89</v>
      </c>
      <c r="CE157" s="192">
        <v>90</v>
      </c>
      <c r="CF157" s="192">
        <v>91</v>
      </c>
      <c r="CG157" s="192">
        <v>92</v>
      </c>
      <c r="CH157" s="192">
        <v>93</v>
      </c>
      <c r="CI157" s="192">
        <v>94</v>
      </c>
      <c r="CJ157" s="192">
        <v>95</v>
      </c>
      <c r="CK157" s="192">
        <v>96</v>
      </c>
      <c r="CL157" s="192">
        <v>97</v>
      </c>
      <c r="CM157" s="192">
        <v>98</v>
      </c>
      <c r="CN157" s="192">
        <v>99</v>
      </c>
      <c r="CO157" s="192">
        <v>100</v>
      </c>
      <c r="CP157" s="192">
        <v>101</v>
      </c>
      <c r="CQ157" s="192">
        <v>102</v>
      </c>
      <c r="CR157" s="192">
        <v>103</v>
      </c>
      <c r="CS157" s="192">
        <v>104</v>
      </c>
      <c r="CT157" s="192">
        <v>105</v>
      </c>
      <c r="CU157" s="192">
        <v>106</v>
      </c>
      <c r="CV157" s="192">
        <v>107</v>
      </c>
      <c r="CW157" s="192">
        <v>108</v>
      </c>
      <c r="CX157" s="192">
        <v>109</v>
      </c>
      <c r="CY157" s="192">
        <v>110</v>
      </c>
      <c r="CZ157" s="192">
        <v>111</v>
      </c>
      <c r="DA157" s="192">
        <v>112</v>
      </c>
      <c r="DB157" s="192">
        <v>113</v>
      </c>
      <c r="DC157" s="192">
        <v>114</v>
      </c>
      <c r="DD157" s="192">
        <v>115</v>
      </c>
      <c r="DE157" s="192">
        <v>116</v>
      </c>
      <c r="DF157" s="192">
        <v>117</v>
      </c>
      <c r="DG157" s="192">
        <v>118</v>
      </c>
      <c r="DH157" s="192">
        <v>119</v>
      </c>
      <c r="DI157" s="192">
        <v>120</v>
      </c>
      <c r="DJ157" s="192">
        <v>121</v>
      </c>
      <c r="DK157" s="192">
        <v>122</v>
      </c>
      <c r="DL157" s="192">
        <v>123</v>
      </c>
      <c r="DM157" s="192">
        <v>124</v>
      </c>
      <c r="DN157" s="192">
        <v>125</v>
      </c>
      <c r="DO157" s="192">
        <v>126</v>
      </c>
      <c r="DP157" s="192">
        <v>127</v>
      </c>
      <c r="DQ157" s="192">
        <v>128</v>
      </c>
      <c r="DR157" s="192">
        <v>129</v>
      </c>
      <c r="DS157" s="192">
        <v>130</v>
      </c>
    </row>
    <row r="158" spans="2:123" x14ac:dyDescent="0.2">
      <c r="B158" s="3" t="s">
        <v>106</v>
      </c>
      <c r="C158" s="72">
        <v>0.128</v>
      </c>
      <c r="D158" s="73">
        <v>0.123</v>
      </c>
      <c r="E158" s="73">
        <v>0.11799999999999999</v>
      </c>
      <c r="F158" s="73">
        <v>0.115</v>
      </c>
      <c r="G158" s="73">
        <v>0.111</v>
      </c>
      <c r="H158" s="73">
        <v>0.108</v>
      </c>
      <c r="I158" s="73">
        <v>0.106</v>
      </c>
      <c r="J158" s="73">
        <v>0.10299999999999999</v>
      </c>
      <c r="K158" s="73">
        <v>0.10100000000000001</v>
      </c>
      <c r="L158" s="73">
        <v>9.9000000000000005E-2</v>
      </c>
      <c r="M158" s="72">
        <v>9.7000000000000003E-2</v>
      </c>
      <c r="N158" s="73">
        <v>9.5000000000000001E-2</v>
      </c>
      <c r="O158" s="73">
        <v>9.2999999999999999E-2</v>
      </c>
      <c r="P158" s="73">
        <v>9.1999999999999998E-2</v>
      </c>
      <c r="Q158" s="73">
        <v>0.09</v>
      </c>
      <c r="R158" s="73">
        <v>8.8999999999999996E-2</v>
      </c>
      <c r="S158" s="73">
        <v>8.6999999999999994E-2</v>
      </c>
      <c r="T158" s="73">
        <v>8.5999999999999993E-2</v>
      </c>
      <c r="U158" s="73">
        <v>8.5000000000000006E-2</v>
      </c>
      <c r="V158" s="73">
        <v>8.4000000000000005E-2</v>
      </c>
      <c r="W158" s="72">
        <v>8.2000000000000003E-2</v>
      </c>
      <c r="X158" s="73">
        <v>8.1000000000000003E-2</v>
      </c>
      <c r="Y158" s="73">
        <v>0.08</v>
      </c>
      <c r="Z158" s="73">
        <v>7.9000000000000001E-2</v>
      </c>
      <c r="AA158" s="73">
        <v>7.8E-2</v>
      </c>
      <c r="AB158" s="73">
        <v>7.6999999999999999E-2</v>
      </c>
      <c r="AC158" s="73">
        <v>7.5999999999999998E-2</v>
      </c>
      <c r="AD158" s="73">
        <v>7.4999999999999997E-2</v>
      </c>
      <c r="AE158" s="73">
        <v>7.4999999999999997E-2</v>
      </c>
      <c r="AF158" s="73">
        <v>7.3999999999999996E-2</v>
      </c>
      <c r="AG158" s="72">
        <v>7.2999999999999995E-2</v>
      </c>
      <c r="AH158" s="73">
        <v>7.1999999999999995E-2</v>
      </c>
      <c r="AI158" s="73">
        <v>7.0999999999999994E-2</v>
      </c>
      <c r="AJ158" s="73">
        <v>7.0999999999999994E-2</v>
      </c>
      <c r="AK158" s="73">
        <v>7.0000000000000007E-2</v>
      </c>
      <c r="AL158" s="73">
        <v>6.9000000000000006E-2</v>
      </c>
      <c r="AM158" s="73">
        <v>6.9000000000000006E-2</v>
      </c>
      <c r="AN158" s="73">
        <v>6.8000000000000005E-2</v>
      </c>
      <c r="AO158" s="73">
        <v>6.7000000000000004E-2</v>
      </c>
      <c r="AP158" s="73">
        <v>6.7000000000000004E-2</v>
      </c>
      <c r="AQ158" s="72">
        <v>6.6000000000000003E-2</v>
      </c>
      <c r="AR158" s="73">
        <v>6.6000000000000003E-2</v>
      </c>
      <c r="AS158" s="73">
        <v>6.5000000000000002E-2</v>
      </c>
      <c r="AT158" s="73">
        <v>6.5000000000000002E-2</v>
      </c>
      <c r="AU158" s="73">
        <v>6.4000000000000001E-2</v>
      </c>
      <c r="AV158" s="73">
        <v>6.4000000000000001E-2</v>
      </c>
      <c r="AW158" s="73">
        <v>6.3E-2</v>
      </c>
      <c r="AX158" s="73">
        <v>6.3E-2</v>
      </c>
      <c r="AY158" s="73">
        <v>6.3E-2</v>
      </c>
      <c r="AZ158" s="73">
        <v>6.2E-2</v>
      </c>
      <c r="BA158" s="72">
        <v>6.2E-2</v>
      </c>
      <c r="BB158" s="73">
        <v>6.2E-2</v>
      </c>
      <c r="BC158" s="73">
        <v>6.0999999999999999E-2</v>
      </c>
      <c r="BD158" s="73">
        <v>6.0999999999999999E-2</v>
      </c>
      <c r="BE158" s="73">
        <v>6.0999999999999999E-2</v>
      </c>
      <c r="BF158" s="73">
        <v>0.06</v>
      </c>
      <c r="BG158" s="73">
        <v>0.06</v>
      </c>
      <c r="BH158" s="73">
        <v>0.06</v>
      </c>
      <c r="BI158" s="73">
        <v>0.06</v>
      </c>
      <c r="BJ158" s="73">
        <v>5.8999999999999997E-2</v>
      </c>
      <c r="BK158" s="72">
        <v>5.8999999999999997E-2</v>
      </c>
      <c r="BL158" s="73">
        <v>5.8999999999999997E-2</v>
      </c>
      <c r="BM158" s="73">
        <v>5.8999999999999997E-2</v>
      </c>
      <c r="BN158" s="73">
        <v>5.8999999999999997E-2</v>
      </c>
      <c r="BO158" s="73">
        <v>5.8999999999999997E-2</v>
      </c>
      <c r="BP158" s="73">
        <v>5.8999999999999997E-2</v>
      </c>
      <c r="BQ158" s="73">
        <v>5.8000000000000003E-2</v>
      </c>
      <c r="BR158" s="73">
        <v>5.8000000000000003E-2</v>
      </c>
      <c r="BS158" s="73">
        <v>5.8000000000000003E-2</v>
      </c>
      <c r="BT158" s="73">
        <v>5.8000000000000003E-2</v>
      </c>
      <c r="BU158" s="72">
        <v>5.8000000000000003E-2</v>
      </c>
      <c r="BV158" s="73">
        <v>5.8000000000000003E-2</v>
      </c>
      <c r="BW158" s="73">
        <v>5.8000000000000003E-2</v>
      </c>
      <c r="BX158" s="73">
        <v>5.8000000000000003E-2</v>
      </c>
      <c r="BY158" s="73">
        <v>5.8000000000000003E-2</v>
      </c>
      <c r="BZ158" s="73">
        <v>5.8000000000000003E-2</v>
      </c>
      <c r="CA158" s="73">
        <v>5.8000000000000003E-2</v>
      </c>
      <c r="CB158" s="73">
        <v>5.8999999999999997E-2</v>
      </c>
      <c r="CC158" s="73">
        <v>5.8999999999999997E-2</v>
      </c>
      <c r="CD158" s="73">
        <v>5.8999999999999997E-2</v>
      </c>
      <c r="CE158" s="72">
        <v>5.8999999999999997E-2</v>
      </c>
      <c r="CF158" s="73">
        <v>5.8999999999999997E-2</v>
      </c>
      <c r="CG158" s="73">
        <v>5.8999999999999997E-2</v>
      </c>
      <c r="CH158" s="73">
        <v>5.8999999999999997E-2</v>
      </c>
      <c r="CI158" s="73">
        <v>0.06</v>
      </c>
      <c r="CJ158" s="73">
        <v>0.06</v>
      </c>
      <c r="CK158" s="73">
        <v>0.06</v>
      </c>
      <c r="CL158" s="73">
        <v>0.06</v>
      </c>
      <c r="CM158" s="73">
        <v>0.06</v>
      </c>
      <c r="CN158" s="73">
        <v>6.0999999999999999E-2</v>
      </c>
      <c r="CO158" s="72">
        <v>6.0999999999999999E-2</v>
      </c>
      <c r="CP158" s="73">
        <v>6.0999999999999999E-2</v>
      </c>
      <c r="CQ158" s="73">
        <v>6.2E-2</v>
      </c>
      <c r="CR158" s="73">
        <v>6.2E-2</v>
      </c>
      <c r="CS158" s="73">
        <v>6.2E-2</v>
      </c>
      <c r="CT158" s="73">
        <v>6.3E-2</v>
      </c>
      <c r="CU158" s="73">
        <v>6.3E-2</v>
      </c>
      <c r="CV158" s="73">
        <v>6.3E-2</v>
      </c>
      <c r="CW158" s="73">
        <v>6.4000000000000001E-2</v>
      </c>
      <c r="CX158" s="73">
        <v>6.4000000000000001E-2</v>
      </c>
      <c r="CY158" s="72">
        <v>6.5000000000000002E-2</v>
      </c>
      <c r="CZ158" s="73">
        <v>6.5000000000000002E-2</v>
      </c>
      <c r="DA158" s="73">
        <v>6.5000000000000002E-2</v>
      </c>
      <c r="DB158" s="73">
        <v>6.6000000000000003E-2</v>
      </c>
      <c r="DC158" s="73">
        <v>6.6000000000000003E-2</v>
      </c>
      <c r="DD158" s="73">
        <v>6.7000000000000004E-2</v>
      </c>
      <c r="DE158" s="73">
        <v>6.7000000000000004E-2</v>
      </c>
      <c r="DF158" s="73">
        <v>6.8000000000000005E-2</v>
      </c>
      <c r="DG158" s="73">
        <v>6.8000000000000005E-2</v>
      </c>
      <c r="DH158" s="73">
        <v>6.9000000000000006E-2</v>
      </c>
      <c r="DI158" s="72">
        <v>7.0000000000000007E-2</v>
      </c>
      <c r="DJ158" s="73">
        <v>7.0000000000000007E-2</v>
      </c>
      <c r="DK158" s="73">
        <v>7.0999999999999994E-2</v>
      </c>
      <c r="DL158" s="73">
        <v>7.0999999999999994E-2</v>
      </c>
      <c r="DM158" s="73">
        <v>7.1999999999999995E-2</v>
      </c>
      <c r="DN158" s="73">
        <v>7.2999999999999995E-2</v>
      </c>
      <c r="DO158" s="73">
        <v>7.2999999999999995E-2</v>
      </c>
      <c r="DP158" s="73">
        <v>7.3999999999999996E-2</v>
      </c>
      <c r="DQ158" s="73">
        <v>7.4999999999999997E-2</v>
      </c>
      <c r="DR158" s="73">
        <v>7.4999999999999997E-2</v>
      </c>
      <c r="DS158" s="72">
        <v>7.5999999999999998E-2</v>
      </c>
    </row>
    <row r="159" spans="2:123" x14ac:dyDescent="0.2">
      <c r="B159" s="3" t="s">
        <v>107</v>
      </c>
      <c r="C159" s="72">
        <v>0.109</v>
      </c>
      <c r="D159" s="73">
        <v>0.104</v>
      </c>
      <c r="E159" s="73">
        <v>0.1</v>
      </c>
      <c r="F159" s="73">
        <v>9.6000000000000002E-2</v>
      </c>
      <c r="G159" s="73">
        <v>9.2999999999999999E-2</v>
      </c>
      <c r="H159" s="73">
        <v>9.0999999999999998E-2</v>
      </c>
      <c r="I159" s="73">
        <v>8.7999999999999995E-2</v>
      </c>
      <c r="J159" s="73">
        <v>8.5999999999999993E-2</v>
      </c>
      <c r="K159" s="73">
        <v>8.4000000000000005E-2</v>
      </c>
      <c r="L159" s="73">
        <v>8.2000000000000003E-2</v>
      </c>
      <c r="M159" s="72">
        <v>0.08</v>
      </c>
      <c r="N159" s="73">
        <v>7.9000000000000001E-2</v>
      </c>
      <c r="O159" s="73">
        <v>7.6999999999999999E-2</v>
      </c>
      <c r="P159" s="73">
        <v>7.5999999999999998E-2</v>
      </c>
      <c r="Q159" s="73">
        <v>7.4999999999999997E-2</v>
      </c>
      <c r="R159" s="73">
        <v>7.3999999999999996E-2</v>
      </c>
      <c r="S159" s="73">
        <v>7.1999999999999995E-2</v>
      </c>
      <c r="T159" s="73">
        <v>7.0999999999999994E-2</v>
      </c>
      <c r="U159" s="73">
        <v>7.0000000000000007E-2</v>
      </c>
      <c r="V159" s="73">
        <v>6.9000000000000006E-2</v>
      </c>
      <c r="W159" s="72">
        <v>6.8000000000000005E-2</v>
      </c>
      <c r="X159" s="73">
        <v>6.8000000000000005E-2</v>
      </c>
      <c r="Y159" s="73">
        <v>6.7000000000000004E-2</v>
      </c>
      <c r="Z159" s="73">
        <v>6.6000000000000003E-2</v>
      </c>
      <c r="AA159" s="73">
        <v>6.5000000000000002E-2</v>
      </c>
      <c r="AB159" s="73">
        <v>6.5000000000000002E-2</v>
      </c>
      <c r="AC159" s="73">
        <v>6.4000000000000001E-2</v>
      </c>
      <c r="AD159" s="73">
        <v>6.3E-2</v>
      </c>
      <c r="AE159" s="73">
        <v>6.3E-2</v>
      </c>
      <c r="AF159" s="73">
        <v>6.2E-2</v>
      </c>
      <c r="AG159" s="72">
        <v>6.2E-2</v>
      </c>
      <c r="AH159" s="73">
        <v>6.0999999999999999E-2</v>
      </c>
      <c r="AI159" s="73">
        <v>0.06</v>
      </c>
      <c r="AJ159" s="73">
        <v>0.06</v>
      </c>
      <c r="AK159" s="73">
        <v>0.06</v>
      </c>
      <c r="AL159" s="73">
        <v>5.8999999999999997E-2</v>
      </c>
      <c r="AM159" s="73">
        <v>5.8999999999999997E-2</v>
      </c>
      <c r="AN159" s="73">
        <v>5.8000000000000003E-2</v>
      </c>
      <c r="AO159" s="73">
        <v>5.8000000000000003E-2</v>
      </c>
      <c r="AP159" s="73">
        <v>5.8000000000000003E-2</v>
      </c>
      <c r="AQ159" s="72">
        <v>5.7000000000000002E-2</v>
      </c>
      <c r="AR159" s="73">
        <v>5.7000000000000002E-2</v>
      </c>
      <c r="AS159" s="73">
        <v>5.7000000000000002E-2</v>
      </c>
      <c r="AT159" s="73">
        <v>5.6000000000000001E-2</v>
      </c>
      <c r="AU159" s="73">
        <v>5.6000000000000001E-2</v>
      </c>
      <c r="AV159" s="73">
        <v>5.6000000000000001E-2</v>
      </c>
      <c r="AW159" s="73">
        <v>5.5E-2</v>
      </c>
      <c r="AX159" s="73">
        <v>5.5E-2</v>
      </c>
      <c r="AY159" s="73">
        <v>5.5E-2</v>
      </c>
      <c r="AZ159" s="73">
        <v>5.5E-2</v>
      </c>
      <c r="BA159" s="72">
        <v>5.5E-2</v>
      </c>
      <c r="BB159" s="73">
        <v>5.3999999999999999E-2</v>
      </c>
      <c r="BC159" s="73">
        <v>5.3999999999999999E-2</v>
      </c>
      <c r="BD159" s="73">
        <v>5.3999999999999999E-2</v>
      </c>
      <c r="BE159" s="73">
        <v>5.3999999999999999E-2</v>
      </c>
      <c r="BF159" s="73">
        <v>5.3999999999999999E-2</v>
      </c>
      <c r="BG159" s="73">
        <v>5.3999999999999999E-2</v>
      </c>
      <c r="BH159" s="73">
        <v>5.3999999999999999E-2</v>
      </c>
      <c r="BI159" s="73">
        <v>5.3999999999999999E-2</v>
      </c>
      <c r="BJ159" s="73">
        <v>5.3999999999999999E-2</v>
      </c>
      <c r="BK159" s="72">
        <v>5.2999999999999999E-2</v>
      </c>
      <c r="BL159" s="73">
        <v>5.2999999999999999E-2</v>
      </c>
      <c r="BM159" s="73">
        <v>5.2999999999999999E-2</v>
      </c>
      <c r="BN159" s="73">
        <v>5.2999999999999999E-2</v>
      </c>
      <c r="BO159" s="73">
        <v>5.2999999999999999E-2</v>
      </c>
      <c r="BP159" s="73">
        <v>5.2999999999999999E-2</v>
      </c>
      <c r="BQ159" s="73">
        <v>5.2999999999999999E-2</v>
      </c>
      <c r="BR159" s="73">
        <v>5.2999999999999999E-2</v>
      </c>
      <c r="BS159" s="73">
        <v>5.3999999999999999E-2</v>
      </c>
      <c r="BT159" s="73">
        <v>5.3999999999999999E-2</v>
      </c>
      <c r="BU159" s="72">
        <v>5.3999999999999999E-2</v>
      </c>
      <c r="BV159" s="73">
        <v>5.3999999999999999E-2</v>
      </c>
      <c r="BW159" s="73">
        <v>5.3999999999999999E-2</v>
      </c>
      <c r="BX159" s="73">
        <v>5.3999999999999999E-2</v>
      </c>
      <c r="BY159" s="73">
        <v>5.3999999999999999E-2</v>
      </c>
      <c r="BZ159" s="73">
        <v>5.3999999999999999E-2</v>
      </c>
      <c r="CA159" s="73">
        <v>5.3999999999999999E-2</v>
      </c>
      <c r="CB159" s="73">
        <v>5.3999999999999999E-2</v>
      </c>
      <c r="CC159" s="73">
        <v>5.5E-2</v>
      </c>
      <c r="CD159" s="73">
        <v>5.5E-2</v>
      </c>
      <c r="CE159" s="72">
        <v>5.5E-2</v>
      </c>
      <c r="CF159" s="73">
        <v>5.5E-2</v>
      </c>
      <c r="CG159" s="73">
        <v>5.5E-2</v>
      </c>
      <c r="CH159" s="73">
        <v>5.6000000000000001E-2</v>
      </c>
      <c r="CI159" s="73">
        <v>5.6000000000000001E-2</v>
      </c>
      <c r="CJ159" s="73">
        <v>5.6000000000000001E-2</v>
      </c>
      <c r="CK159" s="73">
        <v>5.6000000000000001E-2</v>
      </c>
      <c r="CL159" s="73">
        <v>5.7000000000000002E-2</v>
      </c>
      <c r="CM159" s="73">
        <v>5.7000000000000002E-2</v>
      </c>
      <c r="CN159" s="73">
        <v>5.7000000000000002E-2</v>
      </c>
      <c r="CO159" s="72">
        <v>5.7000000000000002E-2</v>
      </c>
      <c r="CP159" s="73">
        <v>5.8000000000000003E-2</v>
      </c>
      <c r="CQ159" s="73">
        <v>5.8000000000000003E-2</v>
      </c>
      <c r="CR159" s="73">
        <v>5.8000000000000003E-2</v>
      </c>
      <c r="CS159" s="73">
        <v>5.8999999999999997E-2</v>
      </c>
      <c r="CT159" s="73">
        <v>5.8999999999999997E-2</v>
      </c>
      <c r="CU159" s="73">
        <v>5.8999999999999997E-2</v>
      </c>
      <c r="CV159" s="73">
        <v>0.06</v>
      </c>
      <c r="CW159" s="73">
        <v>0.06</v>
      </c>
      <c r="CX159" s="73">
        <v>6.0999999999999999E-2</v>
      </c>
      <c r="CY159" s="72">
        <v>6.0999999999999999E-2</v>
      </c>
      <c r="CZ159" s="73">
        <v>6.0999999999999999E-2</v>
      </c>
      <c r="DA159" s="73">
        <v>6.2E-2</v>
      </c>
      <c r="DB159" s="73">
        <v>6.2E-2</v>
      </c>
      <c r="DC159" s="73">
        <v>6.3E-2</v>
      </c>
      <c r="DD159" s="73">
        <v>6.3E-2</v>
      </c>
      <c r="DE159" s="73">
        <v>6.4000000000000001E-2</v>
      </c>
      <c r="DF159" s="73">
        <v>6.4000000000000001E-2</v>
      </c>
      <c r="DG159" s="73">
        <v>6.5000000000000002E-2</v>
      </c>
      <c r="DH159" s="73">
        <v>6.5000000000000002E-2</v>
      </c>
      <c r="DI159" s="72">
        <v>6.6000000000000003E-2</v>
      </c>
      <c r="DJ159" s="73">
        <v>6.6000000000000003E-2</v>
      </c>
      <c r="DK159" s="73">
        <v>6.7000000000000004E-2</v>
      </c>
      <c r="DL159" s="73">
        <v>6.7000000000000004E-2</v>
      </c>
      <c r="DM159" s="73">
        <v>6.8000000000000005E-2</v>
      </c>
      <c r="DN159" s="73">
        <v>6.8000000000000005E-2</v>
      </c>
      <c r="DO159" s="73">
        <v>6.9000000000000006E-2</v>
      </c>
      <c r="DP159" s="73">
        <v>7.0000000000000007E-2</v>
      </c>
      <c r="DQ159" s="73">
        <v>7.0000000000000007E-2</v>
      </c>
      <c r="DR159" s="73">
        <v>7.0999999999999994E-2</v>
      </c>
      <c r="DS159" s="72">
        <v>7.0999999999999994E-2</v>
      </c>
    </row>
    <row r="160" spans="2:123" x14ac:dyDescent="0.2">
      <c r="B160" s="5" t="s">
        <v>347</v>
      </c>
      <c r="C160" s="193">
        <v>10.872999999999999</v>
      </c>
      <c r="D160" s="194">
        <v>10.939</v>
      </c>
      <c r="E160" s="194">
        <v>11.005000000000001</v>
      </c>
      <c r="F160" s="194">
        <v>11.071</v>
      </c>
      <c r="G160" s="194">
        <v>11.137</v>
      </c>
      <c r="H160" s="194">
        <v>11.202999999999999</v>
      </c>
      <c r="I160" s="194">
        <v>11.269</v>
      </c>
      <c r="J160" s="194">
        <v>11.335000000000001</v>
      </c>
      <c r="K160" s="194">
        <v>11.401</v>
      </c>
      <c r="L160" s="194">
        <v>11.467000000000001</v>
      </c>
      <c r="M160" s="193">
        <v>11.532999999999999</v>
      </c>
      <c r="N160" s="194">
        <v>11.605</v>
      </c>
      <c r="O160" s="194">
        <v>11.676</v>
      </c>
      <c r="P160" s="194">
        <v>11.747999999999999</v>
      </c>
      <c r="Q160" s="194">
        <v>11.819000000000001</v>
      </c>
      <c r="R160" s="194">
        <v>11.891</v>
      </c>
      <c r="S160" s="194">
        <v>11.962</v>
      </c>
      <c r="T160" s="194">
        <v>12.034000000000001</v>
      </c>
      <c r="U160" s="194">
        <v>12.105</v>
      </c>
      <c r="V160" s="194">
        <v>12.177</v>
      </c>
      <c r="W160" s="193">
        <v>12.247999999999999</v>
      </c>
      <c r="X160" s="194">
        <v>12.324999999999999</v>
      </c>
      <c r="Y160" s="194">
        <v>12.401999999999999</v>
      </c>
      <c r="Z160" s="194">
        <v>12.478999999999999</v>
      </c>
      <c r="AA160" s="194">
        <v>12.555999999999999</v>
      </c>
      <c r="AB160" s="194">
        <v>12.632999999999999</v>
      </c>
      <c r="AC160" s="194">
        <v>12.71</v>
      </c>
      <c r="AD160" s="194">
        <v>12.787000000000001</v>
      </c>
      <c r="AE160" s="194">
        <v>12.864000000000001</v>
      </c>
      <c r="AF160" s="194">
        <v>12.941000000000001</v>
      </c>
      <c r="AG160" s="193">
        <v>13.018000000000001</v>
      </c>
      <c r="AH160" s="194">
        <v>13.101000000000001</v>
      </c>
      <c r="AI160" s="194">
        <v>13.183</v>
      </c>
      <c r="AJ160" s="194">
        <v>13.266</v>
      </c>
      <c r="AK160" s="194">
        <v>13.349</v>
      </c>
      <c r="AL160" s="194">
        <v>13.430999999999999</v>
      </c>
      <c r="AM160" s="194">
        <v>13.513999999999999</v>
      </c>
      <c r="AN160" s="194">
        <v>13.596</v>
      </c>
      <c r="AO160" s="194">
        <v>13.679</v>
      </c>
      <c r="AP160" s="194">
        <v>13.760999999999999</v>
      </c>
      <c r="AQ160" s="193">
        <v>13.843999999999999</v>
      </c>
      <c r="AR160" s="194">
        <v>13.932</v>
      </c>
      <c r="AS160" s="194">
        <v>14.02</v>
      </c>
      <c r="AT160" s="194">
        <v>14.108000000000001</v>
      </c>
      <c r="AU160" s="194">
        <v>14.196</v>
      </c>
      <c r="AV160" s="194">
        <v>14.284000000000001</v>
      </c>
      <c r="AW160" s="194">
        <v>14.372</v>
      </c>
      <c r="AX160" s="194">
        <v>14.46</v>
      </c>
      <c r="AY160" s="194">
        <v>14.548</v>
      </c>
      <c r="AZ160" s="194">
        <v>14.635999999999999</v>
      </c>
      <c r="BA160" s="193">
        <v>14.724</v>
      </c>
      <c r="BB160" s="194">
        <v>14.817</v>
      </c>
      <c r="BC160" s="194">
        <v>14.911</v>
      </c>
      <c r="BD160" s="194">
        <v>15.004</v>
      </c>
      <c r="BE160" s="194">
        <v>15.098000000000001</v>
      </c>
      <c r="BF160" s="194">
        <v>15.191000000000001</v>
      </c>
      <c r="BG160" s="194">
        <v>15.285</v>
      </c>
      <c r="BH160" s="194">
        <v>15.378</v>
      </c>
      <c r="BI160" s="194">
        <v>15.472</v>
      </c>
      <c r="BJ160" s="194">
        <v>15.565</v>
      </c>
      <c r="BK160" s="193">
        <v>15.659000000000001</v>
      </c>
      <c r="BL160" s="194">
        <v>15.757999999999999</v>
      </c>
      <c r="BM160" s="194">
        <v>15.856999999999999</v>
      </c>
      <c r="BN160" s="194">
        <v>15.956</v>
      </c>
      <c r="BO160" s="194">
        <v>16.055</v>
      </c>
      <c r="BP160" s="194">
        <v>16.154</v>
      </c>
      <c r="BQ160" s="194">
        <v>16.253</v>
      </c>
      <c r="BR160" s="194">
        <v>16.352</v>
      </c>
      <c r="BS160" s="194">
        <v>16.451000000000001</v>
      </c>
      <c r="BT160" s="194">
        <v>16.55</v>
      </c>
      <c r="BU160" s="193">
        <v>16.649000000000001</v>
      </c>
      <c r="BV160" s="194">
        <v>16.759</v>
      </c>
      <c r="BW160" s="194">
        <v>16.869</v>
      </c>
      <c r="BX160" s="194">
        <v>16.978999999999999</v>
      </c>
      <c r="BY160" s="194">
        <v>17.088999999999999</v>
      </c>
      <c r="BZ160" s="194">
        <v>17.199000000000002</v>
      </c>
      <c r="CA160" s="194">
        <v>17.309000000000001</v>
      </c>
      <c r="CB160" s="194">
        <v>17.419</v>
      </c>
      <c r="CC160" s="194">
        <v>17.529</v>
      </c>
      <c r="CD160" s="194">
        <v>17.638999999999999</v>
      </c>
      <c r="CE160" s="193">
        <v>17.748999999999999</v>
      </c>
      <c r="CF160" s="194">
        <v>17.859000000000002</v>
      </c>
      <c r="CG160" s="194">
        <v>17.969000000000001</v>
      </c>
      <c r="CH160" s="194">
        <v>18.079000000000001</v>
      </c>
      <c r="CI160" s="194">
        <v>18.189</v>
      </c>
      <c r="CJ160" s="194">
        <v>18.298999999999999</v>
      </c>
      <c r="CK160" s="194">
        <v>18.408999999999999</v>
      </c>
      <c r="CL160" s="194">
        <v>18.518999999999998</v>
      </c>
      <c r="CM160" s="194">
        <v>18.629000000000001</v>
      </c>
      <c r="CN160" s="194">
        <v>18.739000000000001</v>
      </c>
      <c r="CO160" s="193">
        <v>18.849</v>
      </c>
      <c r="CP160" s="194">
        <v>19.013999999999999</v>
      </c>
      <c r="CQ160" s="194">
        <v>19.178999999999998</v>
      </c>
      <c r="CR160" s="194">
        <v>19.344000000000001</v>
      </c>
      <c r="CS160" s="194">
        <v>19.509</v>
      </c>
      <c r="CT160" s="194">
        <v>19.675000000000001</v>
      </c>
      <c r="CU160" s="194">
        <v>19.84</v>
      </c>
      <c r="CV160" s="194">
        <v>20.004999999999999</v>
      </c>
      <c r="CW160" s="194">
        <v>20.170000000000002</v>
      </c>
      <c r="CX160" s="194">
        <v>20.335000000000001</v>
      </c>
      <c r="CY160" s="193">
        <v>20.5</v>
      </c>
      <c r="CZ160" s="194">
        <v>20.884</v>
      </c>
      <c r="DA160" s="194">
        <v>21.266999999999999</v>
      </c>
      <c r="DB160" s="194">
        <v>21.651</v>
      </c>
      <c r="DC160" s="194">
        <v>22.035</v>
      </c>
      <c r="DD160" s="194">
        <v>22.417999999999999</v>
      </c>
      <c r="DE160" s="194">
        <v>22.802</v>
      </c>
      <c r="DF160" s="194">
        <v>23.186</v>
      </c>
      <c r="DG160" s="194">
        <v>23.57</v>
      </c>
      <c r="DH160" s="194">
        <v>23.952999999999999</v>
      </c>
      <c r="DI160" s="193">
        <v>24.337</v>
      </c>
      <c r="DJ160" s="194">
        <v>24.72</v>
      </c>
      <c r="DK160" s="194">
        <v>25.103000000000002</v>
      </c>
      <c r="DL160" s="194">
        <v>25.486000000000001</v>
      </c>
      <c r="DM160" s="194">
        <v>25.869</v>
      </c>
      <c r="DN160" s="194">
        <v>26.251999999999999</v>
      </c>
      <c r="DO160" s="194">
        <v>26.635000000000002</v>
      </c>
      <c r="DP160" s="194">
        <v>27.018000000000001</v>
      </c>
      <c r="DQ160" s="194">
        <v>27.401</v>
      </c>
      <c r="DR160" s="194">
        <v>27.783999999999999</v>
      </c>
      <c r="DS160" s="193">
        <v>28.167000000000002</v>
      </c>
    </row>
    <row r="161" spans="2:123" x14ac:dyDescent="0.2">
      <c r="B161" s="3" t="s">
        <v>72</v>
      </c>
      <c r="C161" s="72">
        <v>0.60199999999999998</v>
      </c>
      <c r="D161" s="73">
        <v>0.56899999999999995</v>
      </c>
      <c r="E161" s="73">
        <v>0.54100000000000004</v>
      </c>
      <c r="F161" s="73">
        <v>0.51700000000000002</v>
      </c>
      <c r="G161" s="73">
        <v>0.496</v>
      </c>
      <c r="H161" s="73">
        <v>0.47699999999999998</v>
      </c>
      <c r="I161" s="73">
        <v>0.46100000000000002</v>
      </c>
      <c r="J161" s="73">
        <v>0.44600000000000001</v>
      </c>
      <c r="K161" s="73">
        <v>0.432</v>
      </c>
      <c r="L161" s="73">
        <v>0.42</v>
      </c>
      <c r="M161" s="72">
        <v>0.40899999999999997</v>
      </c>
      <c r="N161" s="73">
        <v>0.39900000000000002</v>
      </c>
      <c r="O161" s="73">
        <v>0.38900000000000001</v>
      </c>
      <c r="P161" s="73">
        <v>0.38100000000000001</v>
      </c>
      <c r="Q161" s="73">
        <v>0.372</v>
      </c>
      <c r="R161" s="73">
        <v>0.36499999999999999</v>
      </c>
      <c r="S161" s="73">
        <v>0.35799999999999998</v>
      </c>
      <c r="T161" s="73">
        <v>0.35099999999999998</v>
      </c>
      <c r="U161" s="73">
        <v>0.34499999999999997</v>
      </c>
      <c r="V161" s="73">
        <v>0.33900000000000002</v>
      </c>
      <c r="W161" s="72">
        <v>0.33300000000000002</v>
      </c>
      <c r="X161" s="73">
        <v>0.32800000000000001</v>
      </c>
      <c r="Y161" s="73">
        <v>0.32200000000000001</v>
      </c>
      <c r="Z161" s="73">
        <v>0.318</v>
      </c>
      <c r="AA161" s="73">
        <v>0.313</v>
      </c>
      <c r="AB161" s="73">
        <v>0.309</v>
      </c>
      <c r="AC161" s="73">
        <v>0.30399999999999999</v>
      </c>
      <c r="AD161" s="73">
        <v>0.3</v>
      </c>
      <c r="AE161" s="73">
        <v>0.29699999999999999</v>
      </c>
      <c r="AF161" s="73">
        <v>0.29299999999999998</v>
      </c>
      <c r="AG161" s="72">
        <v>0.28999999999999998</v>
      </c>
      <c r="AH161" s="73">
        <v>0.28599999999999998</v>
      </c>
      <c r="AI161" s="73">
        <v>0.28299999999999997</v>
      </c>
      <c r="AJ161" s="73">
        <v>0.28000000000000003</v>
      </c>
      <c r="AK161" s="73">
        <v>0.27700000000000002</v>
      </c>
      <c r="AL161" s="73">
        <v>0.27400000000000002</v>
      </c>
      <c r="AM161" s="73">
        <v>0.27200000000000002</v>
      </c>
      <c r="AN161" s="73">
        <v>0.26900000000000002</v>
      </c>
      <c r="AO161" s="73">
        <v>0.26700000000000002</v>
      </c>
      <c r="AP161" s="73">
        <v>0.26400000000000001</v>
      </c>
      <c r="AQ161" s="72">
        <v>0.26200000000000001</v>
      </c>
      <c r="AR161" s="73">
        <v>0.26</v>
      </c>
      <c r="AS161" s="73">
        <v>0.25800000000000001</v>
      </c>
      <c r="AT161" s="73">
        <v>0.25600000000000001</v>
      </c>
      <c r="AU161" s="73">
        <v>0.254</v>
      </c>
      <c r="AV161" s="73">
        <v>0.253</v>
      </c>
      <c r="AW161" s="73">
        <v>0.251</v>
      </c>
      <c r="AX161" s="73">
        <v>0.249</v>
      </c>
      <c r="AY161" s="73">
        <v>0.248</v>
      </c>
      <c r="AZ161" s="73">
        <v>0.247</v>
      </c>
      <c r="BA161" s="72">
        <v>0.245</v>
      </c>
      <c r="BB161" s="73">
        <v>0.24399999999999999</v>
      </c>
      <c r="BC161" s="73">
        <v>0.24299999999999999</v>
      </c>
      <c r="BD161" s="73">
        <v>0.24199999999999999</v>
      </c>
      <c r="BE161" s="73">
        <v>0.24099999999999999</v>
      </c>
      <c r="BF161" s="73">
        <v>0.24</v>
      </c>
      <c r="BG161" s="73">
        <v>0.23899999999999999</v>
      </c>
      <c r="BH161" s="73">
        <v>0.23799999999999999</v>
      </c>
      <c r="BI161" s="73">
        <v>0.23799999999999999</v>
      </c>
      <c r="BJ161" s="73">
        <v>0.23699999999999999</v>
      </c>
      <c r="BK161" s="72">
        <v>0.23599999999999999</v>
      </c>
      <c r="BL161" s="73">
        <v>0.23599999999999999</v>
      </c>
      <c r="BM161" s="73">
        <v>0.23499999999999999</v>
      </c>
      <c r="BN161" s="73">
        <v>0.23499999999999999</v>
      </c>
      <c r="BO161" s="73">
        <v>0.23499999999999999</v>
      </c>
      <c r="BP161" s="73">
        <v>0.23400000000000001</v>
      </c>
      <c r="BQ161" s="73">
        <v>0.23400000000000001</v>
      </c>
      <c r="BR161" s="73">
        <v>0.23400000000000001</v>
      </c>
      <c r="BS161" s="73">
        <v>0.23400000000000001</v>
      </c>
      <c r="BT161" s="73">
        <v>0.23400000000000001</v>
      </c>
      <c r="BU161" s="72">
        <v>0.23400000000000001</v>
      </c>
      <c r="BV161" s="73">
        <v>0.23400000000000001</v>
      </c>
      <c r="BW161" s="73">
        <v>0.23499999999999999</v>
      </c>
      <c r="BX161" s="73">
        <v>0.23499999999999999</v>
      </c>
      <c r="BY161" s="73">
        <v>0.23499999999999999</v>
      </c>
      <c r="BZ161" s="73">
        <v>0.23499999999999999</v>
      </c>
      <c r="CA161" s="73">
        <v>0.23599999999999999</v>
      </c>
      <c r="CB161" s="73">
        <v>0.23599999999999999</v>
      </c>
      <c r="CC161" s="73">
        <v>0.23699999999999999</v>
      </c>
      <c r="CD161" s="73">
        <v>0.23799999999999999</v>
      </c>
      <c r="CE161" s="72">
        <v>0.23799999999999999</v>
      </c>
      <c r="CF161" s="73">
        <v>0.23899999999999999</v>
      </c>
      <c r="CG161" s="73">
        <v>0.24</v>
      </c>
      <c r="CH161" s="73">
        <v>0.24099999999999999</v>
      </c>
      <c r="CI161" s="73">
        <v>0.24099999999999999</v>
      </c>
      <c r="CJ161" s="73">
        <v>0.24199999999999999</v>
      </c>
      <c r="CK161" s="73">
        <v>0.24299999999999999</v>
      </c>
      <c r="CL161" s="73">
        <v>0.24399999999999999</v>
      </c>
      <c r="CM161" s="73">
        <v>0.246</v>
      </c>
      <c r="CN161" s="73">
        <v>0.247</v>
      </c>
      <c r="CO161" s="72">
        <v>0.248</v>
      </c>
      <c r="CP161" s="73"/>
      <c r="CQ161" s="73"/>
      <c r="CR161" s="73"/>
      <c r="CS161" s="73"/>
      <c r="CT161" s="73"/>
      <c r="CU161" s="73"/>
      <c r="CV161" s="73"/>
      <c r="CW161" s="73"/>
      <c r="CX161" s="73"/>
      <c r="CY161" s="72"/>
      <c r="CZ161" s="73"/>
      <c r="DA161" s="73"/>
      <c r="DB161" s="73"/>
      <c r="DC161" s="73"/>
      <c r="DD161" s="73"/>
      <c r="DE161" s="73"/>
      <c r="DF161" s="73"/>
      <c r="DG161" s="73"/>
      <c r="DH161" s="73"/>
      <c r="DI161" s="72"/>
      <c r="DJ161" s="73"/>
      <c r="DK161" s="73"/>
      <c r="DL161" s="73"/>
      <c r="DM161" s="73"/>
      <c r="DN161" s="73"/>
      <c r="DO161" s="73"/>
      <c r="DP161" s="73"/>
      <c r="DQ161" s="73"/>
      <c r="DR161" s="73"/>
      <c r="DS161" s="72"/>
    </row>
    <row r="162" spans="2:123" x14ac:dyDescent="0.2">
      <c r="B162" s="1" t="s">
        <v>483</v>
      </c>
    </row>
    <row r="163" spans="2:123" x14ac:dyDescent="0.2">
      <c r="B163" s="1"/>
    </row>
    <row r="164" spans="2:123" ht="17.25" customHeight="1" x14ac:dyDescent="0.2">
      <c r="B164" s="172" t="s">
        <v>348</v>
      </c>
      <c r="C164" s="195">
        <v>2024</v>
      </c>
      <c r="D164" s="195">
        <v>2025</v>
      </c>
      <c r="E164" s="195">
        <v>2026</v>
      </c>
      <c r="F164" s="195">
        <v>2027</v>
      </c>
      <c r="G164" s="195">
        <v>2028</v>
      </c>
      <c r="H164" s="195">
        <v>2029</v>
      </c>
      <c r="I164" s="195">
        <v>2030</v>
      </c>
      <c r="J164" s="195">
        <v>2031</v>
      </c>
      <c r="K164" s="195">
        <v>2032</v>
      </c>
      <c r="L164" s="195">
        <v>2033</v>
      </c>
      <c r="M164" s="195">
        <v>2034</v>
      </c>
      <c r="N164" s="195">
        <v>2035</v>
      </c>
      <c r="O164" s="195">
        <v>2036</v>
      </c>
      <c r="P164" s="195">
        <v>2037</v>
      </c>
      <c r="Q164" s="195">
        <v>2038</v>
      </c>
      <c r="R164" s="195">
        <v>2039</v>
      </c>
      <c r="S164" s="195">
        <v>2040</v>
      </c>
      <c r="T164" s="195">
        <v>2041</v>
      </c>
      <c r="U164" s="195">
        <v>2042</v>
      </c>
      <c r="V164" s="195">
        <v>2043</v>
      </c>
      <c r="W164" s="195">
        <v>2044</v>
      </c>
      <c r="X164" s="195">
        <v>2045</v>
      </c>
      <c r="Y164" s="195">
        <v>2046</v>
      </c>
      <c r="Z164" s="195">
        <v>2047</v>
      </c>
      <c r="AA164" s="195">
        <v>2048</v>
      </c>
      <c r="AB164" s="195">
        <v>2049</v>
      </c>
      <c r="AC164" s="195">
        <v>2050</v>
      </c>
      <c r="AD164" s="195">
        <v>2051</v>
      </c>
      <c r="AE164" s="195">
        <v>2052</v>
      </c>
      <c r="AF164" s="195">
        <v>2053</v>
      </c>
      <c r="AG164" s="195">
        <v>2054</v>
      </c>
      <c r="AH164" s="195">
        <v>2055</v>
      </c>
      <c r="AI164" s="195">
        <v>2056</v>
      </c>
      <c r="AJ164" s="195">
        <v>2057</v>
      </c>
      <c r="AK164" s="195">
        <v>2058</v>
      </c>
      <c r="AL164" s="195">
        <v>2059</v>
      </c>
      <c r="AM164" s="195">
        <v>2060</v>
      </c>
      <c r="AN164" s="195">
        <v>2061</v>
      </c>
      <c r="AO164" s="195">
        <v>2062</v>
      </c>
      <c r="AP164" s="195">
        <v>2063</v>
      </c>
      <c r="AQ164" s="195">
        <v>2064</v>
      </c>
      <c r="AR164" s="195">
        <v>2065</v>
      </c>
      <c r="AS164" s="195">
        <v>2066</v>
      </c>
      <c r="AT164" s="195">
        <v>2067</v>
      </c>
      <c r="AU164" s="195">
        <v>2068</v>
      </c>
      <c r="AV164" s="195">
        <v>2069</v>
      </c>
      <c r="AW164" s="195">
        <v>2070</v>
      </c>
      <c r="AX164" s="195">
        <v>2071</v>
      </c>
      <c r="AY164" s="195">
        <v>2072</v>
      </c>
      <c r="AZ164" s="195">
        <v>2073</v>
      </c>
      <c r="BA164" s="195">
        <v>2074</v>
      </c>
      <c r="BB164" s="195">
        <v>2075</v>
      </c>
    </row>
    <row r="165" spans="2:123" x14ac:dyDescent="0.2">
      <c r="B165" s="64" t="s">
        <v>108</v>
      </c>
      <c r="C165" s="196">
        <v>0.54527000000000003</v>
      </c>
      <c r="D165" s="196">
        <v>0.54268500000000008</v>
      </c>
      <c r="E165" s="196">
        <v>0.53663500000000008</v>
      </c>
      <c r="F165" s="196">
        <v>0.53080499999999997</v>
      </c>
      <c r="G165" s="196">
        <v>0.52508500000000002</v>
      </c>
      <c r="H165" s="196">
        <v>0.51958500000000007</v>
      </c>
      <c r="I165" s="196">
        <v>0.5142500000000001</v>
      </c>
      <c r="J165" s="196">
        <v>0.50600000000000012</v>
      </c>
      <c r="K165" s="196">
        <v>0.49532999999999999</v>
      </c>
      <c r="L165" s="196">
        <v>0.48224000000000006</v>
      </c>
      <c r="M165" s="196">
        <v>0.46744500000000005</v>
      </c>
      <c r="N165" s="196">
        <v>0.44824999999999998</v>
      </c>
      <c r="O165" s="196">
        <v>0.43296000000000007</v>
      </c>
      <c r="P165" s="196">
        <v>0.41761500000000001</v>
      </c>
      <c r="Q165" s="196">
        <v>0.40232500000000004</v>
      </c>
      <c r="R165" s="196">
        <v>0.38698000000000005</v>
      </c>
      <c r="S165" s="196">
        <v>0.37169000000000002</v>
      </c>
      <c r="T165" s="196">
        <v>0.35634499999999997</v>
      </c>
      <c r="U165" s="196">
        <v>0.341055</v>
      </c>
      <c r="V165" s="196">
        <v>0.32571000000000006</v>
      </c>
      <c r="W165" s="196">
        <v>0.31042000000000003</v>
      </c>
      <c r="X165" s="196">
        <v>0.29507500000000003</v>
      </c>
      <c r="Y165" s="196">
        <v>0.27978500000000001</v>
      </c>
      <c r="Z165" s="196">
        <v>0.26444000000000001</v>
      </c>
      <c r="AA165" s="196">
        <v>0.24915000000000001</v>
      </c>
      <c r="AB165" s="196">
        <v>0.23380500000000004</v>
      </c>
      <c r="AC165" s="196">
        <v>0.21851500000000001</v>
      </c>
      <c r="AD165" s="196">
        <v>0.20322500000000004</v>
      </c>
      <c r="AE165" s="196">
        <v>0.18788000000000002</v>
      </c>
      <c r="AF165" s="196">
        <v>0.17258999999999999</v>
      </c>
      <c r="AG165" s="196">
        <v>0.15724500000000002</v>
      </c>
      <c r="AH165" s="196">
        <v>0.141955</v>
      </c>
      <c r="AI165" s="196">
        <v>0.12661</v>
      </c>
      <c r="AJ165" s="196">
        <v>0.11132000000000002</v>
      </c>
      <c r="AK165" s="196">
        <v>9.5975000000000005E-2</v>
      </c>
      <c r="AL165" s="196">
        <v>8.0685000000000034E-2</v>
      </c>
      <c r="AM165" s="196">
        <v>6.5340000000000009E-2</v>
      </c>
      <c r="AN165" s="196">
        <v>5.004999999999999E-2</v>
      </c>
      <c r="AO165" s="196">
        <v>3.4705000000000027E-2</v>
      </c>
      <c r="AP165" s="196">
        <v>1.9415000000000002E-2</v>
      </c>
      <c r="AQ165" s="196">
        <v>4.0699999999999799E-3</v>
      </c>
      <c r="AR165" s="196">
        <v>0</v>
      </c>
      <c r="AS165" s="196">
        <v>0</v>
      </c>
      <c r="AT165" s="196">
        <v>0</v>
      </c>
      <c r="AU165" s="196">
        <v>0</v>
      </c>
      <c r="AV165" s="196">
        <v>0</v>
      </c>
      <c r="AW165" s="196">
        <v>0</v>
      </c>
      <c r="AX165" s="196">
        <v>0</v>
      </c>
      <c r="AY165" s="196">
        <v>0</v>
      </c>
      <c r="AZ165" s="196">
        <v>0</v>
      </c>
      <c r="BA165" s="196">
        <v>0</v>
      </c>
      <c r="BB165" s="196">
        <v>0</v>
      </c>
    </row>
    <row r="166" spans="2:123" x14ac:dyDescent="0.2">
      <c r="B166" s="44" t="s">
        <v>109</v>
      </c>
      <c r="C166" s="197">
        <v>0.44612999999999997</v>
      </c>
      <c r="D166" s="197">
        <v>0.44401499999999999</v>
      </c>
      <c r="E166" s="197">
        <v>0.43906500000000004</v>
      </c>
      <c r="F166" s="197">
        <v>0.43429499999999999</v>
      </c>
      <c r="G166" s="197">
        <v>0.42961500000000002</v>
      </c>
      <c r="H166" s="197">
        <v>0.42511500000000002</v>
      </c>
      <c r="I166" s="197">
        <v>0.42075000000000001</v>
      </c>
      <c r="J166" s="197">
        <v>0.41400000000000003</v>
      </c>
      <c r="K166" s="197">
        <v>0.40526999999999996</v>
      </c>
      <c r="L166" s="197">
        <v>0.39456000000000002</v>
      </c>
      <c r="M166" s="197">
        <v>0.38245499999999999</v>
      </c>
      <c r="N166" s="197">
        <v>0.36674999999999996</v>
      </c>
      <c r="O166" s="197">
        <v>0.35424</v>
      </c>
      <c r="P166" s="197">
        <v>0.34168500000000002</v>
      </c>
      <c r="Q166" s="197">
        <v>0.32917500000000005</v>
      </c>
      <c r="R166" s="197">
        <v>0.31662000000000001</v>
      </c>
      <c r="S166" s="197">
        <v>0.30410999999999999</v>
      </c>
      <c r="T166" s="197">
        <v>0.29155499999999995</v>
      </c>
      <c r="U166" s="197">
        <v>0.27904499999999999</v>
      </c>
      <c r="V166" s="197">
        <v>0.26649000000000006</v>
      </c>
      <c r="W166" s="197">
        <v>0.25398000000000004</v>
      </c>
      <c r="X166" s="197">
        <v>0.241425</v>
      </c>
      <c r="Y166" s="197">
        <v>0.22891499999999998</v>
      </c>
      <c r="Z166" s="197">
        <v>0.21636</v>
      </c>
      <c r="AA166" s="197">
        <v>0.20384999999999998</v>
      </c>
      <c r="AB166" s="197">
        <v>0.19129500000000002</v>
      </c>
      <c r="AC166" s="197">
        <v>0.178785</v>
      </c>
      <c r="AD166" s="197">
        <v>0.16627500000000003</v>
      </c>
      <c r="AE166" s="197">
        <v>0.15372000000000002</v>
      </c>
      <c r="AF166" s="197">
        <v>0.14121</v>
      </c>
      <c r="AG166" s="197">
        <v>0.12865500000000002</v>
      </c>
      <c r="AH166" s="197">
        <v>0.116145</v>
      </c>
      <c r="AI166" s="197">
        <v>0.10358999999999999</v>
      </c>
      <c r="AJ166" s="197">
        <v>9.1080000000000008E-2</v>
      </c>
      <c r="AK166" s="197">
        <v>7.8524999999999998E-2</v>
      </c>
      <c r="AL166" s="197">
        <v>6.6015000000000032E-2</v>
      </c>
      <c r="AM166" s="197">
        <v>5.3460000000000008E-2</v>
      </c>
      <c r="AN166" s="197">
        <v>4.0949999999999986E-2</v>
      </c>
      <c r="AO166" s="197">
        <v>2.8395000000000021E-2</v>
      </c>
      <c r="AP166" s="197">
        <v>1.5885E-2</v>
      </c>
      <c r="AQ166" s="197">
        <v>3.3299999999999831E-3</v>
      </c>
      <c r="AR166" s="197">
        <v>0</v>
      </c>
      <c r="AS166" s="197">
        <v>0</v>
      </c>
      <c r="AT166" s="197">
        <v>0</v>
      </c>
      <c r="AU166" s="197">
        <v>0</v>
      </c>
      <c r="AV166" s="197">
        <v>0</v>
      </c>
      <c r="AW166" s="197">
        <v>0</v>
      </c>
      <c r="AX166" s="197">
        <v>0</v>
      </c>
      <c r="AY166" s="197">
        <v>0</v>
      </c>
      <c r="AZ166" s="197">
        <v>0</v>
      </c>
      <c r="BA166" s="197">
        <v>0</v>
      </c>
      <c r="BB166" s="197">
        <v>0</v>
      </c>
    </row>
    <row r="167" spans="2:123" x14ac:dyDescent="0.2">
      <c r="B167" s="44" t="s">
        <v>308</v>
      </c>
      <c r="C167" s="197">
        <v>8.6E-3</v>
      </c>
      <c r="D167" s="197">
        <v>1.3299999999999999E-2</v>
      </c>
      <c r="E167" s="197">
        <v>2.4299999999999999E-2</v>
      </c>
      <c r="F167" s="197">
        <v>3.49E-2</v>
      </c>
      <c r="G167" s="197">
        <v>4.53E-2</v>
      </c>
      <c r="H167" s="197">
        <v>5.5300000000000002E-2</v>
      </c>
      <c r="I167" s="197">
        <v>6.5000000000000002E-2</v>
      </c>
      <c r="J167" s="197">
        <v>0.08</v>
      </c>
      <c r="K167" s="197">
        <v>9.9400000000000002E-2</v>
      </c>
      <c r="L167" s="197">
        <v>0.1232</v>
      </c>
      <c r="M167" s="197">
        <v>0.15010000000000001</v>
      </c>
      <c r="N167" s="197">
        <v>0.185</v>
      </c>
      <c r="O167" s="197">
        <v>0.21279999999999999</v>
      </c>
      <c r="P167" s="197">
        <v>0.2407</v>
      </c>
      <c r="Q167" s="197">
        <v>0.26850000000000002</v>
      </c>
      <c r="R167" s="197">
        <v>0.2964</v>
      </c>
      <c r="S167" s="197">
        <v>0.32419999999999999</v>
      </c>
      <c r="T167" s="197">
        <v>0.35210000000000002</v>
      </c>
      <c r="U167" s="197">
        <v>0.37990000000000002</v>
      </c>
      <c r="V167" s="197">
        <v>0.4078</v>
      </c>
      <c r="W167" s="197">
        <v>0.43559999999999999</v>
      </c>
      <c r="X167" s="197">
        <v>0.46350000000000002</v>
      </c>
      <c r="Y167" s="197">
        <v>0.49130000000000001</v>
      </c>
      <c r="Z167" s="197">
        <v>0.51919999999999999</v>
      </c>
      <c r="AA167" s="197">
        <v>0.54700000000000004</v>
      </c>
      <c r="AB167" s="197">
        <v>0.57489999999999997</v>
      </c>
      <c r="AC167" s="197">
        <v>0.60270000000000001</v>
      </c>
      <c r="AD167" s="197">
        <v>0.63049999999999995</v>
      </c>
      <c r="AE167" s="197">
        <v>0.65839999999999999</v>
      </c>
      <c r="AF167" s="197">
        <v>0.68620000000000003</v>
      </c>
      <c r="AG167" s="197">
        <v>0.71409999999999996</v>
      </c>
      <c r="AH167" s="197">
        <v>0.7419</v>
      </c>
      <c r="AI167" s="197">
        <v>0.76980000000000004</v>
      </c>
      <c r="AJ167" s="197">
        <v>0.79759999999999998</v>
      </c>
      <c r="AK167" s="197">
        <v>0.82550000000000001</v>
      </c>
      <c r="AL167" s="197">
        <v>0.85329999999999995</v>
      </c>
      <c r="AM167" s="197">
        <v>0.88119999999999998</v>
      </c>
      <c r="AN167" s="197">
        <v>0.90900000000000003</v>
      </c>
      <c r="AO167" s="197">
        <v>0.93689999999999996</v>
      </c>
      <c r="AP167" s="197">
        <v>0.9647</v>
      </c>
      <c r="AQ167" s="197">
        <v>0.99260000000000004</v>
      </c>
      <c r="AR167" s="197">
        <v>1</v>
      </c>
      <c r="AS167" s="197">
        <v>1</v>
      </c>
      <c r="AT167" s="197">
        <v>1</v>
      </c>
      <c r="AU167" s="197">
        <v>1</v>
      </c>
      <c r="AV167" s="197">
        <v>1</v>
      </c>
      <c r="AW167" s="197">
        <v>1</v>
      </c>
      <c r="AX167" s="197">
        <v>1</v>
      </c>
      <c r="AY167" s="197">
        <v>1</v>
      </c>
      <c r="AZ167" s="197">
        <v>1</v>
      </c>
      <c r="BA167" s="197">
        <v>1</v>
      </c>
      <c r="BB167" s="197">
        <v>1</v>
      </c>
    </row>
    <row r="168" spans="2:123" x14ac:dyDescent="0.2">
      <c r="B168" s="1" t="s">
        <v>241</v>
      </c>
      <c r="C168" s="651">
        <f>SUM(C165:C167)</f>
        <v>1</v>
      </c>
      <c r="D168" s="651">
        <f t="shared" ref="D168:BB168" si="20">SUM(D165:D167)</f>
        <v>1.0000000000000002</v>
      </c>
      <c r="E168" s="651">
        <f t="shared" si="20"/>
        <v>1.0000000000000002</v>
      </c>
      <c r="F168" s="651">
        <f t="shared" si="20"/>
        <v>1</v>
      </c>
      <c r="G168" s="651">
        <f t="shared" si="20"/>
        <v>1</v>
      </c>
      <c r="H168" s="651">
        <f t="shared" si="20"/>
        <v>1</v>
      </c>
      <c r="I168" s="651">
        <f t="shared" si="20"/>
        <v>1</v>
      </c>
      <c r="J168" s="651">
        <f t="shared" si="20"/>
        <v>1.0000000000000002</v>
      </c>
      <c r="K168" s="651">
        <f t="shared" si="20"/>
        <v>1</v>
      </c>
      <c r="L168" s="651">
        <f t="shared" si="20"/>
        <v>1</v>
      </c>
      <c r="M168" s="651">
        <f t="shared" si="20"/>
        <v>1</v>
      </c>
      <c r="N168" s="651">
        <f t="shared" si="20"/>
        <v>1</v>
      </c>
      <c r="O168" s="651">
        <f t="shared" si="20"/>
        <v>1</v>
      </c>
      <c r="P168" s="651">
        <f t="shared" si="20"/>
        <v>1</v>
      </c>
      <c r="Q168" s="651">
        <f t="shared" si="20"/>
        <v>1</v>
      </c>
      <c r="R168" s="651">
        <f t="shared" si="20"/>
        <v>1</v>
      </c>
      <c r="S168" s="651">
        <f t="shared" si="20"/>
        <v>1</v>
      </c>
      <c r="T168" s="651">
        <f t="shared" si="20"/>
        <v>1</v>
      </c>
      <c r="U168" s="651">
        <f t="shared" si="20"/>
        <v>1</v>
      </c>
      <c r="V168" s="651">
        <f t="shared" si="20"/>
        <v>1</v>
      </c>
      <c r="W168" s="651">
        <f t="shared" si="20"/>
        <v>1</v>
      </c>
      <c r="X168" s="651">
        <f t="shared" si="20"/>
        <v>1</v>
      </c>
      <c r="Y168" s="651">
        <f t="shared" si="20"/>
        <v>1</v>
      </c>
      <c r="Z168" s="651">
        <f t="shared" si="20"/>
        <v>1</v>
      </c>
      <c r="AA168" s="651">
        <f t="shared" si="20"/>
        <v>1</v>
      </c>
      <c r="AB168" s="651">
        <f t="shared" si="20"/>
        <v>1</v>
      </c>
      <c r="AC168" s="651">
        <f t="shared" si="20"/>
        <v>1</v>
      </c>
      <c r="AD168" s="651">
        <f t="shared" si="20"/>
        <v>1</v>
      </c>
      <c r="AE168" s="651">
        <f t="shared" si="20"/>
        <v>1</v>
      </c>
      <c r="AF168" s="651">
        <f t="shared" si="20"/>
        <v>1</v>
      </c>
      <c r="AG168" s="651">
        <f t="shared" si="20"/>
        <v>1</v>
      </c>
      <c r="AH168" s="651">
        <f t="shared" si="20"/>
        <v>1</v>
      </c>
      <c r="AI168" s="651">
        <f t="shared" si="20"/>
        <v>1</v>
      </c>
      <c r="AJ168" s="651">
        <f t="shared" si="20"/>
        <v>1</v>
      </c>
      <c r="AK168" s="651">
        <f t="shared" si="20"/>
        <v>1</v>
      </c>
      <c r="AL168" s="651">
        <f t="shared" si="20"/>
        <v>1</v>
      </c>
      <c r="AM168" s="651">
        <f t="shared" si="20"/>
        <v>1</v>
      </c>
      <c r="AN168" s="651">
        <f t="shared" si="20"/>
        <v>1</v>
      </c>
      <c r="AO168" s="651">
        <f t="shared" si="20"/>
        <v>1</v>
      </c>
      <c r="AP168" s="651">
        <f t="shared" si="20"/>
        <v>1</v>
      </c>
      <c r="AQ168" s="651">
        <f t="shared" si="20"/>
        <v>1</v>
      </c>
      <c r="AR168" s="651">
        <f t="shared" si="20"/>
        <v>1</v>
      </c>
      <c r="AS168" s="651">
        <f t="shared" si="20"/>
        <v>1</v>
      </c>
      <c r="AT168" s="651">
        <f t="shared" si="20"/>
        <v>1</v>
      </c>
      <c r="AU168" s="651">
        <f t="shared" si="20"/>
        <v>1</v>
      </c>
      <c r="AV168" s="651">
        <f t="shared" si="20"/>
        <v>1</v>
      </c>
      <c r="AW168" s="651">
        <f t="shared" si="20"/>
        <v>1</v>
      </c>
      <c r="AX168" s="651">
        <f t="shared" si="20"/>
        <v>1</v>
      </c>
      <c r="AY168" s="651">
        <f t="shared" si="20"/>
        <v>1</v>
      </c>
      <c r="AZ168" s="651">
        <f t="shared" si="20"/>
        <v>1</v>
      </c>
      <c r="BA168" s="651">
        <f t="shared" si="20"/>
        <v>1</v>
      </c>
      <c r="BB168" s="651">
        <f t="shared" si="20"/>
        <v>1</v>
      </c>
    </row>
    <row r="169" spans="2:123" x14ac:dyDescent="0.2">
      <c r="B169" s="1"/>
    </row>
    <row r="170" spans="2:123" x14ac:dyDescent="0.2">
      <c r="B170" s="1"/>
    </row>
    <row r="171" spans="2:123" ht="20.399999999999999" x14ac:dyDescent="0.2">
      <c r="B171" s="172" t="s">
        <v>349</v>
      </c>
      <c r="C171" s="585" t="s">
        <v>111</v>
      </c>
      <c r="D171" s="586"/>
      <c r="E171" s="586"/>
      <c r="F171" s="586"/>
      <c r="G171" s="586"/>
      <c r="H171" s="587"/>
    </row>
    <row r="172" spans="2:123" ht="30.6" x14ac:dyDescent="0.2">
      <c r="B172" s="83" t="s">
        <v>91</v>
      </c>
      <c r="C172" s="123" t="s">
        <v>205</v>
      </c>
      <c r="D172" s="123" t="s">
        <v>210</v>
      </c>
      <c r="E172" s="123" t="s">
        <v>206</v>
      </c>
      <c r="F172" s="123" t="s">
        <v>207</v>
      </c>
      <c r="G172" s="123" t="s">
        <v>208</v>
      </c>
      <c r="H172" s="123" t="s">
        <v>209</v>
      </c>
    </row>
    <row r="173" spans="2:123" x14ac:dyDescent="0.2">
      <c r="B173" s="3" t="s">
        <v>106</v>
      </c>
      <c r="C173" s="73">
        <v>5.1999999999999998E-2</v>
      </c>
      <c r="D173" s="73">
        <v>2.1999999999999999E-2</v>
      </c>
      <c r="E173" s="73">
        <v>7.3999999999999996E-2</v>
      </c>
      <c r="F173" s="73">
        <v>0.03</v>
      </c>
      <c r="G173" s="73">
        <v>8.2000000000000003E-2</v>
      </c>
      <c r="H173" s="73">
        <v>0.105</v>
      </c>
    </row>
    <row r="174" spans="2:123" x14ac:dyDescent="0.2">
      <c r="B174" s="3" t="s">
        <v>107</v>
      </c>
      <c r="C174" s="73">
        <v>4.7E-2</v>
      </c>
      <c r="D174" s="73">
        <v>0.02</v>
      </c>
      <c r="E174" s="73">
        <v>6.8000000000000005E-2</v>
      </c>
      <c r="F174" s="73">
        <v>2.8000000000000001E-2</v>
      </c>
      <c r="G174" s="73">
        <v>7.4999999999999997E-2</v>
      </c>
      <c r="H174" s="73">
        <v>9.5000000000000001E-2</v>
      </c>
    </row>
    <row r="175" spans="2:123" x14ac:dyDescent="0.2">
      <c r="B175" s="5" t="s">
        <v>347</v>
      </c>
      <c r="C175" s="194">
        <v>0.12</v>
      </c>
      <c r="D175" s="194">
        <v>0.04</v>
      </c>
      <c r="E175" s="194">
        <v>0.13900000000000001</v>
      </c>
      <c r="F175" s="194">
        <v>5.3999999999999999E-2</v>
      </c>
      <c r="G175" s="194">
        <v>0.17399999999999999</v>
      </c>
      <c r="H175" s="194">
        <v>0.189</v>
      </c>
    </row>
    <row r="176" spans="2:123" x14ac:dyDescent="0.2">
      <c r="B176" s="3" t="s">
        <v>72</v>
      </c>
      <c r="C176" s="73">
        <v>0.217</v>
      </c>
      <c r="D176" s="73">
        <v>0.104</v>
      </c>
      <c r="E176" s="73">
        <v>0.32200000000000001</v>
      </c>
      <c r="F176" s="73">
        <v>0.14799999999999999</v>
      </c>
      <c r="G176" s="73">
        <v>0.36499999999999999</v>
      </c>
      <c r="H176" s="73">
        <v>0.40500000000000003</v>
      </c>
    </row>
    <row r="177" spans="2:5" x14ac:dyDescent="0.2">
      <c r="B177" s="1" t="s">
        <v>484</v>
      </c>
    </row>
    <row r="179" spans="2:5" ht="24.6" customHeight="1" x14ac:dyDescent="0.2">
      <c r="B179" s="172" t="s">
        <v>112</v>
      </c>
      <c r="C179" s="198" t="s">
        <v>350</v>
      </c>
    </row>
    <row r="180" spans="2:5" x14ac:dyDescent="0.2">
      <c r="B180" s="64" t="s">
        <v>351</v>
      </c>
      <c r="C180" s="76">
        <v>0.60299999999999998</v>
      </c>
      <c r="E180" s="2" t="s">
        <v>113</v>
      </c>
    </row>
    <row r="181" spans="2:5" x14ac:dyDescent="0.2">
      <c r="B181" s="44" t="s">
        <v>352</v>
      </c>
      <c r="C181" s="77">
        <v>0.65300000000000002</v>
      </c>
    </row>
    <row r="182" spans="2:5" x14ac:dyDescent="0.2">
      <c r="B182" s="199" t="s">
        <v>353</v>
      </c>
      <c r="C182" s="200">
        <v>0.20200000000000001</v>
      </c>
    </row>
    <row r="183" spans="2:5" x14ac:dyDescent="0.2">
      <c r="B183" s="1" t="s">
        <v>354</v>
      </c>
    </row>
    <row r="184" spans="2:5" x14ac:dyDescent="0.2">
      <c r="B184" s="1"/>
    </row>
    <row r="185" spans="2:5" ht="15.75" customHeight="1" x14ac:dyDescent="0.25">
      <c r="B185" s="575" t="s">
        <v>355</v>
      </c>
      <c r="C185" s="584"/>
      <c r="D185" s="588"/>
    </row>
    <row r="186" spans="2:5" ht="16.5" customHeight="1" x14ac:dyDescent="0.2">
      <c r="B186" s="84" t="s">
        <v>91</v>
      </c>
      <c r="C186" s="81" t="s">
        <v>114</v>
      </c>
      <c r="D186" s="81" t="s">
        <v>115</v>
      </c>
    </row>
    <row r="187" spans="2:5" x14ac:dyDescent="0.2">
      <c r="B187" s="82" t="s">
        <v>106</v>
      </c>
      <c r="C187" s="85">
        <v>5.5E-2</v>
      </c>
      <c r="D187" s="73">
        <v>5.0599999999999996</v>
      </c>
    </row>
    <row r="188" spans="2:5" x14ac:dyDescent="0.2">
      <c r="B188" s="45" t="s">
        <v>107</v>
      </c>
      <c r="C188" s="86">
        <v>4.4999999999999998E-2</v>
      </c>
      <c r="D188" s="73">
        <v>3.2789999999999999</v>
      </c>
    </row>
    <row r="189" spans="2:5" x14ac:dyDescent="0.2">
      <c r="B189" s="5" t="s">
        <v>347</v>
      </c>
      <c r="C189" s="200">
        <v>4.2000000000000003E-2</v>
      </c>
      <c r="D189" s="194">
        <v>4.6879999999999997</v>
      </c>
    </row>
    <row r="190" spans="2:5" x14ac:dyDescent="0.2">
      <c r="B190" s="45" t="s">
        <v>72</v>
      </c>
      <c r="C190" s="86">
        <v>0.10199999999999999</v>
      </c>
      <c r="D190" s="73">
        <v>19.067</v>
      </c>
    </row>
    <row r="191" spans="2:5" x14ac:dyDescent="0.2">
      <c r="B191" s="1" t="s">
        <v>485</v>
      </c>
    </row>
    <row r="193" spans="2:8" ht="22.5" customHeight="1" x14ac:dyDescent="0.2">
      <c r="B193" s="575" t="s">
        <v>356</v>
      </c>
      <c r="C193" s="576"/>
      <c r="D193" s="576"/>
      <c r="E193" s="576"/>
    </row>
    <row r="194" spans="2:8" ht="22.5" customHeight="1" x14ac:dyDescent="0.2">
      <c r="B194" s="84" t="s">
        <v>357</v>
      </c>
      <c r="C194" s="80" t="s">
        <v>59</v>
      </c>
      <c r="D194" s="80" t="s">
        <v>60</v>
      </c>
      <c r="E194" s="80" t="s">
        <v>61</v>
      </c>
    </row>
    <row r="195" spans="2:8" ht="22.5" customHeight="1" x14ac:dyDescent="0.2">
      <c r="B195" s="201" t="s">
        <v>358</v>
      </c>
      <c r="C195" s="202">
        <v>1.524</v>
      </c>
      <c r="D195" s="202">
        <v>6.202</v>
      </c>
      <c r="E195" s="202">
        <v>51.39</v>
      </c>
      <c r="H195" s="2" t="s">
        <v>124</v>
      </c>
    </row>
    <row r="196" spans="2:8" ht="22.5" customHeight="1" x14ac:dyDescent="0.2">
      <c r="B196" s="203" t="s">
        <v>359</v>
      </c>
      <c r="C196" s="202">
        <v>0.753</v>
      </c>
      <c r="D196" s="202">
        <v>5.1580000000000004</v>
      </c>
      <c r="E196" s="202">
        <v>51.411000000000001</v>
      </c>
    </row>
    <row r="197" spans="2:8" ht="22.5" customHeight="1" x14ac:dyDescent="0.2">
      <c r="B197" s="46" t="s">
        <v>360</v>
      </c>
      <c r="C197" s="90">
        <v>2.1339999999999999</v>
      </c>
      <c r="D197" s="90">
        <v>8.6829999999999998</v>
      </c>
      <c r="E197" s="90">
        <v>71.945999999999998</v>
      </c>
      <c r="G197" s="645" t="s">
        <v>361</v>
      </c>
    </row>
    <row r="198" spans="2:8" ht="22.5" customHeight="1" x14ac:dyDescent="0.2">
      <c r="B198" s="89" t="s">
        <v>362</v>
      </c>
      <c r="C198" s="90">
        <v>1.2050000000000001</v>
      </c>
      <c r="D198" s="90">
        <v>8.2530000000000001</v>
      </c>
      <c r="E198" s="90">
        <v>82.257999999999996</v>
      </c>
      <c r="G198" s="645" t="s">
        <v>363</v>
      </c>
    </row>
    <row r="199" spans="2:8" ht="22.5" customHeight="1" x14ac:dyDescent="0.2">
      <c r="B199" s="46" t="s">
        <v>364</v>
      </c>
      <c r="C199" s="90">
        <v>0.61</v>
      </c>
      <c r="D199" s="90">
        <v>2.4809999999999999</v>
      </c>
      <c r="E199" s="90">
        <v>20.556000000000001</v>
      </c>
      <c r="G199" s="645" t="s">
        <v>365</v>
      </c>
    </row>
    <row r="200" spans="2:8" ht="22.5" customHeight="1" x14ac:dyDescent="0.2">
      <c r="B200" s="46" t="s">
        <v>366</v>
      </c>
      <c r="C200" s="90">
        <v>0.45200000000000001</v>
      </c>
      <c r="D200" s="90">
        <v>3.0950000000000002</v>
      </c>
      <c r="E200" s="90">
        <v>30.847000000000001</v>
      </c>
      <c r="G200" s="645" t="s">
        <v>367</v>
      </c>
    </row>
    <row r="201" spans="2:8" x14ac:dyDescent="0.2">
      <c r="B201" s="1" t="s">
        <v>368</v>
      </c>
    </row>
    <row r="203" spans="2:8" ht="23.25" customHeight="1" x14ac:dyDescent="0.2">
      <c r="B203" s="575" t="s">
        <v>116</v>
      </c>
      <c r="C203" s="576"/>
      <c r="D203" s="576"/>
      <c r="E203" s="576"/>
      <c r="F203" s="87"/>
    </row>
    <row r="204" spans="2:8" ht="22.5" customHeight="1" x14ac:dyDescent="0.2">
      <c r="B204" s="84" t="s">
        <v>74</v>
      </c>
      <c r="C204" s="80" t="s">
        <v>59</v>
      </c>
      <c r="D204" s="80" t="s">
        <v>60</v>
      </c>
      <c r="E204" s="80" t="s">
        <v>61</v>
      </c>
      <c r="F204" s="87"/>
    </row>
    <row r="205" spans="2:8" ht="22.5" customHeight="1" x14ac:dyDescent="0.2">
      <c r="B205" s="46" t="s">
        <v>117</v>
      </c>
      <c r="C205" s="90">
        <v>1.1120000000000001</v>
      </c>
      <c r="D205" s="90">
        <v>6.5410000000000004</v>
      </c>
      <c r="E205" s="90">
        <v>47.969000000000001</v>
      </c>
      <c r="F205" s="88"/>
      <c r="G205" s="645" t="s">
        <v>212</v>
      </c>
      <c r="H205" s="2" t="s">
        <v>124</v>
      </c>
    </row>
    <row r="206" spans="2:8" ht="20.399999999999999" x14ac:dyDescent="0.2">
      <c r="B206" s="89" t="s">
        <v>118</v>
      </c>
      <c r="C206" s="90">
        <v>0.26</v>
      </c>
      <c r="D206" s="90">
        <v>4.585</v>
      </c>
      <c r="E206" s="90">
        <v>24.452999999999999</v>
      </c>
      <c r="F206" s="88"/>
      <c r="G206" s="645" t="s">
        <v>211</v>
      </c>
    </row>
    <row r="207" spans="2:8" ht="20.399999999999999" x14ac:dyDescent="0.2">
      <c r="B207" s="46" t="s">
        <v>119</v>
      </c>
      <c r="C207" s="90">
        <v>0.754</v>
      </c>
      <c r="D207" s="90">
        <v>4.4370000000000003</v>
      </c>
      <c r="E207" s="90">
        <v>29.582999999999998</v>
      </c>
      <c r="F207" s="88"/>
      <c r="G207" s="645" t="s">
        <v>217</v>
      </c>
    </row>
    <row r="208" spans="2:8" ht="20.399999999999999" x14ac:dyDescent="0.2">
      <c r="B208" s="89" t="s">
        <v>120</v>
      </c>
      <c r="C208" s="90">
        <v>0.14299999999999999</v>
      </c>
      <c r="D208" s="90">
        <v>1.054</v>
      </c>
      <c r="E208" s="90">
        <v>11.382999999999999</v>
      </c>
      <c r="F208" s="88"/>
      <c r="G208" s="645" t="s">
        <v>216</v>
      </c>
    </row>
    <row r="209" spans="2:54" ht="20.399999999999999" x14ac:dyDescent="0.2">
      <c r="B209" s="46" t="s">
        <v>121</v>
      </c>
      <c r="C209" s="90">
        <v>0.78200000000000003</v>
      </c>
      <c r="D209" s="90">
        <v>1.1499999999999999</v>
      </c>
      <c r="E209" s="90">
        <v>6.9029999999999996</v>
      </c>
      <c r="F209" s="88"/>
      <c r="G209" s="645" t="s">
        <v>213</v>
      </c>
    </row>
    <row r="210" spans="2:54" ht="20.399999999999999" x14ac:dyDescent="0.2">
      <c r="B210" s="46" t="s">
        <v>122</v>
      </c>
      <c r="C210" s="90">
        <v>0.26500000000000001</v>
      </c>
      <c r="D210" s="90">
        <v>1.216</v>
      </c>
      <c r="E210" s="90">
        <v>12.846</v>
      </c>
      <c r="F210" s="88"/>
      <c r="G210" s="645" t="s">
        <v>214</v>
      </c>
    </row>
    <row r="211" spans="2:54" ht="20.399999999999999" x14ac:dyDescent="0.2">
      <c r="B211" s="46" t="s">
        <v>123</v>
      </c>
      <c r="C211" s="90">
        <v>0.24099999999999999</v>
      </c>
      <c r="D211" s="90">
        <v>0.97299999999999998</v>
      </c>
      <c r="E211" s="90">
        <v>6.8970000000000002</v>
      </c>
      <c r="F211" s="88"/>
      <c r="G211" s="645" t="s">
        <v>215</v>
      </c>
    </row>
    <row r="212" spans="2:54" x14ac:dyDescent="0.2">
      <c r="B212" s="1" t="s">
        <v>369</v>
      </c>
    </row>
    <row r="214" spans="2:54" ht="20.399999999999999" x14ac:dyDescent="0.2">
      <c r="B214" s="172" t="s">
        <v>125</v>
      </c>
      <c r="C214" s="124">
        <v>2024</v>
      </c>
      <c r="D214" s="124">
        <v>2025</v>
      </c>
      <c r="E214" s="124">
        <v>2026</v>
      </c>
      <c r="F214" s="124">
        <v>2027</v>
      </c>
      <c r="G214" s="124">
        <v>2028</v>
      </c>
      <c r="H214" s="124">
        <v>2029</v>
      </c>
      <c r="I214" s="124">
        <v>2030</v>
      </c>
      <c r="J214" s="124">
        <v>2031</v>
      </c>
      <c r="K214" s="124">
        <v>2032</v>
      </c>
      <c r="L214" s="124">
        <v>2033</v>
      </c>
      <c r="M214" s="124">
        <v>2034</v>
      </c>
      <c r="N214" s="124">
        <v>2035</v>
      </c>
      <c r="O214" s="124">
        <v>2036</v>
      </c>
      <c r="P214" s="124">
        <v>2037</v>
      </c>
      <c r="Q214" s="124">
        <v>2038</v>
      </c>
      <c r="R214" s="124">
        <v>2039</v>
      </c>
      <c r="S214" s="124">
        <v>2040</v>
      </c>
      <c r="T214" s="124">
        <v>2041</v>
      </c>
      <c r="U214" s="124">
        <v>2042</v>
      </c>
      <c r="V214" s="124">
        <v>2043</v>
      </c>
      <c r="W214" s="124">
        <v>2044</v>
      </c>
      <c r="X214" s="124">
        <v>2045</v>
      </c>
      <c r="Y214" s="124">
        <v>2046</v>
      </c>
      <c r="Z214" s="124">
        <v>2047</v>
      </c>
      <c r="AA214" s="124">
        <v>2048</v>
      </c>
      <c r="AB214" s="124">
        <v>2049</v>
      </c>
      <c r="AC214" s="124">
        <v>2050</v>
      </c>
      <c r="AD214" s="124">
        <v>2051</v>
      </c>
      <c r="AE214" s="124">
        <v>2052</v>
      </c>
      <c r="AF214" s="124">
        <v>2053</v>
      </c>
      <c r="AG214" s="124">
        <v>2054</v>
      </c>
      <c r="AH214" s="124">
        <v>2055</v>
      </c>
      <c r="AI214" s="124">
        <v>2056</v>
      </c>
      <c r="AJ214" s="124">
        <v>2057</v>
      </c>
      <c r="AK214" s="124">
        <v>2058</v>
      </c>
      <c r="AL214" s="124">
        <v>2059</v>
      </c>
      <c r="AM214" s="124">
        <v>2060</v>
      </c>
      <c r="AN214" s="124">
        <v>2061</v>
      </c>
      <c r="AO214" s="124">
        <v>2062</v>
      </c>
      <c r="AP214" s="124">
        <v>2063</v>
      </c>
      <c r="AQ214" s="124">
        <v>2064</v>
      </c>
      <c r="AR214" s="124">
        <v>2065</v>
      </c>
      <c r="AS214" s="124">
        <v>2066</v>
      </c>
      <c r="AT214" s="124">
        <v>2067</v>
      </c>
      <c r="AU214" s="124">
        <v>2068</v>
      </c>
      <c r="AV214" s="124">
        <v>2069</v>
      </c>
      <c r="AW214" s="124">
        <v>2070</v>
      </c>
      <c r="AX214" s="124">
        <v>2071</v>
      </c>
      <c r="AY214" s="124">
        <v>2072</v>
      </c>
      <c r="AZ214" s="124">
        <v>2073</v>
      </c>
      <c r="BA214" s="124">
        <v>2074</v>
      </c>
      <c r="BB214" s="124">
        <v>2075</v>
      </c>
    </row>
    <row r="215" spans="2:54" x14ac:dyDescent="0.2">
      <c r="B215" s="45" t="s">
        <v>59</v>
      </c>
      <c r="C215" s="91">
        <v>4394687</v>
      </c>
      <c r="D215" s="91">
        <f t="shared" ref="D215:AI215" si="21">ROUND(C215*(1+(0.8*D23)),2)</f>
        <v>4489612.24</v>
      </c>
      <c r="E215" s="91">
        <f t="shared" si="21"/>
        <v>4590179.55</v>
      </c>
      <c r="F215" s="91">
        <f t="shared" si="21"/>
        <v>4667294.57</v>
      </c>
      <c r="G215" s="91">
        <f t="shared" si="21"/>
        <v>4730769.78</v>
      </c>
      <c r="H215" s="91">
        <f t="shared" si="21"/>
        <v>4798892.8600000003</v>
      </c>
      <c r="I215" s="91">
        <f t="shared" si="21"/>
        <v>4860318.6900000004</v>
      </c>
      <c r="J215" s="91">
        <f t="shared" si="21"/>
        <v>4922530.7699999996</v>
      </c>
      <c r="K215" s="91">
        <f t="shared" si="21"/>
        <v>4981601.1399999997</v>
      </c>
      <c r="L215" s="91">
        <f t="shared" si="21"/>
        <v>5041380.3499999996</v>
      </c>
      <c r="M215" s="91">
        <f t="shared" si="21"/>
        <v>5101876.91</v>
      </c>
      <c r="N215" s="91">
        <f t="shared" si="21"/>
        <v>5163099.43</v>
      </c>
      <c r="O215" s="91">
        <f t="shared" si="21"/>
        <v>5225056.62</v>
      </c>
      <c r="P215" s="91">
        <f t="shared" si="21"/>
        <v>5287757.3</v>
      </c>
      <c r="Q215" s="91">
        <f t="shared" si="21"/>
        <v>5351210.3899999997</v>
      </c>
      <c r="R215" s="91">
        <f t="shared" si="21"/>
        <v>5415424.9100000001</v>
      </c>
      <c r="S215" s="91">
        <f t="shared" si="21"/>
        <v>5480410.0099999998</v>
      </c>
      <c r="T215" s="91">
        <f t="shared" si="21"/>
        <v>5546174.9299999997</v>
      </c>
      <c r="U215" s="91">
        <f t="shared" si="21"/>
        <v>5603855.1500000004</v>
      </c>
      <c r="V215" s="91">
        <f t="shared" si="21"/>
        <v>5662135.2400000002</v>
      </c>
      <c r="W215" s="91">
        <f t="shared" si="21"/>
        <v>5721021.4500000002</v>
      </c>
      <c r="X215" s="91">
        <f t="shared" si="21"/>
        <v>5780520.0700000003</v>
      </c>
      <c r="Y215" s="91">
        <f t="shared" si="21"/>
        <v>5840637.4800000004</v>
      </c>
      <c r="Z215" s="91">
        <f t="shared" si="21"/>
        <v>5901380.1100000003</v>
      </c>
      <c r="AA215" s="91">
        <f t="shared" si="21"/>
        <v>5962754.46</v>
      </c>
      <c r="AB215" s="91">
        <f t="shared" si="21"/>
        <v>6024767.1100000003</v>
      </c>
      <c r="AC215" s="91">
        <f t="shared" si="21"/>
        <v>6087424.6900000004</v>
      </c>
      <c r="AD215" s="91">
        <f t="shared" si="21"/>
        <v>6150733.9100000001</v>
      </c>
      <c r="AE215" s="91">
        <f t="shared" si="21"/>
        <v>6209780.96</v>
      </c>
      <c r="AF215" s="91">
        <f t="shared" si="21"/>
        <v>6269394.8600000003</v>
      </c>
      <c r="AG215" s="91">
        <f t="shared" si="21"/>
        <v>6329581.0499999998</v>
      </c>
      <c r="AH215" s="91">
        <f t="shared" si="21"/>
        <v>6390345.0300000003</v>
      </c>
      <c r="AI215" s="91">
        <f t="shared" si="21"/>
        <v>6451692.3399999999</v>
      </c>
      <c r="AJ215" s="91">
        <f t="shared" ref="AJ215:BB215" si="22">ROUND(AI215*(1+(0.8*AJ23)),2)</f>
        <v>6513628.5899999999</v>
      </c>
      <c r="AK215" s="91">
        <f t="shared" si="22"/>
        <v>6576159.4199999999</v>
      </c>
      <c r="AL215" s="91">
        <f t="shared" si="22"/>
        <v>6639290.5499999998</v>
      </c>
      <c r="AM215" s="91">
        <f t="shared" si="22"/>
        <v>6703027.7400000002</v>
      </c>
      <c r="AN215" s="91">
        <f t="shared" si="22"/>
        <v>6767376.8099999996</v>
      </c>
      <c r="AO215" s="91">
        <f t="shared" si="22"/>
        <v>6837757.5300000003</v>
      </c>
      <c r="AP215" s="91">
        <f t="shared" si="22"/>
        <v>6908870.21</v>
      </c>
      <c r="AQ215" s="91">
        <f t="shared" si="22"/>
        <v>6980722.46</v>
      </c>
      <c r="AR215" s="91">
        <f t="shared" si="22"/>
        <v>7053321.9699999997</v>
      </c>
      <c r="AS215" s="91">
        <f t="shared" si="22"/>
        <v>7126676.5199999996</v>
      </c>
      <c r="AT215" s="91">
        <f t="shared" si="22"/>
        <v>7200793.96</v>
      </c>
      <c r="AU215" s="91">
        <f t="shared" si="22"/>
        <v>7275682.2199999997</v>
      </c>
      <c r="AV215" s="91">
        <f t="shared" si="22"/>
        <v>7351349.3200000003</v>
      </c>
      <c r="AW215" s="91">
        <f t="shared" si="22"/>
        <v>7427803.3499999996</v>
      </c>
      <c r="AX215" s="91">
        <f t="shared" si="22"/>
        <v>7505052.5</v>
      </c>
      <c r="AY215" s="91">
        <f t="shared" si="22"/>
        <v>7583105.0499999998</v>
      </c>
      <c r="AZ215" s="91">
        <f t="shared" si="22"/>
        <v>7661969.3399999999</v>
      </c>
      <c r="BA215" s="91">
        <f t="shared" si="22"/>
        <v>7741653.8200000003</v>
      </c>
      <c r="BB215" s="91">
        <f t="shared" si="22"/>
        <v>7822167.0199999996</v>
      </c>
    </row>
    <row r="216" spans="2:54" x14ac:dyDescent="0.2">
      <c r="B216" s="45" t="s">
        <v>60</v>
      </c>
      <c r="C216" s="91">
        <v>624516</v>
      </c>
      <c r="D216" s="91">
        <f t="shared" ref="D216:AI216" si="23">ROUND(C216*(1+(0.8*D23)),2)</f>
        <v>638005.55000000005</v>
      </c>
      <c r="E216" s="91">
        <f t="shared" si="23"/>
        <v>652296.87</v>
      </c>
      <c r="F216" s="91">
        <f t="shared" si="23"/>
        <v>663255.46</v>
      </c>
      <c r="G216" s="91">
        <f t="shared" si="23"/>
        <v>672275.73</v>
      </c>
      <c r="H216" s="91">
        <f t="shared" si="23"/>
        <v>681956.5</v>
      </c>
      <c r="I216" s="91">
        <f t="shared" si="23"/>
        <v>690685.54</v>
      </c>
      <c r="J216" s="91">
        <f t="shared" si="23"/>
        <v>699526.31</v>
      </c>
      <c r="K216" s="91">
        <f t="shared" si="23"/>
        <v>707920.63</v>
      </c>
      <c r="L216" s="91">
        <f t="shared" si="23"/>
        <v>716415.68</v>
      </c>
      <c r="M216" s="91">
        <f t="shared" si="23"/>
        <v>725012.67</v>
      </c>
      <c r="N216" s="91">
        <f t="shared" si="23"/>
        <v>733712.82</v>
      </c>
      <c r="O216" s="91">
        <f t="shared" si="23"/>
        <v>742517.37</v>
      </c>
      <c r="P216" s="91">
        <f t="shared" si="23"/>
        <v>751427.58</v>
      </c>
      <c r="Q216" s="91">
        <f t="shared" si="23"/>
        <v>760444.71</v>
      </c>
      <c r="R216" s="91">
        <f t="shared" si="23"/>
        <v>769570.05</v>
      </c>
      <c r="S216" s="91">
        <f t="shared" si="23"/>
        <v>778804.89</v>
      </c>
      <c r="T216" s="91">
        <f t="shared" si="23"/>
        <v>788150.55</v>
      </c>
      <c r="U216" s="91">
        <f t="shared" si="23"/>
        <v>796347.32</v>
      </c>
      <c r="V216" s="91">
        <f t="shared" si="23"/>
        <v>804629.33</v>
      </c>
      <c r="W216" s="91">
        <f t="shared" si="23"/>
        <v>812997.48</v>
      </c>
      <c r="X216" s="91">
        <f t="shared" si="23"/>
        <v>821452.65</v>
      </c>
      <c r="Y216" s="91">
        <f t="shared" si="23"/>
        <v>829995.76</v>
      </c>
      <c r="Z216" s="91">
        <f t="shared" si="23"/>
        <v>838627.72</v>
      </c>
      <c r="AA216" s="91">
        <f t="shared" si="23"/>
        <v>847349.45</v>
      </c>
      <c r="AB216" s="91">
        <f t="shared" si="23"/>
        <v>856161.88</v>
      </c>
      <c r="AC216" s="91">
        <f t="shared" si="23"/>
        <v>865065.96</v>
      </c>
      <c r="AD216" s="91">
        <f t="shared" si="23"/>
        <v>874062.65</v>
      </c>
      <c r="AE216" s="91">
        <f t="shared" si="23"/>
        <v>882453.65</v>
      </c>
      <c r="AF216" s="91">
        <f t="shared" si="23"/>
        <v>890925.21</v>
      </c>
      <c r="AG216" s="91">
        <f t="shared" si="23"/>
        <v>899478.09</v>
      </c>
      <c r="AH216" s="91">
        <f t="shared" si="23"/>
        <v>908113.08</v>
      </c>
      <c r="AI216" s="91">
        <f t="shared" si="23"/>
        <v>916830.97</v>
      </c>
      <c r="AJ216" s="91">
        <f t="shared" ref="AJ216:BB216" si="24">ROUND(AI216*(1+(0.8*AJ23)),2)</f>
        <v>925632.55</v>
      </c>
      <c r="AK216" s="91">
        <f t="shared" si="24"/>
        <v>934518.62</v>
      </c>
      <c r="AL216" s="91">
        <f t="shared" si="24"/>
        <v>943490</v>
      </c>
      <c r="AM216" s="91">
        <f t="shared" si="24"/>
        <v>952547.5</v>
      </c>
      <c r="AN216" s="91">
        <f t="shared" si="24"/>
        <v>961691.96</v>
      </c>
      <c r="AO216" s="91">
        <f t="shared" si="24"/>
        <v>971693.56</v>
      </c>
      <c r="AP216" s="91">
        <f t="shared" si="24"/>
        <v>981799.17</v>
      </c>
      <c r="AQ216" s="91">
        <f t="shared" si="24"/>
        <v>992009.88</v>
      </c>
      <c r="AR216" s="91">
        <f t="shared" si="24"/>
        <v>1002326.78</v>
      </c>
      <c r="AS216" s="91">
        <f t="shared" si="24"/>
        <v>1012750.98</v>
      </c>
      <c r="AT216" s="91">
        <f t="shared" si="24"/>
        <v>1023283.59</v>
      </c>
      <c r="AU216" s="91">
        <f t="shared" si="24"/>
        <v>1033925.74</v>
      </c>
      <c r="AV216" s="91">
        <f t="shared" si="24"/>
        <v>1044678.57</v>
      </c>
      <c r="AW216" s="91">
        <f t="shared" si="24"/>
        <v>1055543.23</v>
      </c>
      <c r="AX216" s="91">
        <f t="shared" si="24"/>
        <v>1066520.8799999999</v>
      </c>
      <c r="AY216" s="91">
        <f t="shared" si="24"/>
        <v>1077612.7</v>
      </c>
      <c r="AZ216" s="91">
        <f t="shared" si="24"/>
        <v>1088819.8700000001</v>
      </c>
      <c r="BA216" s="91">
        <f t="shared" si="24"/>
        <v>1100143.6000000001</v>
      </c>
      <c r="BB216" s="91">
        <f t="shared" si="24"/>
        <v>1111585.0900000001</v>
      </c>
    </row>
    <row r="217" spans="2:54" x14ac:dyDescent="0.2">
      <c r="B217" s="45" t="s">
        <v>61</v>
      </c>
      <c r="C217" s="91">
        <v>48205</v>
      </c>
      <c r="D217" s="91">
        <f t="shared" ref="D217:AI217" si="25">ROUND(C217*(1+(0.8*D23)),2)</f>
        <v>49246.23</v>
      </c>
      <c r="E217" s="91">
        <f t="shared" si="25"/>
        <v>50349.35</v>
      </c>
      <c r="F217" s="91">
        <f t="shared" si="25"/>
        <v>51195.22</v>
      </c>
      <c r="G217" s="91">
        <f t="shared" si="25"/>
        <v>51891.47</v>
      </c>
      <c r="H217" s="91">
        <f t="shared" si="25"/>
        <v>52638.71</v>
      </c>
      <c r="I217" s="91">
        <f t="shared" si="25"/>
        <v>53312.49</v>
      </c>
      <c r="J217" s="91">
        <f t="shared" si="25"/>
        <v>53994.89</v>
      </c>
      <c r="K217" s="91">
        <f t="shared" si="25"/>
        <v>54642.83</v>
      </c>
      <c r="L217" s="91">
        <f t="shared" si="25"/>
        <v>55298.54</v>
      </c>
      <c r="M217" s="91">
        <f t="shared" si="25"/>
        <v>55962.12</v>
      </c>
      <c r="N217" s="91">
        <f t="shared" si="25"/>
        <v>56633.67</v>
      </c>
      <c r="O217" s="91">
        <f t="shared" si="25"/>
        <v>57313.27</v>
      </c>
      <c r="P217" s="91">
        <f t="shared" si="25"/>
        <v>58001.03</v>
      </c>
      <c r="Q217" s="91">
        <f t="shared" si="25"/>
        <v>58697.04</v>
      </c>
      <c r="R217" s="91">
        <f t="shared" si="25"/>
        <v>59401.4</v>
      </c>
      <c r="S217" s="91">
        <f t="shared" si="25"/>
        <v>60114.22</v>
      </c>
      <c r="T217" s="91">
        <f t="shared" si="25"/>
        <v>60835.59</v>
      </c>
      <c r="U217" s="91">
        <f t="shared" si="25"/>
        <v>61468.28</v>
      </c>
      <c r="V217" s="91">
        <f t="shared" si="25"/>
        <v>62107.55</v>
      </c>
      <c r="W217" s="91">
        <f t="shared" si="25"/>
        <v>62753.47</v>
      </c>
      <c r="X217" s="91">
        <f t="shared" si="25"/>
        <v>63406.11</v>
      </c>
      <c r="Y217" s="91">
        <f t="shared" si="25"/>
        <v>64065.53</v>
      </c>
      <c r="Z217" s="91">
        <f t="shared" si="25"/>
        <v>64731.81</v>
      </c>
      <c r="AA217" s="91">
        <f t="shared" si="25"/>
        <v>65405.02</v>
      </c>
      <c r="AB217" s="91">
        <f t="shared" si="25"/>
        <v>66085.23</v>
      </c>
      <c r="AC217" s="91">
        <f t="shared" si="25"/>
        <v>66772.52</v>
      </c>
      <c r="AD217" s="91">
        <f t="shared" si="25"/>
        <v>67466.95</v>
      </c>
      <c r="AE217" s="91">
        <f t="shared" si="25"/>
        <v>68114.63</v>
      </c>
      <c r="AF217" s="91">
        <f t="shared" si="25"/>
        <v>68768.53</v>
      </c>
      <c r="AG217" s="91">
        <f t="shared" si="25"/>
        <v>69428.710000000006</v>
      </c>
      <c r="AH217" s="91">
        <f t="shared" si="25"/>
        <v>70095.23</v>
      </c>
      <c r="AI217" s="91">
        <f t="shared" si="25"/>
        <v>70768.14</v>
      </c>
      <c r="AJ217" s="91">
        <f t="shared" ref="AJ217:BB217" si="26">ROUND(AI217*(1+(0.8*AJ23)),2)</f>
        <v>71447.509999999995</v>
      </c>
      <c r="AK217" s="91">
        <f t="shared" si="26"/>
        <v>72133.41</v>
      </c>
      <c r="AL217" s="91">
        <f t="shared" si="26"/>
        <v>72825.89</v>
      </c>
      <c r="AM217" s="91">
        <f t="shared" si="26"/>
        <v>73525.02</v>
      </c>
      <c r="AN217" s="91">
        <f t="shared" si="26"/>
        <v>74230.86</v>
      </c>
      <c r="AO217" s="91">
        <f t="shared" si="26"/>
        <v>75002.86</v>
      </c>
      <c r="AP217" s="91">
        <f t="shared" si="26"/>
        <v>75782.89</v>
      </c>
      <c r="AQ217" s="91">
        <f t="shared" si="26"/>
        <v>76571.03</v>
      </c>
      <c r="AR217" s="91">
        <f t="shared" si="26"/>
        <v>77367.37</v>
      </c>
      <c r="AS217" s="91">
        <f t="shared" si="26"/>
        <v>78171.990000000005</v>
      </c>
      <c r="AT217" s="91">
        <f t="shared" si="26"/>
        <v>78984.98</v>
      </c>
      <c r="AU217" s="91">
        <f t="shared" si="26"/>
        <v>79806.42</v>
      </c>
      <c r="AV217" s="91">
        <f t="shared" si="26"/>
        <v>80636.41</v>
      </c>
      <c r="AW217" s="91">
        <f t="shared" si="26"/>
        <v>81475.03</v>
      </c>
      <c r="AX217" s="91">
        <f t="shared" si="26"/>
        <v>82322.37</v>
      </c>
      <c r="AY217" s="91">
        <f t="shared" si="26"/>
        <v>83178.52</v>
      </c>
      <c r="AZ217" s="91">
        <f t="shared" si="26"/>
        <v>84043.58</v>
      </c>
      <c r="BA217" s="91">
        <f t="shared" si="26"/>
        <v>84917.63</v>
      </c>
      <c r="BB217" s="91">
        <f t="shared" si="26"/>
        <v>85800.77</v>
      </c>
    </row>
    <row r="218" spans="2:54" x14ac:dyDescent="0.2">
      <c r="B218" s="1" t="s">
        <v>330</v>
      </c>
    </row>
    <row r="219" spans="2:54" x14ac:dyDescent="0.2">
      <c r="B219" s="1"/>
    </row>
    <row r="220" spans="2:54" ht="16.5" customHeight="1" x14ac:dyDescent="0.25">
      <c r="B220" s="575" t="s">
        <v>147</v>
      </c>
      <c r="C220" s="576"/>
      <c r="D220" s="576"/>
      <c r="E220" s="576"/>
      <c r="F220" s="577"/>
      <c r="G220" s="577"/>
    </row>
    <row r="221" spans="2:54" ht="16.5" customHeight="1" x14ac:dyDescent="0.2">
      <c r="B221" s="84" t="s">
        <v>91</v>
      </c>
      <c r="C221" s="92" t="s">
        <v>133</v>
      </c>
      <c r="D221" s="92" t="s">
        <v>134</v>
      </c>
      <c r="E221" s="92" t="s">
        <v>135</v>
      </c>
      <c r="F221" s="93" t="s">
        <v>132</v>
      </c>
      <c r="G221" s="93" t="s">
        <v>136</v>
      </c>
    </row>
    <row r="222" spans="2:54" x14ac:dyDescent="0.2">
      <c r="B222" s="46" t="s">
        <v>106</v>
      </c>
      <c r="C222" s="90">
        <v>0.03</v>
      </c>
      <c r="D222" s="90">
        <v>8.73</v>
      </c>
      <c r="E222" s="90">
        <v>0.02</v>
      </c>
      <c r="F222" s="77">
        <v>10.050000000000001</v>
      </c>
      <c r="G222" s="77">
        <v>1.1060000000000001</v>
      </c>
    </row>
    <row r="223" spans="2:54" x14ac:dyDescent="0.2">
      <c r="B223" s="89" t="s">
        <v>107</v>
      </c>
      <c r="C223" s="90">
        <v>1.1000000000000001</v>
      </c>
      <c r="D223" s="90">
        <v>12.96</v>
      </c>
      <c r="E223" s="90">
        <v>0.02</v>
      </c>
      <c r="F223" s="77">
        <v>0.7</v>
      </c>
      <c r="G223" s="77">
        <v>6.5000000000000002E-2</v>
      </c>
    </row>
    <row r="224" spans="2:54" x14ac:dyDescent="0.2">
      <c r="B224" s="46" t="s">
        <v>137</v>
      </c>
      <c r="C224" s="90">
        <v>0.94</v>
      </c>
      <c r="D224" s="90">
        <v>33.369999999999997</v>
      </c>
      <c r="E224" s="90">
        <v>0.02</v>
      </c>
      <c r="F224" s="77">
        <v>1.92</v>
      </c>
      <c r="G224" s="77">
        <v>1.2999999999999999E-2</v>
      </c>
    </row>
    <row r="225" spans="2:54" x14ac:dyDescent="0.2">
      <c r="B225" s="1" t="s">
        <v>161</v>
      </c>
    </row>
    <row r="227" spans="2:54" ht="16.5" customHeight="1" x14ac:dyDescent="0.25">
      <c r="B227" s="575" t="s">
        <v>148</v>
      </c>
      <c r="C227" s="578"/>
      <c r="D227" s="578"/>
      <c r="E227" s="578"/>
      <c r="F227"/>
      <c r="G227"/>
    </row>
    <row r="228" spans="2:54" ht="16.5" customHeight="1" x14ac:dyDescent="0.2">
      <c r="B228" s="84" t="s">
        <v>91</v>
      </c>
      <c r="C228" s="92" t="s">
        <v>149</v>
      </c>
      <c r="D228" s="92" t="s">
        <v>150</v>
      </c>
      <c r="E228" s="92" t="s">
        <v>151</v>
      </c>
      <c r="F228" s="98"/>
      <c r="G228" s="98"/>
    </row>
    <row r="229" spans="2:54" x14ac:dyDescent="0.2">
      <c r="B229" s="46" t="s">
        <v>106</v>
      </c>
      <c r="C229" s="100">
        <v>3180</v>
      </c>
      <c r="D229" s="101">
        <v>1.0900000000000001</v>
      </c>
      <c r="E229" s="90">
        <v>0.20599999999999999</v>
      </c>
      <c r="F229" s="97"/>
      <c r="G229" s="97"/>
    </row>
    <row r="230" spans="2:54" x14ac:dyDescent="0.2">
      <c r="B230" s="89" t="s">
        <v>107</v>
      </c>
      <c r="C230" s="100">
        <v>3140</v>
      </c>
      <c r="D230" s="101">
        <v>0.23</v>
      </c>
      <c r="E230" s="90">
        <v>8.6999999999999994E-2</v>
      </c>
      <c r="F230" s="97"/>
      <c r="G230" s="97"/>
    </row>
    <row r="231" spans="2:54" x14ac:dyDescent="0.2">
      <c r="B231" s="46" t="s">
        <v>137</v>
      </c>
      <c r="C231" s="100">
        <v>3140</v>
      </c>
      <c r="D231" s="101">
        <v>0.27</v>
      </c>
      <c r="E231" s="90">
        <v>5.0999999999999997E-2</v>
      </c>
      <c r="F231" s="97"/>
      <c r="G231" s="97"/>
    </row>
    <row r="232" spans="2:54" x14ac:dyDescent="0.2">
      <c r="B232" s="102" t="s">
        <v>333</v>
      </c>
      <c r="C232" s="96"/>
      <c r="D232" s="96"/>
      <c r="E232" s="96"/>
      <c r="F232" s="97"/>
      <c r="G232" s="97"/>
    </row>
    <row r="234" spans="2:54" ht="20.399999999999999" x14ac:dyDescent="0.2">
      <c r="B234" s="172" t="s">
        <v>154</v>
      </c>
      <c r="C234" s="124">
        <v>2024</v>
      </c>
      <c r="D234" s="124">
        <v>2025</v>
      </c>
      <c r="E234" s="124">
        <v>2026</v>
      </c>
      <c r="F234" s="124">
        <v>2027</v>
      </c>
      <c r="G234" s="124">
        <v>2028</v>
      </c>
      <c r="H234" s="124">
        <v>2029</v>
      </c>
      <c r="I234" s="124">
        <v>2030</v>
      </c>
      <c r="J234" s="124">
        <v>2031</v>
      </c>
      <c r="K234" s="124">
        <v>2032</v>
      </c>
      <c r="L234" s="124">
        <v>2033</v>
      </c>
      <c r="M234" s="124">
        <v>2034</v>
      </c>
      <c r="N234" s="124">
        <v>2035</v>
      </c>
      <c r="O234" s="124">
        <v>2036</v>
      </c>
      <c r="P234" s="124">
        <v>2037</v>
      </c>
      <c r="Q234" s="124">
        <v>2038</v>
      </c>
      <c r="R234" s="124">
        <v>2039</v>
      </c>
      <c r="S234" s="124">
        <v>2040</v>
      </c>
      <c r="T234" s="124">
        <v>2041</v>
      </c>
      <c r="U234" s="124">
        <v>2042</v>
      </c>
      <c r="V234" s="124">
        <v>2043</v>
      </c>
      <c r="W234" s="124">
        <v>2044</v>
      </c>
      <c r="X234" s="124">
        <v>2045</v>
      </c>
      <c r="Y234" s="124">
        <v>2046</v>
      </c>
      <c r="Z234" s="124">
        <v>2047</v>
      </c>
      <c r="AA234" s="124">
        <v>2048</v>
      </c>
      <c r="AB234" s="124">
        <v>2049</v>
      </c>
      <c r="AC234" s="124">
        <v>2050</v>
      </c>
      <c r="AD234" s="124">
        <v>2051</v>
      </c>
      <c r="AE234" s="124">
        <v>2052</v>
      </c>
      <c r="AF234" s="124">
        <v>2053</v>
      </c>
      <c r="AG234" s="124">
        <v>2054</v>
      </c>
      <c r="AH234" s="124">
        <v>2055</v>
      </c>
      <c r="AI234" s="124">
        <v>2056</v>
      </c>
      <c r="AJ234" s="124">
        <v>2057</v>
      </c>
      <c r="AK234" s="124">
        <v>2058</v>
      </c>
      <c r="AL234" s="124">
        <v>2059</v>
      </c>
      <c r="AM234" s="124">
        <v>2060</v>
      </c>
      <c r="AN234" s="124">
        <v>2061</v>
      </c>
      <c r="AO234" s="124">
        <v>2062</v>
      </c>
      <c r="AP234" s="124">
        <v>2063</v>
      </c>
      <c r="AQ234" s="124">
        <v>2064</v>
      </c>
      <c r="AR234" s="124">
        <v>2065</v>
      </c>
      <c r="AS234" s="124">
        <v>2066</v>
      </c>
      <c r="AT234" s="124">
        <v>2067</v>
      </c>
      <c r="AU234" s="124">
        <v>2068</v>
      </c>
      <c r="AV234" s="124">
        <v>2069</v>
      </c>
      <c r="AW234" s="124">
        <v>2070</v>
      </c>
      <c r="AX234" s="124">
        <v>2071</v>
      </c>
      <c r="AY234" s="124">
        <v>2072</v>
      </c>
      <c r="AZ234" s="124">
        <v>2073</v>
      </c>
      <c r="BA234" s="124">
        <v>2074</v>
      </c>
      <c r="BB234" s="124">
        <v>2075</v>
      </c>
    </row>
    <row r="235" spans="2:54" x14ac:dyDescent="0.2">
      <c r="B235" s="45" t="s">
        <v>155</v>
      </c>
      <c r="C235" s="103">
        <f>1.69*0.01</f>
        <v>1.6899999999999998E-2</v>
      </c>
      <c r="D235" s="103">
        <f>ROUND(C235*(1+(0.8*D$23)),5)</f>
        <v>1.7270000000000001E-2</v>
      </c>
      <c r="E235" s="103">
        <f t="shared" ref="E235:BB237" si="27">ROUND(D235*(1+(0.8*E$23)),5)</f>
        <v>1.7659999999999999E-2</v>
      </c>
      <c r="F235" s="103">
        <f t="shared" si="27"/>
        <v>1.796E-2</v>
      </c>
      <c r="G235" s="103">
        <f t="shared" si="27"/>
        <v>1.8200000000000001E-2</v>
      </c>
      <c r="H235" s="103">
        <f t="shared" si="27"/>
        <v>1.8460000000000001E-2</v>
      </c>
      <c r="I235" s="103">
        <f t="shared" si="27"/>
        <v>1.8700000000000001E-2</v>
      </c>
      <c r="J235" s="103">
        <f t="shared" si="27"/>
        <v>1.8939999999999999E-2</v>
      </c>
      <c r="K235" s="103">
        <f t="shared" si="27"/>
        <v>1.917E-2</v>
      </c>
      <c r="L235" s="103">
        <f t="shared" si="27"/>
        <v>1.9400000000000001E-2</v>
      </c>
      <c r="M235" s="103">
        <f t="shared" si="27"/>
        <v>1.9630000000000002E-2</v>
      </c>
      <c r="N235" s="103">
        <f t="shared" si="27"/>
        <v>1.9869999999999999E-2</v>
      </c>
      <c r="O235" s="103">
        <f t="shared" si="27"/>
        <v>2.0109999999999999E-2</v>
      </c>
      <c r="P235" s="103">
        <f t="shared" si="27"/>
        <v>2.035E-2</v>
      </c>
      <c r="Q235" s="103">
        <f t="shared" si="27"/>
        <v>2.0590000000000001E-2</v>
      </c>
      <c r="R235" s="103">
        <f t="shared" si="27"/>
        <v>2.0840000000000001E-2</v>
      </c>
      <c r="S235" s="103">
        <f t="shared" si="27"/>
        <v>2.1090000000000001E-2</v>
      </c>
      <c r="T235" s="103">
        <f t="shared" si="27"/>
        <v>2.1340000000000001E-2</v>
      </c>
      <c r="U235" s="103">
        <f t="shared" si="27"/>
        <v>2.1559999999999999E-2</v>
      </c>
      <c r="V235" s="103">
        <f t="shared" si="27"/>
        <v>2.1780000000000001E-2</v>
      </c>
      <c r="W235" s="103">
        <f t="shared" si="27"/>
        <v>2.2009999999999998E-2</v>
      </c>
      <c r="X235" s="103">
        <f t="shared" si="27"/>
        <v>2.2239999999999999E-2</v>
      </c>
      <c r="Y235" s="103">
        <f t="shared" si="27"/>
        <v>2.247E-2</v>
      </c>
      <c r="Z235" s="103">
        <f t="shared" si="27"/>
        <v>2.2700000000000001E-2</v>
      </c>
      <c r="AA235" s="103">
        <f t="shared" si="27"/>
        <v>2.2939999999999999E-2</v>
      </c>
      <c r="AB235" s="103">
        <f t="shared" si="27"/>
        <v>2.3179999999999999E-2</v>
      </c>
      <c r="AC235" s="103">
        <f t="shared" si="27"/>
        <v>2.342E-2</v>
      </c>
      <c r="AD235" s="103">
        <f t="shared" si="27"/>
        <v>2.366E-2</v>
      </c>
      <c r="AE235" s="103">
        <f t="shared" si="27"/>
        <v>2.3890000000000002E-2</v>
      </c>
      <c r="AF235" s="103">
        <f t="shared" si="27"/>
        <v>2.4119999999999999E-2</v>
      </c>
      <c r="AG235" s="103">
        <f t="shared" si="27"/>
        <v>2.435E-2</v>
      </c>
      <c r="AH235" s="103">
        <f t="shared" si="27"/>
        <v>2.4580000000000001E-2</v>
      </c>
      <c r="AI235" s="103">
        <f t="shared" si="27"/>
        <v>2.4819999999999998E-2</v>
      </c>
      <c r="AJ235" s="103">
        <f t="shared" si="27"/>
        <v>2.5059999999999999E-2</v>
      </c>
      <c r="AK235" s="103">
        <f t="shared" si="27"/>
        <v>2.53E-2</v>
      </c>
      <c r="AL235" s="103">
        <f t="shared" si="27"/>
        <v>2.554E-2</v>
      </c>
      <c r="AM235" s="103">
        <f t="shared" si="27"/>
        <v>2.579E-2</v>
      </c>
      <c r="AN235" s="103">
        <f t="shared" si="27"/>
        <v>2.6040000000000001E-2</v>
      </c>
      <c r="AO235" s="103">
        <f t="shared" si="27"/>
        <v>2.631E-2</v>
      </c>
      <c r="AP235" s="103">
        <f t="shared" si="27"/>
        <v>2.6579999999999999E-2</v>
      </c>
      <c r="AQ235" s="103">
        <f t="shared" si="27"/>
        <v>2.6859999999999998E-2</v>
      </c>
      <c r="AR235" s="103">
        <f t="shared" si="27"/>
        <v>2.7140000000000001E-2</v>
      </c>
      <c r="AS235" s="103">
        <f t="shared" si="27"/>
        <v>2.742E-2</v>
      </c>
      <c r="AT235" s="103">
        <f t="shared" si="27"/>
        <v>2.7709999999999999E-2</v>
      </c>
      <c r="AU235" s="103">
        <f t="shared" si="27"/>
        <v>2.8000000000000001E-2</v>
      </c>
      <c r="AV235" s="103">
        <f t="shared" si="27"/>
        <v>2.8289999999999999E-2</v>
      </c>
      <c r="AW235" s="103">
        <f t="shared" si="27"/>
        <v>2.8580000000000001E-2</v>
      </c>
      <c r="AX235" s="103">
        <f t="shared" si="27"/>
        <v>2.8879999999999999E-2</v>
      </c>
      <c r="AY235" s="103">
        <f t="shared" si="27"/>
        <v>2.9180000000000001E-2</v>
      </c>
      <c r="AZ235" s="103">
        <f t="shared" si="27"/>
        <v>2.9479999999999999E-2</v>
      </c>
      <c r="BA235" s="103">
        <f t="shared" si="27"/>
        <v>2.9790000000000001E-2</v>
      </c>
      <c r="BB235" s="103">
        <f t="shared" si="27"/>
        <v>3.0099999999999998E-2</v>
      </c>
    </row>
    <row r="236" spans="2:54" x14ac:dyDescent="0.2">
      <c r="B236" s="45" t="s">
        <v>157</v>
      </c>
      <c r="C236" s="103">
        <f>0.11*0.01</f>
        <v>1.1000000000000001E-3</v>
      </c>
      <c r="D236" s="103">
        <f t="shared" ref="D236:S240" si="28">ROUND(C236*(1+(0.8*D$23)),5)</f>
        <v>1.1199999999999999E-3</v>
      </c>
      <c r="E236" s="103">
        <f t="shared" si="28"/>
        <v>1.15E-3</v>
      </c>
      <c r="F236" s="103">
        <f t="shared" si="28"/>
        <v>1.17E-3</v>
      </c>
      <c r="G236" s="103">
        <f t="shared" si="28"/>
        <v>1.1900000000000001E-3</v>
      </c>
      <c r="H236" s="103">
        <f t="shared" si="28"/>
        <v>1.2099999999999999E-3</v>
      </c>
      <c r="I236" s="103">
        <f t="shared" si="28"/>
        <v>1.23E-3</v>
      </c>
      <c r="J236" s="103">
        <f t="shared" si="28"/>
        <v>1.25E-3</v>
      </c>
      <c r="K236" s="103">
        <f t="shared" si="28"/>
        <v>1.2700000000000001E-3</v>
      </c>
      <c r="L236" s="103">
        <f t="shared" si="28"/>
        <v>1.2899999999999999E-3</v>
      </c>
      <c r="M236" s="103">
        <f t="shared" si="28"/>
        <v>1.31E-3</v>
      </c>
      <c r="N236" s="103">
        <f t="shared" si="28"/>
        <v>1.33E-3</v>
      </c>
      <c r="O236" s="103">
        <f t="shared" si="28"/>
        <v>1.3500000000000001E-3</v>
      </c>
      <c r="P236" s="103">
        <f t="shared" si="28"/>
        <v>1.3699999999999999E-3</v>
      </c>
      <c r="Q236" s="103">
        <f t="shared" si="28"/>
        <v>1.39E-3</v>
      </c>
      <c r="R236" s="103">
        <f t="shared" si="28"/>
        <v>1.41E-3</v>
      </c>
      <c r="S236" s="103">
        <f t="shared" si="28"/>
        <v>1.4300000000000001E-3</v>
      </c>
      <c r="T236" s="103">
        <f t="shared" si="27"/>
        <v>1.4499999999999999E-3</v>
      </c>
      <c r="U236" s="103">
        <f t="shared" si="27"/>
        <v>1.47E-3</v>
      </c>
      <c r="V236" s="103">
        <f t="shared" si="27"/>
        <v>1.49E-3</v>
      </c>
      <c r="W236" s="103">
        <f t="shared" si="27"/>
        <v>1.5100000000000001E-3</v>
      </c>
      <c r="X236" s="103">
        <f t="shared" si="27"/>
        <v>1.5299999999999999E-3</v>
      </c>
      <c r="Y236" s="103">
        <f t="shared" si="27"/>
        <v>1.5499999999999999E-3</v>
      </c>
      <c r="Z236" s="103">
        <f t="shared" si="27"/>
        <v>1.57E-3</v>
      </c>
      <c r="AA236" s="103">
        <f t="shared" si="27"/>
        <v>1.5900000000000001E-3</v>
      </c>
      <c r="AB236" s="103">
        <f t="shared" si="27"/>
        <v>1.6100000000000001E-3</v>
      </c>
      <c r="AC236" s="103">
        <f t="shared" si="27"/>
        <v>1.6299999999999999E-3</v>
      </c>
      <c r="AD236" s="103">
        <f t="shared" si="27"/>
        <v>1.65E-3</v>
      </c>
      <c r="AE236" s="103">
        <f t="shared" si="27"/>
        <v>1.67E-3</v>
      </c>
      <c r="AF236" s="103">
        <f t="shared" si="27"/>
        <v>1.6900000000000001E-3</v>
      </c>
      <c r="AG236" s="103">
        <f t="shared" si="27"/>
        <v>1.7099999999999999E-3</v>
      </c>
      <c r="AH236" s="103">
        <f t="shared" si="27"/>
        <v>1.73E-3</v>
      </c>
      <c r="AI236" s="103">
        <f t="shared" si="27"/>
        <v>1.75E-3</v>
      </c>
      <c r="AJ236" s="103">
        <f t="shared" si="27"/>
        <v>1.7700000000000001E-3</v>
      </c>
      <c r="AK236" s="103">
        <f t="shared" si="27"/>
        <v>1.7899999999999999E-3</v>
      </c>
      <c r="AL236" s="103">
        <f t="shared" si="27"/>
        <v>1.81E-3</v>
      </c>
      <c r="AM236" s="103">
        <f t="shared" si="27"/>
        <v>1.83E-3</v>
      </c>
      <c r="AN236" s="103">
        <f t="shared" si="27"/>
        <v>1.8500000000000001E-3</v>
      </c>
      <c r="AO236" s="103">
        <f t="shared" si="27"/>
        <v>1.8699999999999999E-3</v>
      </c>
      <c r="AP236" s="103">
        <f t="shared" si="27"/>
        <v>1.89E-3</v>
      </c>
      <c r="AQ236" s="103">
        <f t="shared" si="27"/>
        <v>1.91E-3</v>
      </c>
      <c r="AR236" s="103">
        <f t="shared" si="27"/>
        <v>1.9300000000000001E-3</v>
      </c>
      <c r="AS236" s="103">
        <f t="shared" si="27"/>
        <v>1.9499999999999999E-3</v>
      </c>
      <c r="AT236" s="103">
        <f t="shared" si="27"/>
        <v>1.97E-3</v>
      </c>
      <c r="AU236" s="103">
        <f t="shared" si="27"/>
        <v>1.99E-3</v>
      </c>
      <c r="AV236" s="103">
        <f t="shared" si="27"/>
        <v>2.0100000000000001E-3</v>
      </c>
      <c r="AW236" s="103">
        <f t="shared" si="27"/>
        <v>2.0300000000000001E-3</v>
      </c>
      <c r="AX236" s="103">
        <f t="shared" si="27"/>
        <v>2.0500000000000002E-3</v>
      </c>
      <c r="AY236" s="103">
        <f t="shared" si="27"/>
        <v>2.0699999999999998E-3</v>
      </c>
      <c r="AZ236" s="103">
        <f t="shared" si="27"/>
        <v>2.0899999999999998E-3</v>
      </c>
      <c r="BA236" s="103">
        <f t="shared" si="27"/>
        <v>2.1099999999999999E-3</v>
      </c>
      <c r="BB236" s="103">
        <f t="shared" si="27"/>
        <v>2.1299999999999999E-3</v>
      </c>
    </row>
    <row r="237" spans="2:54" x14ac:dyDescent="0.2">
      <c r="B237" s="45" t="s">
        <v>159</v>
      </c>
      <c r="C237" s="103">
        <f>0.01*0.01</f>
        <v>1E-4</v>
      </c>
      <c r="D237" s="103">
        <f t="shared" si="28"/>
        <v>1E-4</v>
      </c>
      <c r="E237" s="103">
        <f t="shared" si="27"/>
        <v>1E-4</v>
      </c>
      <c r="F237" s="103">
        <f t="shared" si="27"/>
        <v>1E-4</v>
      </c>
      <c r="G237" s="103">
        <f t="shared" si="27"/>
        <v>1E-4</v>
      </c>
      <c r="H237" s="103">
        <f t="shared" si="27"/>
        <v>1E-4</v>
      </c>
      <c r="I237" s="103">
        <f t="shared" si="27"/>
        <v>1E-4</v>
      </c>
      <c r="J237" s="103">
        <f t="shared" si="27"/>
        <v>1E-4</v>
      </c>
      <c r="K237" s="103">
        <f t="shared" si="27"/>
        <v>1E-4</v>
      </c>
      <c r="L237" s="103">
        <f t="shared" si="27"/>
        <v>1E-4</v>
      </c>
      <c r="M237" s="103">
        <f t="shared" si="27"/>
        <v>1E-4</v>
      </c>
      <c r="N237" s="103">
        <f t="shared" si="27"/>
        <v>1E-4</v>
      </c>
      <c r="O237" s="103">
        <f t="shared" si="27"/>
        <v>1E-4</v>
      </c>
      <c r="P237" s="103">
        <f t="shared" si="27"/>
        <v>1E-4</v>
      </c>
      <c r="Q237" s="103">
        <f t="shared" si="27"/>
        <v>1E-4</v>
      </c>
      <c r="R237" s="103">
        <f t="shared" si="27"/>
        <v>1E-4</v>
      </c>
      <c r="S237" s="103">
        <f t="shared" si="27"/>
        <v>1E-4</v>
      </c>
      <c r="T237" s="103">
        <f t="shared" si="27"/>
        <v>1E-4</v>
      </c>
      <c r="U237" s="103">
        <f t="shared" si="27"/>
        <v>1E-4</v>
      </c>
      <c r="V237" s="103">
        <f t="shared" si="27"/>
        <v>1E-4</v>
      </c>
      <c r="W237" s="103">
        <f t="shared" si="27"/>
        <v>1E-4</v>
      </c>
      <c r="X237" s="103">
        <f t="shared" si="27"/>
        <v>1E-4</v>
      </c>
      <c r="Y237" s="103">
        <f t="shared" si="27"/>
        <v>1E-4</v>
      </c>
      <c r="Z237" s="103">
        <f t="shared" si="27"/>
        <v>1E-4</v>
      </c>
      <c r="AA237" s="103">
        <f t="shared" si="27"/>
        <v>1E-4</v>
      </c>
      <c r="AB237" s="103">
        <f t="shared" si="27"/>
        <v>1E-4</v>
      </c>
      <c r="AC237" s="103">
        <f t="shared" si="27"/>
        <v>1E-4</v>
      </c>
      <c r="AD237" s="103">
        <f t="shared" si="27"/>
        <v>1E-4</v>
      </c>
      <c r="AE237" s="103">
        <f t="shared" si="27"/>
        <v>1E-4</v>
      </c>
      <c r="AF237" s="103">
        <f t="shared" si="27"/>
        <v>1E-4</v>
      </c>
      <c r="AG237" s="103">
        <f t="shared" si="27"/>
        <v>1E-4</v>
      </c>
      <c r="AH237" s="103">
        <f t="shared" si="27"/>
        <v>1E-4</v>
      </c>
      <c r="AI237" s="103">
        <f t="shared" si="27"/>
        <v>1E-4</v>
      </c>
      <c r="AJ237" s="103">
        <f t="shared" si="27"/>
        <v>1E-4</v>
      </c>
      <c r="AK237" s="103">
        <f t="shared" si="27"/>
        <v>1E-4</v>
      </c>
      <c r="AL237" s="103">
        <f t="shared" si="27"/>
        <v>1E-4</v>
      </c>
      <c r="AM237" s="103">
        <f t="shared" si="27"/>
        <v>1E-4</v>
      </c>
      <c r="AN237" s="103">
        <f t="shared" si="27"/>
        <v>1E-4</v>
      </c>
      <c r="AO237" s="103">
        <f t="shared" si="27"/>
        <v>1E-4</v>
      </c>
      <c r="AP237" s="103">
        <f t="shared" si="27"/>
        <v>1E-4</v>
      </c>
      <c r="AQ237" s="103">
        <f t="shared" si="27"/>
        <v>1E-4</v>
      </c>
      <c r="AR237" s="103">
        <f t="shared" si="27"/>
        <v>1E-4</v>
      </c>
      <c r="AS237" s="103">
        <f t="shared" si="27"/>
        <v>1E-4</v>
      </c>
      <c r="AT237" s="103">
        <f t="shared" si="27"/>
        <v>1E-4</v>
      </c>
      <c r="AU237" s="103">
        <f t="shared" si="27"/>
        <v>1E-4</v>
      </c>
      <c r="AV237" s="103">
        <f t="shared" si="27"/>
        <v>1E-4</v>
      </c>
      <c r="AW237" s="103">
        <f t="shared" si="27"/>
        <v>1E-4</v>
      </c>
      <c r="AX237" s="103">
        <f t="shared" si="27"/>
        <v>1E-4</v>
      </c>
      <c r="AY237" s="103">
        <f t="shared" si="27"/>
        <v>1E-4</v>
      </c>
      <c r="AZ237" s="103">
        <f t="shared" si="27"/>
        <v>1E-4</v>
      </c>
      <c r="BA237" s="103">
        <f t="shared" si="27"/>
        <v>1E-4</v>
      </c>
      <c r="BB237" s="103">
        <f t="shared" si="27"/>
        <v>1E-4</v>
      </c>
    </row>
    <row r="238" spans="2:54" x14ac:dyDescent="0.2">
      <c r="B238" s="45" t="s">
        <v>156</v>
      </c>
      <c r="C238" s="103">
        <f>15.23*0.01</f>
        <v>0.15230000000000002</v>
      </c>
      <c r="D238" s="103">
        <f t="shared" si="28"/>
        <v>0.15559000000000001</v>
      </c>
      <c r="E238" s="103">
        <f t="shared" ref="E238:BB240" si="29">ROUND(D238*(1+(0.8*E$23)),5)</f>
        <v>0.15908</v>
      </c>
      <c r="F238" s="103">
        <f t="shared" si="29"/>
        <v>0.16175</v>
      </c>
      <c r="G238" s="103">
        <f t="shared" si="29"/>
        <v>0.16395000000000001</v>
      </c>
      <c r="H238" s="103">
        <f t="shared" si="29"/>
        <v>0.16631000000000001</v>
      </c>
      <c r="I238" s="103">
        <f t="shared" si="29"/>
        <v>0.16844000000000001</v>
      </c>
      <c r="J238" s="103">
        <f t="shared" si="29"/>
        <v>0.1706</v>
      </c>
      <c r="K238" s="103">
        <f t="shared" si="29"/>
        <v>0.17265</v>
      </c>
      <c r="L238" s="103">
        <f t="shared" si="29"/>
        <v>0.17471999999999999</v>
      </c>
      <c r="M238" s="103">
        <f t="shared" si="29"/>
        <v>0.17682</v>
      </c>
      <c r="N238" s="103">
        <f t="shared" si="29"/>
        <v>0.17893999999999999</v>
      </c>
      <c r="O238" s="103">
        <f t="shared" si="29"/>
        <v>0.18109</v>
      </c>
      <c r="P238" s="103">
        <f t="shared" si="29"/>
        <v>0.18326000000000001</v>
      </c>
      <c r="Q238" s="103">
        <f t="shared" si="29"/>
        <v>0.18546000000000001</v>
      </c>
      <c r="R238" s="103">
        <f t="shared" si="29"/>
        <v>0.18769</v>
      </c>
      <c r="S238" s="103">
        <f t="shared" si="29"/>
        <v>0.18994</v>
      </c>
      <c r="T238" s="103">
        <f t="shared" si="29"/>
        <v>0.19222</v>
      </c>
      <c r="U238" s="103">
        <f t="shared" si="29"/>
        <v>0.19422</v>
      </c>
      <c r="V238" s="103">
        <f t="shared" si="29"/>
        <v>0.19624</v>
      </c>
      <c r="W238" s="103">
        <f t="shared" si="29"/>
        <v>0.19828000000000001</v>
      </c>
      <c r="X238" s="103">
        <f t="shared" si="29"/>
        <v>0.20033999999999999</v>
      </c>
      <c r="Y238" s="103">
        <f t="shared" si="29"/>
        <v>0.20241999999999999</v>
      </c>
      <c r="Z238" s="103">
        <f t="shared" si="29"/>
        <v>0.20452999999999999</v>
      </c>
      <c r="AA238" s="103">
        <f t="shared" si="29"/>
        <v>0.20666000000000001</v>
      </c>
      <c r="AB238" s="103">
        <f t="shared" si="29"/>
        <v>0.20881</v>
      </c>
      <c r="AC238" s="103">
        <f t="shared" si="29"/>
        <v>0.21098</v>
      </c>
      <c r="AD238" s="103">
        <f t="shared" si="29"/>
        <v>0.21317</v>
      </c>
      <c r="AE238" s="103">
        <f t="shared" si="29"/>
        <v>0.21521999999999999</v>
      </c>
      <c r="AF238" s="103">
        <f t="shared" si="29"/>
        <v>0.21729000000000001</v>
      </c>
      <c r="AG238" s="103">
        <f t="shared" si="29"/>
        <v>0.21937999999999999</v>
      </c>
      <c r="AH238" s="103">
        <f t="shared" si="29"/>
        <v>0.22148999999999999</v>
      </c>
      <c r="AI238" s="103">
        <f t="shared" si="29"/>
        <v>0.22362000000000001</v>
      </c>
      <c r="AJ238" s="103">
        <f t="shared" si="29"/>
        <v>0.22577</v>
      </c>
      <c r="AK238" s="103">
        <f t="shared" si="29"/>
        <v>0.22794</v>
      </c>
      <c r="AL238" s="103">
        <f t="shared" si="29"/>
        <v>0.23013</v>
      </c>
      <c r="AM238" s="103">
        <f t="shared" si="29"/>
        <v>0.23233999999999999</v>
      </c>
      <c r="AN238" s="103">
        <f t="shared" si="29"/>
        <v>0.23457</v>
      </c>
      <c r="AO238" s="103">
        <f t="shared" si="29"/>
        <v>0.23701</v>
      </c>
      <c r="AP238" s="103">
        <f t="shared" si="29"/>
        <v>0.23946999999999999</v>
      </c>
      <c r="AQ238" s="103">
        <f t="shared" si="29"/>
        <v>0.24196000000000001</v>
      </c>
      <c r="AR238" s="103">
        <f t="shared" si="29"/>
        <v>0.24448</v>
      </c>
      <c r="AS238" s="103">
        <f t="shared" si="29"/>
        <v>0.24701999999999999</v>
      </c>
      <c r="AT238" s="103">
        <f t="shared" si="29"/>
        <v>0.24959000000000001</v>
      </c>
      <c r="AU238" s="103">
        <f t="shared" si="29"/>
        <v>0.25219000000000003</v>
      </c>
      <c r="AV238" s="103">
        <f t="shared" si="29"/>
        <v>0.25480999999999998</v>
      </c>
      <c r="AW238" s="103">
        <f t="shared" si="29"/>
        <v>0.25746000000000002</v>
      </c>
      <c r="AX238" s="103">
        <f t="shared" si="29"/>
        <v>0.26013999999999998</v>
      </c>
      <c r="AY238" s="103">
        <f t="shared" si="29"/>
        <v>0.26284999999999997</v>
      </c>
      <c r="AZ238" s="103">
        <f t="shared" si="29"/>
        <v>0.26557999999999998</v>
      </c>
      <c r="BA238" s="103">
        <f t="shared" si="29"/>
        <v>0.26834000000000002</v>
      </c>
      <c r="BB238" s="103">
        <f t="shared" si="29"/>
        <v>0.27112999999999998</v>
      </c>
    </row>
    <row r="239" spans="2:54" x14ac:dyDescent="0.2">
      <c r="B239" s="45" t="s">
        <v>158</v>
      </c>
      <c r="C239" s="103">
        <f>0.95*0.01</f>
        <v>9.4999999999999998E-3</v>
      </c>
      <c r="D239" s="103">
        <f t="shared" si="28"/>
        <v>9.7099999999999999E-3</v>
      </c>
      <c r="E239" s="103">
        <f t="shared" si="29"/>
        <v>9.9299999999999996E-3</v>
      </c>
      <c r="F239" s="103">
        <f t="shared" si="29"/>
        <v>1.01E-2</v>
      </c>
      <c r="G239" s="103">
        <f t="shared" si="29"/>
        <v>1.0240000000000001E-2</v>
      </c>
      <c r="H239" s="103">
        <f t="shared" si="29"/>
        <v>1.039E-2</v>
      </c>
      <c r="I239" s="103">
        <f t="shared" si="29"/>
        <v>1.052E-2</v>
      </c>
      <c r="J239" s="103">
        <f t="shared" si="29"/>
        <v>1.065E-2</v>
      </c>
      <c r="K239" s="103">
        <f t="shared" si="29"/>
        <v>1.078E-2</v>
      </c>
      <c r="L239" s="103">
        <f t="shared" si="29"/>
        <v>1.091E-2</v>
      </c>
      <c r="M239" s="103">
        <f t="shared" si="29"/>
        <v>1.1039999999999999E-2</v>
      </c>
      <c r="N239" s="103">
        <f t="shared" si="29"/>
        <v>1.1169999999999999E-2</v>
      </c>
      <c r="O239" s="103">
        <f t="shared" si="29"/>
        <v>1.1299999999999999E-2</v>
      </c>
      <c r="P239" s="103">
        <f t="shared" si="29"/>
        <v>1.1440000000000001E-2</v>
      </c>
      <c r="Q239" s="103">
        <f t="shared" si="29"/>
        <v>1.158E-2</v>
      </c>
      <c r="R239" s="103">
        <f t="shared" si="29"/>
        <v>1.172E-2</v>
      </c>
      <c r="S239" s="103">
        <f t="shared" si="29"/>
        <v>1.1860000000000001E-2</v>
      </c>
      <c r="T239" s="103">
        <f t="shared" si="29"/>
        <v>1.2E-2</v>
      </c>
      <c r="U239" s="103">
        <f t="shared" si="29"/>
        <v>1.2120000000000001E-2</v>
      </c>
      <c r="V239" s="103">
        <f t="shared" si="29"/>
        <v>1.225E-2</v>
      </c>
      <c r="W239" s="103">
        <f t="shared" si="29"/>
        <v>1.238E-2</v>
      </c>
      <c r="X239" s="103">
        <f t="shared" si="29"/>
        <v>1.251E-2</v>
      </c>
      <c r="Y239" s="103">
        <f t="shared" si="29"/>
        <v>1.264E-2</v>
      </c>
      <c r="Z239" s="103">
        <f t="shared" si="29"/>
        <v>1.277E-2</v>
      </c>
      <c r="AA239" s="103">
        <f t="shared" si="29"/>
        <v>1.29E-2</v>
      </c>
      <c r="AB239" s="103">
        <f t="shared" si="29"/>
        <v>1.303E-2</v>
      </c>
      <c r="AC239" s="103">
        <f t="shared" si="29"/>
        <v>1.3169999999999999E-2</v>
      </c>
      <c r="AD239" s="103">
        <f t="shared" si="29"/>
        <v>1.3310000000000001E-2</v>
      </c>
      <c r="AE239" s="103">
        <f t="shared" si="29"/>
        <v>1.3440000000000001E-2</v>
      </c>
      <c r="AF239" s="103">
        <f t="shared" si="29"/>
        <v>1.357E-2</v>
      </c>
      <c r="AG239" s="103">
        <f t="shared" si="29"/>
        <v>1.37E-2</v>
      </c>
      <c r="AH239" s="103">
        <f t="shared" si="29"/>
        <v>1.383E-2</v>
      </c>
      <c r="AI239" s="103">
        <f t="shared" si="29"/>
        <v>1.396E-2</v>
      </c>
      <c r="AJ239" s="103">
        <f t="shared" si="29"/>
        <v>1.409E-2</v>
      </c>
      <c r="AK239" s="103">
        <f t="shared" si="29"/>
        <v>1.423E-2</v>
      </c>
      <c r="AL239" s="103">
        <f t="shared" si="29"/>
        <v>1.4370000000000001E-2</v>
      </c>
      <c r="AM239" s="103">
        <f t="shared" si="29"/>
        <v>1.451E-2</v>
      </c>
      <c r="AN239" s="103">
        <f t="shared" si="29"/>
        <v>1.465E-2</v>
      </c>
      <c r="AO239" s="103">
        <f t="shared" si="29"/>
        <v>1.4800000000000001E-2</v>
      </c>
      <c r="AP239" s="103">
        <f t="shared" si="29"/>
        <v>1.495E-2</v>
      </c>
      <c r="AQ239" s="103">
        <f t="shared" si="29"/>
        <v>1.511E-2</v>
      </c>
      <c r="AR239" s="103">
        <f t="shared" si="29"/>
        <v>1.5270000000000001E-2</v>
      </c>
      <c r="AS239" s="103">
        <f t="shared" si="29"/>
        <v>1.5429999999999999E-2</v>
      </c>
      <c r="AT239" s="103">
        <f t="shared" si="29"/>
        <v>1.559E-2</v>
      </c>
      <c r="AU239" s="103">
        <f t="shared" si="29"/>
        <v>1.575E-2</v>
      </c>
      <c r="AV239" s="103">
        <f t="shared" si="29"/>
        <v>1.5910000000000001E-2</v>
      </c>
      <c r="AW239" s="103">
        <f t="shared" si="29"/>
        <v>1.6080000000000001E-2</v>
      </c>
      <c r="AX239" s="103">
        <f t="shared" si="29"/>
        <v>1.6250000000000001E-2</v>
      </c>
      <c r="AY239" s="103">
        <f t="shared" si="29"/>
        <v>1.6420000000000001E-2</v>
      </c>
      <c r="AZ239" s="103">
        <f t="shared" si="29"/>
        <v>1.6590000000000001E-2</v>
      </c>
      <c r="BA239" s="103">
        <f t="shared" si="29"/>
        <v>1.6760000000000001E-2</v>
      </c>
      <c r="BB239" s="103">
        <f t="shared" si="29"/>
        <v>1.6930000000000001E-2</v>
      </c>
    </row>
    <row r="240" spans="2:54" x14ac:dyDescent="0.2">
      <c r="B240" s="45" t="s">
        <v>160</v>
      </c>
      <c r="C240" s="103">
        <f>0.12*0.01</f>
        <v>1.1999999999999999E-3</v>
      </c>
      <c r="D240" s="103">
        <f t="shared" si="28"/>
        <v>1.23E-3</v>
      </c>
      <c r="E240" s="103">
        <f t="shared" si="29"/>
        <v>1.2600000000000001E-3</v>
      </c>
      <c r="F240" s="103">
        <f t="shared" si="29"/>
        <v>1.2800000000000001E-3</v>
      </c>
      <c r="G240" s="103">
        <f t="shared" si="29"/>
        <v>1.2999999999999999E-3</v>
      </c>
      <c r="H240" s="103">
        <f t="shared" si="29"/>
        <v>1.32E-3</v>
      </c>
      <c r="I240" s="103">
        <f t="shared" si="29"/>
        <v>1.34E-3</v>
      </c>
      <c r="J240" s="103">
        <f t="shared" si="29"/>
        <v>1.3600000000000001E-3</v>
      </c>
      <c r="K240" s="103">
        <f t="shared" si="29"/>
        <v>1.3799999999999999E-3</v>
      </c>
      <c r="L240" s="103">
        <f t="shared" si="29"/>
        <v>1.4E-3</v>
      </c>
      <c r="M240" s="103">
        <f t="shared" si="29"/>
        <v>1.42E-3</v>
      </c>
      <c r="N240" s="103">
        <f t="shared" si="29"/>
        <v>1.4400000000000001E-3</v>
      </c>
      <c r="O240" s="103">
        <f t="shared" si="29"/>
        <v>1.4599999999999999E-3</v>
      </c>
      <c r="P240" s="103">
        <f t="shared" si="29"/>
        <v>1.48E-3</v>
      </c>
      <c r="Q240" s="103">
        <f t="shared" si="29"/>
        <v>1.5E-3</v>
      </c>
      <c r="R240" s="103">
        <f t="shared" si="29"/>
        <v>1.5200000000000001E-3</v>
      </c>
      <c r="S240" s="103">
        <f t="shared" si="29"/>
        <v>1.5399999999999999E-3</v>
      </c>
      <c r="T240" s="103">
        <f t="shared" si="29"/>
        <v>1.56E-3</v>
      </c>
      <c r="U240" s="103">
        <f t="shared" si="29"/>
        <v>1.58E-3</v>
      </c>
      <c r="V240" s="103">
        <f t="shared" si="29"/>
        <v>1.6000000000000001E-3</v>
      </c>
      <c r="W240" s="103">
        <f t="shared" si="29"/>
        <v>1.6199999999999999E-3</v>
      </c>
      <c r="X240" s="103">
        <f t="shared" si="29"/>
        <v>1.64E-3</v>
      </c>
      <c r="Y240" s="103">
        <f t="shared" si="29"/>
        <v>1.66E-3</v>
      </c>
      <c r="Z240" s="103">
        <f t="shared" si="29"/>
        <v>1.6800000000000001E-3</v>
      </c>
      <c r="AA240" s="103">
        <f t="shared" si="29"/>
        <v>1.6999999999999999E-3</v>
      </c>
      <c r="AB240" s="103">
        <f t="shared" si="29"/>
        <v>1.72E-3</v>
      </c>
      <c r="AC240" s="103">
        <f t="shared" si="29"/>
        <v>1.74E-3</v>
      </c>
      <c r="AD240" s="103">
        <f t="shared" si="29"/>
        <v>1.7600000000000001E-3</v>
      </c>
      <c r="AE240" s="103">
        <f t="shared" si="29"/>
        <v>1.7799999999999999E-3</v>
      </c>
      <c r="AF240" s="103">
        <f t="shared" si="29"/>
        <v>1.8E-3</v>
      </c>
      <c r="AG240" s="103">
        <f t="shared" si="29"/>
        <v>1.82E-3</v>
      </c>
      <c r="AH240" s="103">
        <f t="shared" si="29"/>
        <v>1.8400000000000001E-3</v>
      </c>
      <c r="AI240" s="103">
        <f t="shared" si="29"/>
        <v>1.8600000000000001E-3</v>
      </c>
      <c r="AJ240" s="103">
        <f t="shared" si="29"/>
        <v>1.8799999999999999E-3</v>
      </c>
      <c r="AK240" s="103">
        <f t="shared" si="29"/>
        <v>1.9E-3</v>
      </c>
      <c r="AL240" s="103">
        <f t="shared" si="29"/>
        <v>1.92E-3</v>
      </c>
      <c r="AM240" s="103">
        <f t="shared" si="29"/>
        <v>1.9400000000000001E-3</v>
      </c>
      <c r="AN240" s="103">
        <f t="shared" si="29"/>
        <v>1.9599999999999999E-3</v>
      </c>
      <c r="AO240" s="103">
        <f t="shared" si="29"/>
        <v>1.98E-3</v>
      </c>
      <c r="AP240" s="103">
        <f t="shared" si="29"/>
        <v>2E-3</v>
      </c>
      <c r="AQ240" s="103">
        <f t="shared" si="29"/>
        <v>2.0200000000000001E-3</v>
      </c>
      <c r="AR240" s="103">
        <f t="shared" si="29"/>
        <v>2.0400000000000001E-3</v>
      </c>
      <c r="AS240" s="103">
        <f t="shared" si="29"/>
        <v>2.0600000000000002E-3</v>
      </c>
      <c r="AT240" s="103">
        <f t="shared" si="29"/>
        <v>2.0799999999999998E-3</v>
      </c>
      <c r="AU240" s="103">
        <f t="shared" si="29"/>
        <v>2.0999999999999999E-3</v>
      </c>
      <c r="AV240" s="103">
        <f t="shared" si="29"/>
        <v>2.1199999999999999E-3</v>
      </c>
      <c r="AW240" s="103">
        <f t="shared" si="29"/>
        <v>2.14E-3</v>
      </c>
      <c r="AX240" s="103">
        <f t="shared" si="29"/>
        <v>2.16E-3</v>
      </c>
      <c r="AY240" s="103">
        <f t="shared" si="29"/>
        <v>2.1800000000000001E-3</v>
      </c>
      <c r="AZ240" s="103">
        <f t="shared" si="29"/>
        <v>2.2000000000000001E-3</v>
      </c>
      <c r="BA240" s="103">
        <f t="shared" si="29"/>
        <v>2.2200000000000002E-3</v>
      </c>
      <c r="BB240" s="103">
        <f t="shared" si="29"/>
        <v>2.2399999999999998E-3</v>
      </c>
    </row>
    <row r="241" spans="2:2" x14ac:dyDescent="0.2">
      <c r="B241" s="1" t="s">
        <v>481</v>
      </c>
    </row>
  </sheetData>
  <mergeCells count="22">
    <mergeCell ref="B220:G220"/>
    <mergeCell ref="B227:E227"/>
    <mergeCell ref="B110:D110"/>
    <mergeCell ref="C73:C75"/>
    <mergeCell ref="D73:I73"/>
    <mergeCell ref="B73:B74"/>
    <mergeCell ref="B150:C150"/>
    <mergeCell ref="C171:H171"/>
    <mergeCell ref="B185:D185"/>
    <mergeCell ref="B193:E193"/>
    <mergeCell ref="B203:E203"/>
    <mergeCell ref="B8:C8"/>
    <mergeCell ref="B39:C39"/>
    <mergeCell ref="B22:B23"/>
    <mergeCell ref="B115:E115"/>
    <mergeCell ref="B103:E103"/>
    <mergeCell ref="B80:G80"/>
    <mergeCell ref="B26:B28"/>
    <mergeCell ref="C26:C28"/>
    <mergeCell ref="D26:I26"/>
    <mergeCell ref="C66:F66"/>
    <mergeCell ref="G66:L66"/>
  </mergeCells>
  <phoneticPr fontId="4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E64" twoDigitTextYear="1"/>
    <ignoredError sqref="C168:BB1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FF"/>
  </sheetPr>
  <dimension ref="A1:AN47"/>
  <sheetViews>
    <sheetView zoomScaleNormal="100" workbookViewId="0">
      <selection activeCell="I15" sqref="I15"/>
    </sheetView>
  </sheetViews>
  <sheetFormatPr defaultColWidth="9.21875" defaultRowHeight="10.199999999999999" x14ac:dyDescent="0.2"/>
  <cols>
    <col min="1" max="1" width="56.77734375" style="2" customWidth="1"/>
    <col min="2" max="2" width="16.44140625" style="2" customWidth="1"/>
    <col min="3" max="3" width="12.5546875" style="2" customWidth="1"/>
    <col min="4" max="4" width="13.33203125" style="2" customWidth="1"/>
    <col min="5" max="5" width="13.21875" style="2" customWidth="1"/>
    <col min="6" max="6" width="14.44140625" style="2" customWidth="1"/>
    <col min="7" max="7" width="12.21875" style="2" customWidth="1"/>
    <col min="8" max="8" width="11.21875" style="2" customWidth="1"/>
    <col min="9" max="9" width="12.21875" style="2" customWidth="1"/>
    <col min="10" max="10" width="63.5546875" style="2" customWidth="1"/>
    <col min="11" max="13" width="10.77734375" style="2" customWidth="1"/>
    <col min="14" max="16" width="10.21875" style="2" bestFit="1" customWidth="1"/>
    <col min="17" max="17" width="29.5546875" style="2" customWidth="1"/>
    <col min="18" max="24" width="10.21875" style="2" bestFit="1" customWidth="1"/>
    <col min="25" max="25" width="12.77734375" style="2" bestFit="1" customWidth="1"/>
    <col min="26" max="34" width="10.21875" style="2" bestFit="1" customWidth="1"/>
    <col min="35" max="35" width="12.77734375" style="2" bestFit="1" customWidth="1"/>
    <col min="36" max="38" width="10.21875" style="2" bestFit="1" customWidth="1"/>
    <col min="39" max="39" width="9.21875" style="2" customWidth="1"/>
    <col min="40" max="40" width="14.21875" style="2" customWidth="1"/>
    <col min="41" max="41" width="12.21875" style="2" customWidth="1"/>
    <col min="42" max="16384" width="9.21875" style="2"/>
  </cols>
  <sheetData>
    <row r="1" spans="1:40" x14ac:dyDescent="0.2">
      <c r="A1" s="304"/>
      <c r="AN1" s="304" t="s">
        <v>298</v>
      </c>
    </row>
    <row r="2" spans="1:40" x14ac:dyDescent="0.2">
      <c r="B2" s="307"/>
    </row>
    <row r="3" spans="1:40" ht="10.8" thickBot="1" x14ac:dyDescent="0.25">
      <c r="A3" s="2" t="s">
        <v>706</v>
      </c>
    </row>
    <row r="4" spans="1:40" ht="10.8" thickBot="1" x14ac:dyDescent="0.25">
      <c r="A4" s="308" t="s">
        <v>514</v>
      </c>
      <c r="B4" s="552" t="s">
        <v>515</v>
      </c>
      <c r="C4" s="552" t="s">
        <v>516</v>
      </c>
    </row>
    <row r="5" spans="1:40" ht="10.8" thickBot="1" x14ac:dyDescent="0.25">
      <c r="A5" s="554" t="s">
        <v>517</v>
      </c>
      <c r="B5" s="553" t="s">
        <v>518</v>
      </c>
      <c r="C5" s="553" t="s">
        <v>519</v>
      </c>
    </row>
    <row r="6" spans="1:40" x14ac:dyDescent="0.2">
      <c r="A6" s="508" t="s">
        <v>520</v>
      </c>
      <c r="B6" s="311">
        <v>0.15</v>
      </c>
      <c r="C6" s="312">
        <v>2.2999999999999998</v>
      </c>
    </row>
    <row r="7" spans="1:40" x14ac:dyDescent="0.2">
      <c r="A7" s="509" t="s">
        <v>521</v>
      </c>
      <c r="B7" s="313">
        <v>0.22</v>
      </c>
      <c r="C7" s="314" t="s">
        <v>522</v>
      </c>
    </row>
    <row r="8" spans="1:40" x14ac:dyDescent="0.2">
      <c r="A8" s="509" t="s">
        <v>523</v>
      </c>
      <c r="B8" s="313">
        <v>7.0000000000000007E-2</v>
      </c>
      <c r="C8" s="314">
        <v>1.1000000000000001</v>
      </c>
    </row>
    <row r="9" spans="1:40" x14ac:dyDescent="0.2">
      <c r="A9" s="509" t="s">
        <v>524</v>
      </c>
      <c r="B9" s="313">
        <v>0.1</v>
      </c>
      <c r="C9" s="314">
        <v>1.5</v>
      </c>
    </row>
    <row r="10" spans="1:40" x14ac:dyDescent="0.2">
      <c r="A10" s="509" t="s">
        <v>204</v>
      </c>
      <c r="B10" s="313">
        <v>0.22</v>
      </c>
      <c r="C10" s="314">
        <v>3.2</v>
      </c>
    </row>
    <row r="11" spans="1:40" x14ac:dyDescent="0.2">
      <c r="A11" s="509" t="s">
        <v>525</v>
      </c>
      <c r="B11" s="313">
        <v>0.15</v>
      </c>
      <c r="C11" s="314">
        <v>2.2000000000000002</v>
      </c>
    </row>
    <row r="12" spans="1:40" x14ac:dyDescent="0.2">
      <c r="A12" s="509" t="s">
        <v>526</v>
      </c>
      <c r="B12" s="313">
        <v>0.13</v>
      </c>
      <c r="C12" s="314">
        <v>1.9</v>
      </c>
    </row>
    <row r="13" spans="1:40" x14ac:dyDescent="0.2">
      <c r="A13" s="509" t="s">
        <v>527</v>
      </c>
      <c r="B13" s="313">
        <v>0.26</v>
      </c>
      <c r="C13" s="314">
        <v>3.8</v>
      </c>
    </row>
    <row r="14" spans="1:40" x14ac:dyDescent="0.2">
      <c r="A14" s="509" t="s">
        <v>528</v>
      </c>
      <c r="B14" s="313">
        <v>0.08</v>
      </c>
      <c r="C14" s="314">
        <v>1.2</v>
      </c>
    </row>
    <row r="15" spans="1:40" x14ac:dyDescent="0.2">
      <c r="A15" s="509" t="s">
        <v>529</v>
      </c>
      <c r="B15" s="313">
        <v>0.16</v>
      </c>
      <c r="C15" s="314" t="s">
        <v>530</v>
      </c>
    </row>
    <row r="16" spans="1:40" ht="10.8" thickBot="1" x14ac:dyDescent="0.25">
      <c r="A16" s="510" t="s">
        <v>531</v>
      </c>
      <c r="B16" s="315">
        <v>0.38</v>
      </c>
      <c r="C16" s="316" t="s">
        <v>532</v>
      </c>
    </row>
    <row r="17" spans="1:7" x14ac:dyDescent="0.2">
      <c r="A17" s="511" t="s">
        <v>533</v>
      </c>
      <c r="B17" s="512">
        <v>1.94</v>
      </c>
      <c r="C17" s="513">
        <v>28.3</v>
      </c>
    </row>
    <row r="18" spans="1:7" ht="10.8" thickBot="1" x14ac:dyDescent="0.25">
      <c r="A18" s="510" t="s">
        <v>534</v>
      </c>
      <c r="B18" s="315">
        <v>2.23</v>
      </c>
      <c r="C18" s="316">
        <v>32.6</v>
      </c>
    </row>
    <row r="19" spans="1:7" x14ac:dyDescent="0.2">
      <c r="A19" s="306" t="s">
        <v>535</v>
      </c>
      <c r="B19" s="306"/>
      <c r="C19" s="306"/>
      <c r="D19" s="306"/>
    </row>
    <row r="20" spans="1:7" x14ac:dyDescent="0.2">
      <c r="A20" s="317"/>
      <c r="G20" s="318"/>
    </row>
    <row r="22" spans="1:7" x14ac:dyDescent="0.2">
      <c r="A22" s="2" t="s">
        <v>707</v>
      </c>
      <c r="B22" s="319"/>
      <c r="C22" s="319"/>
      <c r="D22" s="319"/>
    </row>
    <row r="23" spans="1:7" ht="10.8" thickBot="1" x14ac:dyDescent="0.25">
      <c r="A23" s="320"/>
      <c r="B23" s="320"/>
      <c r="C23" s="320"/>
      <c r="D23" s="320"/>
    </row>
    <row r="24" spans="1:7" ht="41.4" thickBot="1" x14ac:dyDescent="0.25">
      <c r="A24" s="532" t="s">
        <v>538</v>
      </c>
      <c r="B24" s="533" t="s">
        <v>539</v>
      </c>
      <c r="C24" s="534" t="s">
        <v>540</v>
      </c>
      <c r="D24" s="535" t="s">
        <v>541</v>
      </c>
      <c r="E24" s="549" t="s">
        <v>544</v>
      </c>
      <c r="F24" s="546" t="s">
        <v>545</v>
      </c>
    </row>
    <row r="25" spans="1:7" x14ac:dyDescent="0.2">
      <c r="A25" s="529" t="s">
        <v>658</v>
      </c>
      <c r="B25" s="524">
        <v>3919</v>
      </c>
      <c r="C25" s="521">
        <f>B25*Parametre!$C$152</f>
        <v>5917.69</v>
      </c>
      <c r="D25" s="524">
        <f>C25*250+C25*115</f>
        <v>2159956.85</v>
      </c>
      <c r="E25" s="550">
        <v>94.8</v>
      </c>
      <c r="F25" s="547">
        <v>480</v>
      </c>
    </row>
    <row r="26" spans="1:7" x14ac:dyDescent="0.2">
      <c r="A26" s="530" t="s">
        <v>718</v>
      </c>
      <c r="B26" s="525">
        <v>1094</v>
      </c>
      <c r="C26" s="522">
        <f>B26*Parametre!$C$152</f>
        <v>1651.94</v>
      </c>
      <c r="D26" s="525">
        <f t="shared" ref="D26:D27" si="0">C26*250+C26*115</f>
        <v>602958.1</v>
      </c>
      <c r="E26" s="551">
        <v>81.2</v>
      </c>
      <c r="F26" s="548">
        <v>365</v>
      </c>
    </row>
    <row r="27" spans="1:7" x14ac:dyDescent="0.2">
      <c r="A27" s="531" t="s">
        <v>716</v>
      </c>
      <c r="B27" s="525">
        <v>500</v>
      </c>
      <c r="C27" s="522">
        <f>B27*Parametre!$C$152</f>
        <v>755</v>
      </c>
      <c r="D27" s="525">
        <f t="shared" si="0"/>
        <v>275575</v>
      </c>
      <c r="E27" s="551">
        <v>89.5</v>
      </c>
      <c r="F27" s="548">
        <v>17</v>
      </c>
    </row>
    <row r="28" spans="1:7" ht="28.5" customHeight="1" thickBot="1" x14ac:dyDescent="0.25">
      <c r="A28" s="545" t="s">
        <v>542</v>
      </c>
      <c r="B28" s="322">
        <f t="shared" ref="B28:F28" si="1">AVERAGE(B25:B27)</f>
        <v>1837.6666666666667</v>
      </c>
      <c r="C28" s="523">
        <f t="shared" si="1"/>
        <v>2774.8766666666666</v>
      </c>
      <c r="D28" s="322">
        <f t="shared" si="1"/>
        <v>1012829.9833333334</v>
      </c>
      <c r="E28" s="322">
        <f t="shared" si="1"/>
        <v>88.5</v>
      </c>
      <c r="F28" s="323">
        <f t="shared" si="1"/>
        <v>287.33333333333331</v>
      </c>
    </row>
    <row r="29" spans="1:7" x14ac:dyDescent="0.2">
      <c r="A29" s="2" t="s">
        <v>717</v>
      </c>
    </row>
    <row r="32" spans="1:7" ht="10.8" thickBot="1" x14ac:dyDescent="0.25">
      <c r="A32" s="2" t="s">
        <v>708</v>
      </c>
    </row>
    <row r="33" spans="1:10" ht="13.2" customHeight="1" x14ac:dyDescent="0.2">
      <c r="A33" s="589"/>
      <c r="B33" s="591" t="s">
        <v>130</v>
      </c>
      <c r="C33" s="593" t="s">
        <v>579</v>
      </c>
      <c r="D33" s="594"/>
      <c r="E33" s="595"/>
    </row>
    <row r="34" spans="1:10" x14ac:dyDescent="0.2">
      <c r="A34" s="590"/>
      <c r="B34" s="592"/>
      <c r="C34" s="540">
        <v>362</v>
      </c>
      <c r="D34" s="528">
        <v>383</v>
      </c>
      <c r="E34" s="528">
        <v>350</v>
      </c>
    </row>
    <row r="35" spans="1:10" ht="10.8" thickBot="1" x14ac:dyDescent="0.25">
      <c r="A35" s="526" t="s">
        <v>694</v>
      </c>
      <c r="B35" s="527" t="s">
        <v>695</v>
      </c>
      <c r="C35" s="315">
        <v>19.559999999999999</v>
      </c>
      <c r="D35" s="316">
        <v>12.88</v>
      </c>
      <c r="E35" s="316">
        <v>15.6</v>
      </c>
      <c r="F35" s="324"/>
    </row>
    <row r="36" spans="1:10" x14ac:dyDescent="0.2">
      <c r="A36" s="306" t="s">
        <v>497</v>
      </c>
    </row>
    <row r="37" spans="1:10" x14ac:dyDescent="0.2">
      <c r="F37" s="78"/>
      <c r="J37" s="324"/>
    </row>
    <row r="39" spans="1:10" x14ac:dyDescent="0.2">
      <c r="A39" s="2" t="s">
        <v>709</v>
      </c>
    </row>
    <row r="40" spans="1:10" x14ac:dyDescent="0.2">
      <c r="A40" s="598"/>
      <c r="B40" s="600" t="s">
        <v>287</v>
      </c>
      <c r="C40" s="601"/>
      <c r="D40" s="596" t="s">
        <v>288</v>
      </c>
      <c r="E40" s="597"/>
      <c r="F40" s="596" t="s">
        <v>289</v>
      </c>
      <c r="G40" s="597"/>
      <c r="H40" s="596" t="s">
        <v>580</v>
      </c>
      <c r="I40" s="597"/>
    </row>
    <row r="41" spans="1:10" ht="10.8" thickBot="1" x14ac:dyDescent="0.25">
      <c r="A41" s="599"/>
      <c r="B41" s="544" t="s">
        <v>421</v>
      </c>
      <c r="C41" s="544" t="s">
        <v>422</v>
      </c>
      <c r="D41" s="544" t="s">
        <v>421</v>
      </c>
      <c r="E41" s="544" t="s">
        <v>422</v>
      </c>
      <c r="F41" s="544" t="s">
        <v>421</v>
      </c>
      <c r="G41" s="544" t="s">
        <v>422</v>
      </c>
      <c r="H41" s="544" t="s">
        <v>421</v>
      </c>
      <c r="I41" s="544" t="s">
        <v>422</v>
      </c>
    </row>
    <row r="42" spans="1:10" x14ac:dyDescent="0.2">
      <c r="A42" s="529" t="s">
        <v>658</v>
      </c>
      <c r="B42" s="327"/>
      <c r="C42" s="327"/>
      <c r="D42" s="327">
        <v>0.13</v>
      </c>
      <c r="E42" s="327">
        <v>0.09</v>
      </c>
      <c r="F42" s="327">
        <v>0.09</v>
      </c>
      <c r="G42" s="327">
        <v>7.0000000000000007E-2</v>
      </c>
      <c r="H42" s="327">
        <f t="shared" ref="H42:I44" si="2">1-D42-F42</f>
        <v>0.78</v>
      </c>
      <c r="I42" s="327">
        <f>1-E42-G42</f>
        <v>0.84000000000000008</v>
      </c>
    </row>
    <row r="43" spans="1:10" x14ac:dyDescent="0.2">
      <c r="A43" s="530" t="s">
        <v>678</v>
      </c>
      <c r="B43" s="327"/>
      <c r="C43" s="327"/>
      <c r="D43" s="327">
        <v>0.14000000000000001</v>
      </c>
      <c r="E43" s="327">
        <v>0.13</v>
      </c>
      <c r="F43" s="327">
        <v>0.08</v>
      </c>
      <c r="G43" s="327">
        <v>0.11</v>
      </c>
      <c r="H43" s="327">
        <f t="shared" si="2"/>
        <v>0.78</v>
      </c>
      <c r="I43" s="327">
        <f t="shared" si="2"/>
        <v>0.76</v>
      </c>
    </row>
    <row r="44" spans="1:10" ht="10.8" thickBot="1" x14ac:dyDescent="0.25">
      <c r="A44" s="531" t="s">
        <v>689</v>
      </c>
      <c r="B44" s="327"/>
      <c r="C44" s="327"/>
      <c r="D44" s="327">
        <v>0.12</v>
      </c>
      <c r="E44" s="327">
        <v>0.52</v>
      </c>
      <c r="F44" s="327">
        <v>0.11</v>
      </c>
      <c r="G44" s="327">
        <v>0.11</v>
      </c>
      <c r="H44" s="327">
        <f t="shared" si="2"/>
        <v>0.77</v>
      </c>
      <c r="I44" s="327">
        <f t="shared" si="2"/>
        <v>0.37</v>
      </c>
    </row>
    <row r="45" spans="1:10" x14ac:dyDescent="0.2">
      <c r="A45" s="328" t="s">
        <v>581</v>
      </c>
      <c r="B45" s="329">
        <v>0</v>
      </c>
      <c r="C45" s="329"/>
      <c r="D45" s="329">
        <f>AVERAGE(D42:D44)</f>
        <v>0.13</v>
      </c>
      <c r="E45" s="329"/>
      <c r="F45" s="329">
        <f>AVERAGE(F42:F44)</f>
        <v>9.3333333333333324E-2</v>
      </c>
      <c r="G45" s="329"/>
      <c r="H45" s="329">
        <f>AVERAGE(H42:H44)</f>
        <v>0.77666666666666673</v>
      </c>
      <c r="I45" s="330"/>
    </row>
    <row r="46" spans="1:10" ht="10.8" thickBot="1" x14ac:dyDescent="0.25">
      <c r="A46" s="331" t="s">
        <v>582</v>
      </c>
      <c r="B46" s="332"/>
      <c r="C46" s="332">
        <v>0</v>
      </c>
      <c r="D46" s="333"/>
      <c r="E46" s="332">
        <f>AVERAGE(E42:E44)</f>
        <v>0.24666666666666667</v>
      </c>
      <c r="F46" s="332"/>
      <c r="G46" s="332">
        <f>AVERAGE(G42:G44)</f>
        <v>9.6666666666666665E-2</v>
      </c>
      <c r="H46" s="332"/>
      <c r="I46" s="334">
        <f>AVERAGE(I42:I44)</f>
        <v>0.65666666666666673</v>
      </c>
    </row>
    <row r="47" spans="1:10" x14ac:dyDescent="0.2">
      <c r="A47" s="306" t="s">
        <v>630</v>
      </c>
    </row>
  </sheetData>
  <mergeCells count="8">
    <mergeCell ref="A33:A34"/>
    <mergeCell ref="B33:B34"/>
    <mergeCell ref="C33:E33"/>
    <mergeCell ref="H40:I40"/>
    <mergeCell ref="A40:A41"/>
    <mergeCell ref="B40:C40"/>
    <mergeCell ref="D40:E40"/>
    <mergeCell ref="F40:G40"/>
  </mergeCells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N56"/>
  <sheetViews>
    <sheetView zoomScale="90" zoomScaleNormal="90" workbookViewId="0">
      <selection activeCell="R22" sqref="R22"/>
    </sheetView>
  </sheetViews>
  <sheetFormatPr defaultColWidth="9.21875" defaultRowHeight="10.199999999999999" x14ac:dyDescent="0.2"/>
  <cols>
    <col min="1" max="1" width="2.77734375" style="2" customWidth="1"/>
    <col min="2" max="2" width="42.21875" style="2" customWidth="1"/>
    <col min="3" max="3" width="11.77734375" style="2" customWidth="1"/>
    <col min="4" max="4" width="8" style="2" customWidth="1"/>
    <col min="5" max="5" width="13.5546875" style="2" customWidth="1"/>
    <col min="6" max="6" width="10.21875" style="2" bestFit="1" customWidth="1"/>
    <col min="7" max="7" width="10.5546875" style="2" bestFit="1" customWidth="1"/>
    <col min="8" max="10" width="8" style="2" customWidth="1"/>
    <col min="11" max="11" width="10.5546875" style="2" bestFit="1" customWidth="1"/>
    <col min="12" max="14" width="8" style="2" customWidth="1"/>
    <col min="15" max="16384" width="9.21875" style="2"/>
  </cols>
  <sheetData>
    <row r="2" spans="2:14" x14ac:dyDescent="0.2">
      <c r="B2" s="3" t="s">
        <v>372</v>
      </c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/>
      <c r="K3" s="5">
        <v>7</v>
      </c>
      <c r="L3" s="5">
        <v>8</v>
      </c>
      <c r="M3" s="5">
        <v>9</v>
      </c>
      <c r="N3" s="5"/>
    </row>
    <row r="4" spans="2:14" x14ac:dyDescent="0.2">
      <c r="B4" s="6" t="s">
        <v>166</v>
      </c>
      <c r="C4" s="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>$D$4+F3</f>
        <v>2029</v>
      </c>
      <c r="H4" s="7">
        <f>$D$4+G3</f>
        <v>2030</v>
      </c>
      <c r="I4" s="7">
        <f>$D$4+H3</f>
        <v>2031</v>
      </c>
      <c r="J4" s="7">
        <f t="shared" ref="J4" si="0">$D$4+I3</f>
        <v>2032</v>
      </c>
      <c r="K4" s="7">
        <f>J4+1</f>
        <v>2033</v>
      </c>
      <c r="L4" s="7">
        <f t="shared" ref="L4:M4" si="1">K4+1</f>
        <v>2034</v>
      </c>
      <c r="M4" s="7">
        <f t="shared" si="1"/>
        <v>2035</v>
      </c>
      <c r="N4" s="7" t="s">
        <v>371</v>
      </c>
    </row>
    <row r="5" spans="2:14" x14ac:dyDescent="0.2">
      <c r="B5" s="3" t="s">
        <v>273</v>
      </c>
      <c r="C5" s="13">
        <f>SUM(D5:M5)</f>
        <v>17999250</v>
      </c>
      <c r="D5" s="13">
        <f>SUM(D6:D10)</f>
        <v>0</v>
      </c>
      <c r="E5" s="13">
        <f t="shared" ref="E5:M5" si="2">SUM(E6:E10)</f>
        <v>0</v>
      </c>
      <c r="F5" s="13">
        <f t="shared" si="2"/>
        <v>0</v>
      </c>
      <c r="G5" s="13">
        <f t="shared" si="2"/>
        <v>2571321.4285714286</v>
      </c>
      <c r="H5" s="13">
        <f t="shared" si="2"/>
        <v>2571321.4285714286</v>
      </c>
      <c r="I5" s="13">
        <f t="shared" si="2"/>
        <v>2571321.4285714286</v>
      </c>
      <c r="J5" s="13">
        <f t="shared" si="2"/>
        <v>2571321.4285714286</v>
      </c>
      <c r="K5" s="13">
        <f t="shared" si="2"/>
        <v>2571321.4285714286</v>
      </c>
      <c r="L5" s="13">
        <f t="shared" si="2"/>
        <v>2571321.4285714286</v>
      </c>
      <c r="M5" s="13">
        <f t="shared" si="2"/>
        <v>2571321.4285714286</v>
      </c>
      <c r="N5" s="13">
        <f t="shared" ref="N5" si="3">SUM(N6:N10)</f>
        <v>0</v>
      </c>
    </row>
    <row r="6" spans="2:14" x14ac:dyDescent="0.2">
      <c r="B6" s="107" t="s">
        <v>468</v>
      </c>
      <c r="C6" s="8">
        <f t="shared" ref="C6:C18" si="4">SUM(D6:M6)</f>
        <v>7199700.0000000009</v>
      </c>
      <c r="D6" s="109"/>
      <c r="E6" s="109"/>
      <c r="F6" s="109"/>
      <c r="G6" s="109">
        <f>'02 Zostatková hodnota'!$H$14</f>
        <v>1028528.5714285715</v>
      </c>
      <c r="H6" s="109">
        <f>'02 Zostatková hodnota'!$H$14</f>
        <v>1028528.5714285715</v>
      </c>
      <c r="I6" s="109">
        <f>'02 Zostatková hodnota'!$H$14</f>
        <v>1028528.5714285715</v>
      </c>
      <c r="J6" s="109">
        <f>'02 Zostatková hodnota'!$H$14</f>
        <v>1028528.5714285715</v>
      </c>
      <c r="K6" s="109">
        <f>'02 Zostatková hodnota'!$H$14</f>
        <v>1028528.5714285715</v>
      </c>
      <c r="L6" s="109">
        <f>'02 Zostatková hodnota'!$H$14</f>
        <v>1028528.5714285715</v>
      </c>
      <c r="M6" s="109">
        <f>'02 Zostatková hodnota'!$H$14</f>
        <v>1028528.5714285715</v>
      </c>
      <c r="N6" s="109">
        <v>0</v>
      </c>
    </row>
    <row r="7" spans="2:14" x14ac:dyDescent="0.2">
      <c r="B7" s="107" t="s">
        <v>469</v>
      </c>
      <c r="C7" s="8">
        <f t="shared" si="4"/>
        <v>5399774.9999999991</v>
      </c>
      <c r="D7" s="109"/>
      <c r="E7" s="109"/>
      <c r="F7" s="109"/>
      <c r="G7" s="109">
        <f>'02 Zostatková hodnota'!$H$15</f>
        <v>771396.42857142852</v>
      </c>
      <c r="H7" s="109">
        <f>'02 Zostatková hodnota'!$H$15</f>
        <v>771396.42857142852</v>
      </c>
      <c r="I7" s="109">
        <f>'02 Zostatková hodnota'!$H$15</f>
        <v>771396.42857142852</v>
      </c>
      <c r="J7" s="109">
        <f>'02 Zostatková hodnota'!$H$15</f>
        <v>771396.42857142852</v>
      </c>
      <c r="K7" s="109">
        <f>'02 Zostatková hodnota'!$H$15</f>
        <v>771396.42857142852</v>
      </c>
      <c r="L7" s="109">
        <f>'02 Zostatková hodnota'!$H$15</f>
        <v>771396.42857142852</v>
      </c>
      <c r="M7" s="109">
        <f>'02 Zostatková hodnota'!$H$15</f>
        <v>771396.42857142852</v>
      </c>
      <c r="N7" s="109">
        <v>0</v>
      </c>
    </row>
    <row r="8" spans="2:14" x14ac:dyDescent="0.2">
      <c r="B8" s="107" t="s">
        <v>470</v>
      </c>
      <c r="C8" s="8">
        <f t="shared" si="4"/>
        <v>0</v>
      </c>
      <c r="D8" s="109"/>
      <c r="E8" s="109"/>
      <c r="F8" s="109"/>
      <c r="G8" s="109">
        <f>'02 Zostatková hodnota'!$H$16</f>
        <v>0</v>
      </c>
      <c r="H8" s="109">
        <f>'02 Zostatková hodnota'!$H$16</f>
        <v>0</v>
      </c>
      <c r="I8" s="109">
        <f>'02 Zostatková hodnota'!$H$16</f>
        <v>0</v>
      </c>
      <c r="J8" s="109">
        <f>'02 Zostatková hodnota'!$H$16</f>
        <v>0</v>
      </c>
      <c r="K8" s="109">
        <f>'02 Zostatková hodnota'!$H$16</f>
        <v>0</v>
      </c>
      <c r="L8" s="109">
        <f>'02 Zostatková hodnota'!$H$16</f>
        <v>0</v>
      </c>
      <c r="M8" s="109">
        <f>'02 Zostatková hodnota'!$H$16</f>
        <v>0</v>
      </c>
      <c r="N8" s="109">
        <v>0</v>
      </c>
    </row>
    <row r="9" spans="2:14" x14ac:dyDescent="0.2">
      <c r="B9" s="107" t="s">
        <v>471</v>
      </c>
      <c r="C9" s="8">
        <f t="shared" si="4"/>
        <v>1799925.0000000002</v>
      </c>
      <c r="D9" s="109"/>
      <c r="E9" s="109"/>
      <c r="F9" s="109"/>
      <c r="G9" s="109">
        <f>'02 Zostatková hodnota'!$H$17</f>
        <v>257132.14285714287</v>
      </c>
      <c r="H9" s="109">
        <f>'02 Zostatková hodnota'!$H$17</f>
        <v>257132.14285714287</v>
      </c>
      <c r="I9" s="109">
        <f>'02 Zostatková hodnota'!$H$17</f>
        <v>257132.14285714287</v>
      </c>
      <c r="J9" s="109">
        <f>'02 Zostatková hodnota'!$H$17</f>
        <v>257132.14285714287</v>
      </c>
      <c r="K9" s="109">
        <f>'02 Zostatková hodnota'!$H$17</f>
        <v>257132.14285714287</v>
      </c>
      <c r="L9" s="109">
        <f>'02 Zostatková hodnota'!$H$17</f>
        <v>257132.14285714287</v>
      </c>
      <c r="M9" s="109">
        <f>'02 Zostatková hodnota'!$H$17</f>
        <v>257132.14285714287</v>
      </c>
      <c r="N9" s="109">
        <v>0</v>
      </c>
    </row>
    <row r="10" spans="2:14" x14ac:dyDescent="0.2">
      <c r="B10" s="107" t="s">
        <v>472</v>
      </c>
      <c r="C10" s="8">
        <f t="shared" si="4"/>
        <v>3599850.0000000005</v>
      </c>
      <c r="D10" s="109"/>
      <c r="E10" s="109"/>
      <c r="F10" s="109"/>
      <c r="G10" s="109">
        <f>'02 Zostatková hodnota'!$H$18</f>
        <v>514264.28571428574</v>
      </c>
      <c r="H10" s="109">
        <f>'02 Zostatková hodnota'!$H$18</f>
        <v>514264.28571428574</v>
      </c>
      <c r="I10" s="109">
        <f>'02 Zostatková hodnota'!$H$18</f>
        <v>514264.28571428574</v>
      </c>
      <c r="J10" s="109">
        <f>'02 Zostatková hodnota'!$H$18</f>
        <v>514264.28571428574</v>
      </c>
      <c r="K10" s="109">
        <f>'02 Zostatková hodnota'!$H$18</f>
        <v>514264.28571428574</v>
      </c>
      <c r="L10" s="109">
        <f>'02 Zostatková hodnota'!$H$18</f>
        <v>514264.28571428574</v>
      </c>
      <c r="M10" s="109">
        <f>'02 Zostatková hodnota'!$H$18</f>
        <v>514264.28571428574</v>
      </c>
      <c r="N10" s="109">
        <v>0</v>
      </c>
    </row>
    <row r="11" spans="2:14" x14ac:dyDescent="0.2">
      <c r="B11" s="3" t="s">
        <v>47</v>
      </c>
      <c r="C11" s="8">
        <f t="shared" si="4"/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s="12" customFormat="1" x14ac:dyDescent="0.2">
      <c r="B12" s="10" t="s">
        <v>186</v>
      </c>
      <c r="C12" s="13">
        <f t="shared" si="4"/>
        <v>17999250</v>
      </c>
      <c r="D12" s="11">
        <f t="shared" ref="D12:J12" si="5">SUM(D5:D5,D11:D11)</f>
        <v>0</v>
      </c>
      <c r="E12" s="11">
        <f t="shared" si="5"/>
        <v>0</v>
      </c>
      <c r="F12" s="11">
        <f t="shared" si="5"/>
        <v>0</v>
      </c>
      <c r="G12" s="11">
        <f t="shared" si="5"/>
        <v>2571321.4285714286</v>
      </c>
      <c r="H12" s="11">
        <f t="shared" si="5"/>
        <v>2571321.4285714286</v>
      </c>
      <c r="I12" s="11">
        <f t="shared" si="5"/>
        <v>2571321.4285714286</v>
      </c>
      <c r="J12" s="11">
        <f t="shared" si="5"/>
        <v>2571321.4285714286</v>
      </c>
      <c r="K12" s="11">
        <f t="shared" ref="K12:N12" si="6">SUM(K5:K5,K11:K11)</f>
        <v>2571321.4285714286</v>
      </c>
      <c r="L12" s="11">
        <f t="shared" si="6"/>
        <v>2571321.4285714286</v>
      </c>
      <c r="M12" s="11">
        <f t="shared" si="6"/>
        <v>2571321.4285714286</v>
      </c>
      <c r="N12" s="11">
        <f t="shared" si="6"/>
        <v>0</v>
      </c>
    </row>
    <row r="13" spans="2:14" x14ac:dyDescent="0.2">
      <c r="B13" s="3" t="s">
        <v>710</v>
      </c>
      <c r="C13" s="8">
        <f t="shared" si="4"/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0</v>
      </c>
    </row>
    <row r="14" spans="2:14" x14ac:dyDescent="0.2">
      <c r="B14" s="3" t="s">
        <v>373</v>
      </c>
      <c r="C14" s="8">
        <f t="shared" si="4"/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ht="11.25" customHeight="1" x14ac:dyDescent="0.2">
      <c r="B15" s="10" t="s">
        <v>374</v>
      </c>
      <c r="C15" s="13">
        <f t="shared" si="4"/>
        <v>17999250</v>
      </c>
      <c r="D15" s="13">
        <f t="shared" ref="D15:J15" si="7">SUM(D12:D13)</f>
        <v>0</v>
      </c>
      <c r="E15" s="13">
        <f t="shared" si="7"/>
        <v>0</v>
      </c>
      <c r="F15" s="13">
        <f t="shared" si="7"/>
        <v>0</v>
      </c>
      <c r="G15" s="13">
        <f t="shared" si="7"/>
        <v>2571321.4285714286</v>
      </c>
      <c r="H15" s="13">
        <f t="shared" si="7"/>
        <v>2571321.4285714286</v>
      </c>
      <c r="I15" s="13">
        <f t="shared" si="7"/>
        <v>2571321.4285714286</v>
      </c>
      <c r="J15" s="13">
        <f t="shared" si="7"/>
        <v>2571321.4285714286</v>
      </c>
      <c r="K15" s="13">
        <f t="shared" ref="K15:N15" si="8">SUM(K12:K13)</f>
        <v>2571321.4285714286</v>
      </c>
      <c r="L15" s="13">
        <f t="shared" si="8"/>
        <v>2571321.4285714286</v>
      </c>
      <c r="M15" s="13">
        <f t="shared" si="8"/>
        <v>2571321.4285714286</v>
      </c>
      <c r="N15" s="13">
        <f t="shared" si="8"/>
        <v>0</v>
      </c>
    </row>
    <row r="16" spans="2:14" x14ac:dyDescent="0.2">
      <c r="B16" s="3" t="s">
        <v>48</v>
      </c>
      <c r="C16" s="8">
        <f t="shared" si="4"/>
        <v>4139827.5000000005</v>
      </c>
      <c r="D16" s="9"/>
      <c r="E16" s="9"/>
      <c r="F16" s="9">
        <f>F15*23%</f>
        <v>0</v>
      </c>
      <c r="G16" s="9">
        <f>G15*23%</f>
        <v>591403.92857142864</v>
      </c>
      <c r="H16" s="9">
        <f t="shared" ref="H16:J16" si="9">H15*23%</f>
        <v>591403.92857142864</v>
      </c>
      <c r="I16" s="9">
        <f t="shared" si="9"/>
        <v>591403.92857142864</v>
      </c>
      <c r="J16" s="9">
        <f t="shared" si="9"/>
        <v>591403.92857142864</v>
      </c>
      <c r="K16" s="9">
        <f>K15*23%</f>
        <v>591403.92857142864</v>
      </c>
      <c r="L16" s="9">
        <f t="shared" ref="L16:M16" si="10">L15*23%</f>
        <v>591403.92857142864</v>
      </c>
      <c r="M16" s="9">
        <f t="shared" si="10"/>
        <v>591403.92857142864</v>
      </c>
      <c r="N16" s="9"/>
    </row>
    <row r="17" spans="2:14" x14ac:dyDescent="0.2">
      <c r="B17" s="3" t="s">
        <v>704</v>
      </c>
      <c r="C17" s="8">
        <f t="shared" si="4"/>
        <v>2028290.484375</v>
      </c>
      <c r="D17" s="9"/>
      <c r="E17" s="9"/>
      <c r="F17" s="9">
        <v>44998.125</v>
      </c>
      <c r="G17" s="9">
        <v>517960.56026785716</v>
      </c>
      <c r="H17" s="9">
        <v>439749.53348214284</v>
      </c>
      <c r="I17" s="9">
        <v>361538.50669642852</v>
      </c>
      <c r="J17" s="9">
        <v>283327.47991071426</v>
      </c>
      <c r="K17" s="9">
        <v>205116.45312499991</v>
      </c>
      <c r="L17" s="9">
        <v>126905.42633928564</v>
      </c>
      <c r="M17" s="9">
        <v>48694.39955357134</v>
      </c>
      <c r="N17" s="9"/>
    </row>
    <row r="18" spans="2:14" x14ac:dyDescent="0.2">
      <c r="B18" s="4" t="s">
        <v>167</v>
      </c>
      <c r="C18" s="13">
        <f t="shared" si="4"/>
        <v>24167367.984375</v>
      </c>
      <c r="D18" s="13">
        <f>SUM(D15:D17)</f>
        <v>0</v>
      </c>
      <c r="E18" s="13">
        <f t="shared" ref="E18:N18" si="11">SUM(E15:E17)</f>
        <v>0</v>
      </c>
      <c r="F18" s="13">
        <f t="shared" si="11"/>
        <v>44998.125</v>
      </c>
      <c r="G18" s="13">
        <f t="shared" si="11"/>
        <v>3680685.9174107146</v>
      </c>
      <c r="H18" s="13">
        <f t="shared" si="11"/>
        <v>3602474.890625</v>
      </c>
      <c r="I18" s="13">
        <f t="shared" si="11"/>
        <v>3524263.8638392859</v>
      </c>
      <c r="J18" s="13">
        <f t="shared" si="11"/>
        <v>3446052.8370535714</v>
      </c>
      <c r="K18" s="13">
        <f t="shared" si="11"/>
        <v>3367841.8102678573</v>
      </c>
      <c r="L18" s="13">
        <f t="shared" si="11"/>
        <v>3289630.7834821427</v>
      </c>
      <c r="M18" s="13">
        <f t="shared" si="11"/>
        <v>3211419.7566964286</v>
      </c>
      <c r="N18" s="13">
        <f t="shared" si="11"/>
        <v>0</v>
      </c>
    </row>
    <row r="19" spans="2:14" x14ac:dyDescent="0.2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x14ac:dyDescent="0.2">
      <c r="B20" s="205" t="s">
        <v>168</v>
      </c>
      <c r="C20" s="206">
        <f>SUM(D20:M20)</f>
        <v>17999250</v>
      </c>
      <c r="D20" s="206"/>
      <c r="E20" s="206"/>
      <c r="F20" s="206">
        <f>F15</f>
        <v>0</v>
      </c>
      <c r="G20" s="206">
        <f>G15</f>
        <v>2571321.4285714286</v>
      </c>
      <c r="H20" s="206">
        <f t="shared" ref="H20:J20" si="12">H15</f>
        <v>2571321.4285714286</v>
      </c>
      <c r="I20" s="206">
        <f t="shared" si="12"/>
        <v>2571321.4285714286</v>
      </c>
      <c r="J20" s="206">
        <f t="shared" si="12"/>
        <v>2571321.4285714286</v>
      </c>
      <c r="K20" s="206">
        <f>K15</f>
        <v>2571321.4285714286</v>
      </c>
      <c r="L20" s="206">
        <f t="shared" ref="L20:M20" si="13">L15</f>
        <v>2571321.4285714286</v>
      </c>
      <c r="M20" s="206">
        <f t="shared" si="13"/>
        <v>2571321.4285714286</v>
      </c>
      <c r="N20" s="206">
        <v>0</v>
      </c>
    </row>
    <row r="21" spans="2:14" x14ac:dyDescent="0.2">
      <c r="B21" s="205" t="s">
        <v>169</v>
      </c>
      <c r="C21" s="206">
        <f>SUM(D21:M21)</f>
        <v>6168117.984375</v>
      </c>
      <c r="D21" s="206">
        <f t="shared" ref="D21:J21" si="14">D18-D20</f>
        <v>0</v>
      </c>
      <c r="E21" s="206">
        <f t="shared" si="14"/>
        <v>0</v>
      </c>
      <c r="F21" s="206">
        <f>F17</f>
        <v>44998.125</v>
      </c>
      <c r="G21" s="206">
        <f t="shared" si="14"/>
        <v>1109364.4888392859</v>
      </c>
      <c r="H21" s="206">
        <f t="shared" si="14"/>
        <v>1031153.4620535714</v>
      </c>
      <c r="I21" s="206">
        <f t="shared" si="14"/>
        <v>952942.43526785728</v>
      </c>
      <c r="J21" s="206">
        <f t="shared" si="14"/>
        <v>874731.40848214272</v>
      </c>
      <c r="K21" s="206">
        <f t="shared" ref="K21:N21" si="15">K18-K20</f>
        <v>796520.38169642864</v>
      </c>
      <c r="L21" s="206">
        <f t="shared" si="15"/>
        <v>718309.35491071409</v>
      </c>
      <c r="M21" s="206">
        <f t="shared" si="15"/>
        <v>640098.328125</v>
      </c>
      <c r="N21" s="206">
        <f t="shared" si="15"/>
        <v>0</v>
      </c>
    </row>
    <row r="22" spans="2:14" x14ac:dyDescent="0.2">
      <c r="B22" s="1"/>
    </row>
    <row r="24" spans="2:14" x14ac:dyDescent="0.2">
      <c r="B24" s="3"/>
      <c r="C24" s="3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">
      <c r="B25" s="4"/>
      <c r="C25" s="4"/>
      <c r="D25" s="5">
        <v>1</v>
      </c>
      <c r="E25" s="5">
        <v>2</v>
      </c>
      <c r="F25" s="5">
        <v>3</v>
      </c>
      <c r="G25" s="5">
        <v>4</v>
      </c>
      <c r="H25" s="5">
        <v>5</v>
      </c>
      <c r="I25" s="5">
        <v>6</v>
      </c>
      <c r="J25" s="5"/>
      <c r="K25" s="5">
        <v>7</v>
      </c>
      <c r="L25" s="5">
        <v>8</v>
      </c>
      <c r="M25" s="5">
        <v>9</v>
      </c>
      <c r="N25" s="5"/>
    </row>
    <row r="26" spans="2:14" x14ac:dyDescent="0.2">
      <c r="B26" s="6" t="s">
        <v>38</v>
      </c>
      <c r="C26" s="6" t="s">
        <v>9</v>
      </c>
      <c r="D26" s="7">
        <f t="shared" ref="D26:J26" si="16">D4</f>
        <v>2026</v>
      </c>
      <c r="E26" s="7">
        <f t="shared" si="16"/>
        <v>2027</v>
      </c>
      <c r="F26" s="7">
        <f t="shared" si="16"/>
        <v>2028</v>
      </c>
      <c r="G26" s="7">
        <f t="shared" si="16"/>
        <v>2029</v>
      </c>
      <c r="H26" s="7">
        <f t="shared" si="16"/>
        <v>2030</v>
      </c>
      <c r="I26" s="7">
        <f t="shared" si="16"/>
        <v>2031</v>
      </c>
      <c r="J26" s="7">
        <f t="shared" si="16"/>
        <v>2032</v>
      </c>
      <c r="K26" s="7">
        <f t="shared" ref="K26:N26" si="17">K4</f>
        <v>2033</v>
      </c>
      <c r="L26" s="7">
        <f t="shared" si="17"/>
        <v>2034</v>
      </c>
      <c r="M26" s="7">
        <f t="shared" si="17"/>
        <v>2035</v>
      </c>
      <c r="N26" s="7" t="str">
        <f t="shared" si="17"/>
        <v>...</v>
      </c>
    </row>
    <row r="27" spans="2:14" x14ac:dyDescent="0.2">
      <c r="B27" s="3" t="s">
        <v>273</v>
      </c>
      <c r="C27" s="8">
        <f>SUM(D27:M27)</f>
        <v>16199325</v>
      </c>
      <c r="D27" s="8">
        <f>SUM(D28:D32)</f>
        <v>0</v>
      </c>
      <c r="E27" s="8">
        <f t="shared" ref="E27:J27" si="18">SUM(E28:E32)</f>
        <v>0</v>
      </c>
      <c r="F27" s="8">
        <f t="shared" si="18"/>
        <v>0</v>
      </c>
      <c r="G27" s="8">
        <f t="shared" si="18"/>
        <v>2314189.2857142859</v>
      </c>
      <c r="H27" s="8">
        <f t="shared" si="18"/>
        <v>2314189.2857142859</v>
      </c>
      <c r="I27" s="8">
        <f t="shared" si="18"/>
        <v>2314189.2857142859</v>
      </c>
      <c r="J27" s="8">
        <f t="shared" si="18"/>
        <v>2314189.2857142859</v>
      </c>
      <c r="K27" s="8">
        <f t="shared" ref="K27:N27" si="19">SUM(K28:K32)</f>
        <v>2314189.2857142859</v>
      </c>
      <c r="L27" s="8">
        <f t="shared" si="19"/>
        <v>2314189.2857142859</v>
      </c>
      <c r="M27" s="8">
        <f t="shared" si="19"/>
        <v>2314189.2857142859</v>
      </c>
      <c r="N27" s="108">
        <f t="shared" si="19"/>
        <v>0</v>
      </c>
    </row>
    <row r="28" spans="2:14" x14ac:dyDescent="0.2">
      <c r="B28" s="107" t="s">
        <v>468</v>
      </c>
      <c r="C28" s="8">
        <f t="shared" ref="C28:C34" si="20">SUM(D28:M28)</f>
        <v>6479730.0000000009</v>
      </c>
      <c r="D28" s="108">
        <f>D6*Parametre!$C$47</f>
        <v>0</v>
      </c>
      <c r="E28" s="108">
        <f>E6*Parametre!$C$47</f>
        <v>0</v>
      </c>
      <c r="F28" s="108">
        <f>F6*Parametre!$C$47</f>
        <v>0</v>
      </c>
      <c r="G28" s="108">
        <f>G6*Parametre!$C$47</f>
        <v>925675.71428571432</v>
      </c>
      <c r="H28" s="108">
        <f>H6*Parametre!$C$47</f>
        <v>925675.71428571432</v>
      </c>
      <c r="I28" s="108">
        <f>I6*Parametre!$C$47</f>
        <v>925675.71428571432</v>
      </c>
      <c r="J28" s="108">
        <f>J6*Parametre!$C$47</f>
        <v>925675.71428571432</v>
      </c>
      <c r="K28" s="108">
        <f>K6*Parametre!$C$47</f>
        <v>925675.71428571432</v>
      </c>
      <c r="L28" s="108">
        <f>L6*Parametre!$C$47</f>
        <v>925675.71428571432</v>
      </c>
      <c r="M28" s="108">
        <f>M6*Parametre!$C$47</f>
        <v>925675.71428571432</v>
      </c>
      <c r="N28" s="108">
        <f>N6*Parametre!$C$47</f>
        <v>0</v>
      </c>
    </row>
    <row r="29" spans="2:14" x14ac:dyDescent="0.2">
      <c r="B29" s="107" t="s">
        <v>469</v>
      </c>
      <c r="C29" s="8">
        <f t="shared" si="20"/>
        <v>4859797.4999999991</v>
      </c>
      <c r="D29" s="108">
        <f>D7*Parametre!$C$47</f>
        <v>0</v>
      </c>
      <c r="E29" s="108">
        <f>E7*Parametre!$C$47</f>
        <v>0</v>
      </c>
      <c r="F29" s="108">
        <f>F7*Parametre!$C$47</f>
        <v>0</v>
      </c>
      <c r="G29" s="108">
        <f>G7*Parametre!$C$47</f>
        <v>694256.78571428568</v>
      </c>
      <c r="H29" s="108">
        <f>H7*Parametre!$C$47</f>
        <v>694256.78571428568</v>
      </c>
      <c r="I29" s="108">
        <f>I7*Parametre!$C$47</f>
        <v>694256.78571428568</v>
      </c>
      <c r="J29" s="108">
        <f>J7*Parametre!$C$47</f>
        <v>694256.78571428568</v>
      </c>
      <c r="K29" s="108">
        <f>K7*Parametre!$C$47</f>
        <v>694256.78571428568</v>
      </c>
      <c r="L29" s="108">
        <f>L7*Parametre!$C$47</f>
        <v>694256.78571428568</v>
      </c>
      <c r="M29" s="108">
        <f>M7*Parametre!$C$47</f>
        <v>694256.78571428568</v>
      </c>
      <c r="N29" s="108">
        <f>N7*Parametre!$C$47</f>
        <v>0</v>
      </c>
    </row>
    <row r="30" spans="2:14" x14ac:dyDescent="0.2">
      <c r="B30" s="107" t="s">
        <v>470</v>
      </c>
      <c r="C30" s="8">
        <f t="shared" si="20"/>
        <v>0</v>
      </c>
      <c r="D30" s="108">
        <f>D8*Parametre!$C$47</f>
        <v>0</v>
      </c>
      <c r="E30" s="108">
        <f>E8*Parametre!$C$47</f>
        <v>0</v>
      </c>
      <c r="F30" s="108">
        <f>F8*Parametre!$C$47</f>
        <v>0</v>
      </c>
      <c r="G30" s="108">
        <f>G8*Parametre!$C$47</f>
        <v>0</v>
      </c>
      <c r="H30" s="108">
        <f>H8*Parametre!$C$47</f>
        <v>0</v>
      </c>
      <c r="I30" s="108">
        <f>I8*Parametre!$C$47</f>
        <v>0</v>
      </c>
      <c r="J30" s="108">
        <f>J8*Parametre!$C$47</f>
        <v>0</v>
      </c>
      <c r="K30" s="108">
        <f>K8*Parametre!$C$47</f>
        <v>0</v>
      </c>
      <c r="L30" s="108">
        <f>L8*Parametre!$C$47</f>
        <v>0</v>
      </c>
      <c r="M30" s="108">
        <f>M8*Parametre!$C$47</f>
        <v>0</v>
      </c>
      <c r="N30" s="108">
        <f>N8*Parametre!$C$47</f>
        <v>0</v>
      </c>
    </row>
    <row r="31" spans="2:14" x14ac:dyDescent="0.2">
      <c r="B31" s="107" t="s">
        <v>471</v>
      </c>
      <c r="C31" s="8">
        <f t="shared" si="20"/>
        <v>1619932.5000000002</v>
      </c>
      <c r="D31" s="108">
        <f>D9*Parametre!$C$47</f>
        <v>0</v>
      </c>
      <c r="E31" s="108">
        <f>E9*Parametre!$C$47</f>
        <v>0</v>
      </c>
      <c r="F31" s="108">
        <f>F9*Parametre!$C$47</f>
        <v>0</v>
      </c>
      <c r="G31" s="108">
        <f>G9*Parametre!$C$47</f>
        <v>231418.92857142858</v>
      </c>
      <c r="H31" s="108">
        <f>H9*Parametre!$C$47</f>
        <v>231418.92857142858</v>
      </c>
      <c r="I31" s="108">
        <f>I9*Parametre!$C$47</f>
        <v>231418.92857142858</v>
      </c>
      <c r="J31" s="108">
        <f>J9*Parametre!$C$47</f>
        <v>231418.92857142858</v>
      </c>
      <c r="K31" s="108">
        <f>K9*Parametre!$C$47</f>
        <v>231418.92857142858</v>
      </c>
      <c r="L31" s="108">
        <f>L9*Parametre!$C$47</f>
        <v>231418.92857142858</v>
      </c>
      <c r="M31" s="108">
        <f>M9*Parametre!$C$47</f>
        <v>231418.92857142858</v>
      </c>
      <c r="N31" s="108">
        <f>N9*Parametre!$C$47</f>
        <v>0</v>
      </c>
    </row>
    <row r="32" spans="2:14" x14ac:dyDescent="0.2">
      <c r="B32" s="107" t="s">
        <v>472</v>
      </c>
      <c r="C32" s="8">
        <f t="shared" si="20"/>
        <v>3239865.0000000005</v>
      </c>
      <c r="D32" s="108">
        <f>D10*Parametre!$C$47</f>
        <v>0</v>
      </c>
      <c r="E32" s="108">
        <f>E10*Parametre!$C$47</f>
        <v>0</v>
      </c>
      <c r="F32" s="108">
        <f>F10*Parametre!$C$47</f>
        <v>0</v>
      </c>
      <c r="G32" s="108">
        <f>G10*Parametre!$C$47</f>
        <v>462837.85714285716</v>
      </c>
      <c r="H32" s="108">
        <f>H10*Parametre!$C$47</f>
        <v>462837.85714285716</v>
      </c>
      <c r="I32" s="108">
        <f>I10*Parametre!$C$47</f>
        <v>462837.85714285716</v>
      </c>
      <c r="J32" s="108">
        <f>J10*Parametre!$C$47</f>
        <v>462837.85714285716</v>
      </c>
      <c r="K32" s="108">
        <f>K10*Parametre!$C$47</f>
        <v>462837.85714285716</v>
      </c>
      <c r="L32" s="108">
        <f>L10*Parametre!$C$47</f>
        <v>462837.85714285716</v>
      </c>
      <c r="M32" s="108">
        <f>M10*Parametre!$C$47</f>
        <v>462837.85714285716</v>
      </c>
      <c r="N32" s="108">
        <f>N10*Parametre!$C$47</f>
        <v>0</v>
      </c>
    </row>
    <row r="33" spans="2:14" x14ac:dyDescent="0.2">
      <c r="B33" s="3" t="s">
        <v>47</v>
      </c>
      <c r="C33" s="8">
        <f t="shared" si="20"/>
        <v>0</v>
      </c>
      <c r="D33" s="8">
        <f>D11*Parametre!$C$47</f>
        <v>0</v>
      </c>
      <c r="E33" s="8">
        <f>E11*Parametre!$C$47</f>
        <v>0</v>
      </c>
      <c r="F33" s="8">
        <f>F11*Parametre!$C$47</f>
        <v>0</v>
      </c>
      <c r="G33" s="8">
        <f>G11*Parametre!$C$47</f>
        <v>0</v>
      </c>
      <c r="H33" s="8">
        <f>H11*Parametre!$C$47</f>
        <v>0</v>
      </c>
      <c r="I33" s="8">
        <f>I11*Parametre!$C$47</f>
        <v>0</v>
      </c>
      <c r="J33" s="8">
        <f>J11*Parametre!$C$47</f>
        <v>0</v>
      </c>
      <c r="K33" s="8">
        <f>K11*Parametre!$C$47</f>
        <v>0</v>
      </c>
      <c r="L33" s="8">
        <f>L11*Parametre!$C$47</f>
        <v>0</v>
      </c>
      <c r="M33" s="8">
        <f>M11*Parametre!$C$47</f>
        <v>0</v>
      </c>
      <c r="N33" s="108">
        <f>N11*Parametre!$C$47</f>
        <v>0</v>
      </c>
    </row>
    <row r="34" spans="2:14" x14ac:dyDescent="0.2">
      <c r="B34" s="4" t="s">
        <v>44</v>
      </c>
      <c r="C34" s="13">
        <f t="shared" si="20"/>
        <v>16199325</v>
      </c>
      <c r="D34" s="13">
        <f t="shared" ref="D34:J34" si="21">SUM(D27:D27,D33:D33)</f>
        <v>0</v>
      </c>
      <c r="E34" s="13">
        <f t="shared" si="21"/>
        <v>0</v>
      </c>
      <c r="F34" s="13">
        <f t="shared" si="21"/>
        <v>0</v>
      </c>
      <c r="G34" s="13">
        <f t="shared" si="21"/>
        <v>2314189.2857142859</v>
      </c>
      <c r="H34" s="13">
        <f t="shared" si="21"/>
        <v>2314189.2857142859</v>
      </c>
      <c r="I34" s="13">
        <f t="shared" si="21"/>
        <v>2314189.2857142859</v>
      </c>
      <c r="J34" s="13">
        <f t="shared" si="21"/>
        <v>2314189.2857142859</v>
      </c>
      <c r="K34" s="13">
        <f t="shared" ref="K34:N34" si="22">SUM(K27:K27,K33:K33)</f>
        <v>2314189.2857142859</v>
      </c>
      <c r="L34" s="13">
        <f t="shared" si="22"/>
        <v>2314189.2857142859</v>
      </c>
      <c r="M34" s="13">
        <f t="shared" si="22"/>
        <v>2314189.2857142859</v>
      </c>
      <c r="N34" s="13">
        <f t="shared" si="22"/>
        <v>0</v>
      </c>
    </row>
    <row r="35" spans="2:14" x14ac:dyDescent="0.2">
      <c r="B35" s="15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</row>
    <row r="36" spans="2:14" x14ac:dyDescent="0.2">
      <c r="B36" s="15" t="s">
        <v>272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</row>
    <row r="37" spans="2:14" x14ac:dyDescent="0.2">
      <c r="B37" s="105" t="s">
        <v>468</v>
      </c>
    </row>
    <row r="38" spans="2:14" x14ac:dyDescent="0.2">
      <c r="B38" s="207" t="s">
        <v>486</v>
      </c>
    </row>
    <row r="39" spans="2:14" x14ac:dyDescent="0.2">
      <c r="B39" s="105" t="s">
        <v>469</v>
      </c>
    </row>
    <row r="40" spans="2:14" x14ac:dyDescent="0.2">
      <c r="B40" s="207" t="s">
        <v>487</v>
      </c>
    </row>
    <row r="41" spans="2:14" x14ac:dyDescent="0.2">
      <c r="B41" s="105" t="s">
        <v>470</v>
      </c>
    </row>
    <row r="42" spans="2:14" x14ac:dyDescent="0.2">
      <c r="B42" s="207" t="s">
        <v>488</v>
      </c>
    </row>
    <row r="43" spans="2:14" x14ac:dyDescent="0.2">
      <c r="B43" s="105" t="s">
        <v>471</v>
      </c>
    </row>
    <row r="44" spans="2:14" x14ac:dyDescent="0.2">
      <c r="B44" s="207" t="s">
        <v>489</v>
      </c>
    </row>
    <row r="45" spans="2:14" x14ac:dyDescent="0.2">
      <c r="B45" s="105" t="s">
        <v>472</v>
      </c>
    </row>
    <row r="46" spans="2:14" x14ac:dyDescent="0.2">
      <c r="B46" s="207" t="s">
        <v>490</v>
      </c>
    </row>
    <row r="47" spans="2:14" x14ac:dyDescent="0.2">
      <c r="B47" s="106" t="s">
        <v>162</v>
      </c>
    </row>
    <row r="48" spans="2:14" x14ac:dyDescent="0.2">
      <c r="B48" s="1" t="s">
        <v>274</v>
      </c>
    </row>
    <row r="49" spans="2:5" x14ac:dyDescent="0.2">
      <c r="B49" s="105" t="s">
        <v>163</v>
      </c>
    </row>
    <row r="50" spans="2:5" x14ac:dyDescent="0.2">
      <c r="B50" s="207" t="s">
        <v>375</v>
      </c>
    </row>
    <row r="51" spans="2:5" x14ac:dyDescent="0.2">
      <c r="B51" s="105" t="s">
        <v>376</v>
      </c>
    </row>
    <row r="52" spans="2:5" x14ac:dyDescent="0.2">
      <c r="B52" s="207" t="s">
        <v>377</v>
      </c>
    </row>
    <row r="54" spans="2:5" ht="20.399999999999999" x14ac:dyDescent="0.2">
      <c r="B54" s="283" t="s">
        <v>502</v>
      </c>
      <c r="C54" s="284" t="s">
        <v>503</v>
      </c>
      <c r="D54" s="285" t="s">
        <v>504</v>
      </c>
      <c r="E54" s="284" t="s">
        <v>505</v>
      </c>
    </row>
    <row r="55" spans="2:5" x14ac:dyDescent="0.2">
      <c r="B55" s="129" t="s">
        <v>705</v>
      </c>
      <c r="C55" s="66">
        <v>1799925</v>
      </c>
      <c r="D55" s="43">
        <v>10</v>
      </c>
      <c r="E55" s="286">
        <f>C55*D55</f>
        <v>17999250</v>
      </c>
    </row>
    <row r="56" spans="2:5" x14ac:dyDescent="0.2">
      <c r="B56" s="287" t="s">
        <v>498</v>
      </c>
      <c r="C56" s="288"/>
      <c r="D56" s="289">
        <f>SUM(D55:D55)</f>
        <v>10</v>
      </c>
      <c r="E56" s="290">
        <f>SUM(E55:E55)</f>
        <v>17999250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:E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R21"/>
  <sheetViews>
    <sheetView zoomScale="90" zoomScaleNormal="90" workbookViewId="0">
      <selection activeCell="G12" sqref="G12:H18"/>
    </sheetView>
  </sheetViews>
  <sheetFormatPr defaultColWidth="9.21875" defaultRowHeight="10.199999999999999" x14ac:dyDescent="0.2"/>
  <cols>
    <col min="1" max="1" width="2.77734375" style="2" customWidth="1"/>
    <col min="2" max="2" width="50.77734375" style="2" customWidth="1"/>
    <col min="3" max="9" width="13.77734375" style="2" customWidth="1"/>
    <col min="10" max="11" width="5" style="2" bestFit="1" customWidth="1"/>
    <col min="12" max="12" width="12.77734375" style="2" customWidth="1"/>
    <col min="13" max="36" width="5" style="2" bestFit="1" customWidth="1"/>
    <col min="37" max="16384" width="9.21875" style="2"/>
  </cols>
  <sheetData>
    <row r="1" spans="2:18" ht="10.8" thickBot="1" x14ac:dyDescent="0.25"/>
    <row r="2" spans="2:18" x14ac:dyDescent="0.2">
      <c r="B2" s="15" t="s">
        <v>75</v>
      </c>
      <c r="H2" s="53" t="s">
        <v>76</v>
      </c>
      <c r="I2" s="54" t="s">
        <v>77</v>
      </c>
    </row>
    <row r="3" spans="2:18" ht="40.799999999999997" x14ac:dyDescent="0.2">
      <c r="B3" s="47" t="s">
        <v>475</v>
      </c>
      <c r="C3" s="48" t="s">
        <v>275</v>
      </c>
      <c r="D3" s="48" t="s">
        <v>63</v>
      </c>
      <c r="E3" s="48" t="s">
        <v>31</v>
      </c>
      <c r="F3" s="48" t="s">
        <v>30</v>
      </c>
      <c r="G3" s="49" t="s">
        <v>32</v>
      </c>
      <c r="H3" s="51" t="s">
        <v>16</v>
      </c>
      <c r="I3" s="52" t="s">
        <v>16</v>
      </c>
      <c r="L3" s="2" t="s">
        <v>164</v>
      </c>
    </row>
    <row r="4" spans="2:18" x14ac:dyDescent="0.2">
      <c r="B4" s="16" t="s">
        <v>468</v>
      </c>
      <c r="C4" s="18">
        <v>50</v>
      </c>
      <c r="D4" s="112">
        <f>$E$21-Parametre!$C$15</f>
        <v>36</v>
      </c>
      <c r="E4" s="17">
        <f>ROUNDDOWN(D4/C4,0)</f>
        <v>0</v>
      </c>
      <c r="F4" s="18">
        <f>C4+(E4*C4)</f>
        <v>50</v>
      </c>
      <c r="G4" s="50">
        <f>(F4-D4)/C4</f>
        <v>0.28000000000000003</v>
      </c>
      <c r="H4" s="150">
        <f>G4*'01 Investičné výdavky'!C6</f>
        <v>2015916.0000000005</v>
      </c>
      <c r="I4" s="152">
        <f>H4*Parametre!$C$47</f>
        <v>1814324.4000000004</v>
      </c>
      <c r="L4" s="2" t="s">
        <v>165</v>
      </c>
    </row>
    <row r="5" spans="2:18" x14ac:dyDescent="0.2">
      <c r="B5" s="16" t="s">
        <v>469</v>
      </c>
      <c r="C5" s="18">
        <v>30</v>
      </c>
      <c r="D5" s="112">
        <f>$E$21-Parametre!$C$15</f>
        <v>36</v>
      </c>
      <c r="E5" s="17">
        <f t="shared" ref="E5:E8" si="0">ROUNDDOWN(D5/C5,0)</f>
        <v>1</v>
      </c>
      <c r="F5" s="18">
        <f t="shared" ref="F5:F8" si="1">C5+(E5*C5)</f>
        <v>60</v>
      </c>
      <c r="G5" s="50">
        <f t="shared" ref="G5:G8" si="2">(F5-D5)/C5</f>
        <v>0.8</v>
      </c>
      <c r="H5" s="150">
        <f>G5*'01 Investičné výdavky'!C7</f>
        <v>4319819.9999999991</v>
      </c>
      <c r="I5" s="152">
        <f>H5*Parametre!$C$47</f>
        <v>3887837.9999999991</v>
      </c>
      <c r="K5" s="204" t="s">
        <v>473</v>
      </c>
      <c r="L5" s="277">
        <f>'01 Investičné výdavky'!C6*1</f>
        <v>7199700.0000000009</v>
      </c>
      <c r="M5" s="278">
        <f>E5</f>
        <v>1</v>
      </c>
      <c r="N5" s="278" t="s">
        <v>474</v>
      </c>
      <c r="O5" s="278"/>
      <c r="P5" s="278"/>
      <c r="Q5" s="278"/>
      <c r="R5" s="278"/>
    </row>
    <row r="6" spans="2:18" x14ac:dyDescent="0.2">
      <c r="B6" s="16" t="s">
        <v>470</v>
      </c>
      <c r="C6" s="18">
        <v>30</v>
      </c>
      <c r="D6" s="112">
        <f>$E$21-Parametre!$C$15</f>
        <v>36</v>
      </c>
      <c r="E6" s="17">
        <f t="shared" si="0"/>
        <v>1</v>
      </c>
      <c r="F6" s="18">
        <f t="shared" si="1"/>
        <v>60</v>
      </c>
      <c r="G6" s="50">
        <f t="shared" si="2"/>
        <v>0.8</v>
      </c>
      <c r="H6" s="150">
        <f>G6*'01 Investičné výdavky'!C8</f>
        <v>0</v>
      </c>
      <c r="I6" s="152">
        <f>H6*Parametre!$C$47</f>
        <v>0</v>
      </c>
      <c r="K6" s="204" t="s">
        <v>473</v>
      </c>
      <c r="L6" s="277">
        <f>'01 Investičné výdavky'!C7*1</f>
        <v>5399774.9999999991</v>
      </c>
      <c r="M6" s="278">
        <f t="shared" ref="M6:M8" si="3">E6</f>
        <v>1</v>
      </c>
      <c r="N6" s="278" t="s">
        <v>474</v>
      </c>
      <c r="O6" s="278"/>
      <c r="P6" s="278"/>
      <c r="Q6" s="278"/>
      <c r="R6" s="278"/>
    </row>
    <row r="7" spans="2:18" x14ac:dyDescent="0.2">
      <c r="B7" s="16" t="s">
        <v>471</v>
      </c>
      <c r="C7" s="18">
        <v>30</v>
      </c>
      <c r="D7" s="112">
        <f>$E$21-Parametre!$C$15</f>
        <v>36</v>
      </c>
      <c r="E7" s="17">
        <f t="shared" si="0"/>
        <v>1</v>
      </c>
      <c r="F7" s="18">
        <f t="shared" si="1"/>
        <v>60</v>
      </c>
      <c r="G7" s="50">
        <f t="shared" si="2"/>
        <v>0.8</v>
      </c>
      <c r="H7" s="150">
        <f>G7*'01 Investičné výdavky'!C9</f>
        <v>1439940.0000000002</v>
      </c>
      <c r="I7" s="152">
        <f>H7*Parametre!$C$47</f>
        <v>1295946.0000000002</v>
      </c>
      <c r="K7" s="204" t="s">
        <v>473</v>
      </c>
      <c r="L7" s="277">
        <f>'01 Investičné výdavky'!C8*1</f>
        <v>0</v>
      </c>
      <c r="M7" s="278">
        <f t="shared" si="3"/>
        <v>1</v>
      </c>
      <c r="N7" s="278" t="s">
        <v>474</v>
      </c>
      <c r="O7" s="278"/>
      <c r="P7" s="278"/>
      <c r="Q7" s="278"/>
      <c r="R7" s="278"/>
    </row>
    <row r="8" spans="2:18" ht="10.8" thickBot="1" x14ac:dyDescent="0.25">
      <c r="B8" s="16" t="s">
        <v>472</v>
      </c>
      <c r="C8" s="18">
        <v>20</v>
      </c>
      <c r="D8" s="112">
        <f>$E$21-Parametre!$C$15</f>
        <v>36</v>
      </c>
      <c r="E8" s="17">
        <f t="shared" si="0"/>
        <v>1</v>
      </c>
      <c r="F8" s="18">
        <f t="shared" si="1"/>
        <v>40</v>
      </c>
      <c r="G8" s="50">
        <f t="shared" si="2"/>
        <v>0.2</v>
      </c>
      <c r="H8" s="150">
        <f>G8*'01 Investičné výdavky'!C10</f>
        <v>719970.00000000012</v>
      </c>
      <c r="I8" s="152">
        <f>H8*Parametre!$C$47</f>
        <v>647973.00000000012</v>
      </c>
      <c r="K8" s="204" t="s">
        <v>473</v>
      </c>
      <c r="L8" s="277">
        <f>'01 Investičné výdavky'!C9*1</f>
        <v>1799925.0000000002</v>
      </c>
      <c r="M8" s="278">
        <f t="shared" si="3"/>
        <v>1</v>
      </c>
      <c r="N8" s="278" t="s">
        <v>474</v>
      </c>
      <c r="O8" s="278"/>
      <c r="P8" s="278"/>
      <c r="Q8" s="278"/>
      <c r="R8" s="278"/>
    </row>
    <row r="9" spans="2:18" ht="10.8" thickBot="1" x14ac:dyDescent="0.25">
      <c r="B9" s="4" t="s">
        <v>16</v>
      </c>
      <c r="C9" s="3"/>
      <c r="D9" s="3"/>
      <c r="E9" s="3"/>
      <c r="F9" s="3"/>
      <c r="G9" s="26"/>
      <c r="H9" s="151">
        <f>SUM(H4:H8)</f>
        <v>8495646</v>
      </c>
      <c r="I9" s="149">
        <f>SUM(I4:I8)</f>
        <v>7646081.3999999994</v>
      </c>
    </row>
    <row r="10" spans="2:18" x14ac:dyDescent="0.2">
      <c r="B10" s="1" t="s">
        <v>276</v>
      </c>
    </row>
    <row r="12" spans="2:18" x14ac:dyDescent="0.2">
      <c r="B12" s="15" t="s">
        <v>378</v>
      </c>
      <c r="G12" s="652" t="s">
        <v>702</v>
      </c>
      <c r="H12" s="652" t="s">
        <v>703</v>
      </c>
    </row>
    <row r="13" spans="2:18" x14ac:dyDescent="0.2">
      <c r="B13" s="47" t="s">
        <v>476</v>
      </c>
      <c r="C13" s="48" t="s">
        <v>379</v>
      </c>
      <c r="D13" s="48" t="s">
        <v>380</v>
      </c>
      <c r="E13" s="48" t="s">
        <v>381</v>
      </c>
      <c r="G13" s="653">
        <f>'01 Investičné výdavky'!C55</f>
        <v>1799925</v>
      </c>
      <c r="H13" s="653">
        <v>2571321.4285714286</v>
      </c>
    </row>
    <row r="14" spans="2:18" x14ac:dyDescent="0.2">
      <c r="B14" s="16" t="s">
        <v>468</v>
      </c>
      <c r="C14" s="18">
        <f>C4</f>
        <v>50</v>
      </c>
      <c r="D14" s="208">
        <f>'01 Investičné výdavky'!C6</f>
        <v>7199700.0000000009</v>
      </c>
      <c r="E14" s="3">
        <f>ROUND(D14/$D$19,2)</f>
        <v>0.4</v>
      </c>
      <c r="G14" s="653">
        <f>G13*40%</f>
        <v>719970</v>
      </c>
      <c r="H14" s="653">
        <f>$H$13*40%</f>
        <v>1028528.5714285715</v>
      </c>
    </row>
    <row r="15" spans="2:18" x14ac:dyDescent="0.2">
      <c r="B15" s="16" t="s">
        <v>469</v>
      </c>
      <c r="C15" s="18">
        <f t="shared" ref="C15:C18" si="4">C5</f>
        <v>30</v>
      </c>
      <c r="D15" s="208">
        <f>'01 Investičné výdavky'!C7</f>
        <v>5399774.9999999991</v>
      </c>
      <c r="E15" s="3">
        <f t="shared" ref="E15:E18" si="5">ROUND(D15/$D$19,2)</f>
        <v>0.3</v>
      </c>
      <c r="G15" s="653">
        <f>G13*30%</f>
        <v>539977.5</v>
      </c>
      <c r="H15" s="653">
        <f>$H$13*30%</f>
        <v>771396.42857142852</v>
      </c>
    </row>
    <row r="16" spans="2:18" x14ac:dyDescent="0.2">
      <c r="B16" s="16" t="s">
        <v>470</v>
      </c>
      <c r="C16" s="18">
        <f t="shared" si="4"/>
        <v>30</v>
      </c>
      <c r="D16" s="208">
        <f>'01 Investičné výdavky'!C8</f>
        <v>0</v>
      </c>
      <c r="E16" s="3">
        <f t="shared" si="5"/>
        <v>0</v>
      </c>
      <c r="G16" s="653">
        <f>G13*0%</f>
        <v>0</v>
      </c>
      <c r="H16" s="653">
        <f>$H$13*0%</f>
        <v>0</v>
      </c>
    </row>
    <row r="17" spans="2:8" x14ac:dyDescent="0.2">
      <c r="B17" s="16" t="s">
        <v>471</v>
      </c>
      <c r="C17" s="18">
        <f t="shared" si="4"/>
        <v>30</v>
      </c>
      <c r="D17" s="208">
        <f>'01 Investičné výdavky'!C9</f>
        <v>1799925.0000000002</v>
      </c>
      <c r="E17" s="3">
        <f t="shared" si="5"/>
        <v>0.1</v>
      </c>
      <c r="G17" s="653">
        <f>G13*10%</f>
        <v>179992.5</v>
      </c>
      <c r="H17" s="653">
        <f>$H$13*10%</f>
        <v>257132.14285714287</v>
      </c>
    </row>
    <row r="18" spans="2:8" x14ac:dyDescent="0.2">
      <c r="B18" s="16" t="s">
        <v>472</v>
      </c>
      <c r="C18" s="18">
        <f t="shared" si="4"/>
        <v>20</v>
      </c>
      <c r="D18" s="208">
        <f>'01 Investičné výdavky'!C10</f>
        <v>3599850.0000000005</v>
      </c>
      <c r="E18" s="3">
        <f t="shared" si="5"/>
        <v>0.2</v>
      </c>
      <c r="G18" s="653">
        <f>G13*20%</f>
        <v>359985</v>
      </c>
      <c r="H18" s="653">
        <f>$H$13*20%</f>
        <v>514264.28571428574</v>
      </c>
    </row>
    <row r="19" spans="2:8" ht="10.8" thickBot="1" x14ac:dyDescent="0.25">
      <c r="B19" s="209"/>
      <c r="C19" s="210"/>
      <c r="D19" s="211">
        <f>SUM(D14:D18)</f>
        <v>17999250</v>
      </c>
      <c r="E19" s="210"/>
    </row>
    <row r="20" spans="2:8" x14ac:dyDescent="0.2">
      <c r="B20" s="212" t="s">
        <v>382</v>
      </c>
      <c r="C20" s="213"/>
      <c r="D20" s="214"/>
      <c r="E20" s="215">
        <f>IFERROR(ROUND(SUMPRODUCT(C14:C18,E14:E18),0),0)</f>
        <v>36</v>
      </c>
    </row>
    <row r="21" spans="2:8" ht="10.8" thickBot="1" x14ac:dyDescent="0.25">
      <c r="B21" s="216" t="s">
        <v>383</v>
      </c>
      <c r="C21" s="217"/>
      <c r="D21" s="218"/>
      <c r="E21" s="219">
        <f>IF(E20&lt;=Parametre!C16,ROUND(E20+Parametre!C15,0),40)</f>
        <v>39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AP46"/>
  <sheetViews>
    <sheetView zoomScale="90" zoomScaleNormal="90" workbookViewId="0">
      <selection activeCell="C43" sqref="C43"/>
    </sheetView>
  </sheetViews>
  <sheetFormatPr defaultColWidth="9.21875" defaultRowHeight="10.199999999999999" x14ac:dyDescent="0.2"/>
  <cols>
    <col min="1" max="1" width="2" style="2" customWidth="1"/>
    <col min="2" max="2" width="42.21875" style="2" customWidth="1"/>
    <col min="3" max="4" width="9.21875" style="2" bestFit="1" customWidth="1"/>
    <col min="5" max="39" width="8.5546875" style="2" bestFit="1" customWidth="1"/>
    <col min="40" max="40" width="8.5546875" style="2" customWidth="1"/>
    <col min="41" max="42" width="8.5546875" style="2" bestFit="1" customWidth="1"/>
    <col min="43" max="44" width="7.44140625" style="2" customWidth="1"/>
    <col min="45" max="16384" width="9.21875" style="2"/>
  </cols>
  <sheetData>
    <row r="2" spans="2:42" x14ac:dyDescent="0.2"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x14ac:dyDescent="0.2">
      <c r="B3" s="4" t="s">
        <v>49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3">
        <v>32</v>
      </c>
      <c r="AJ3" s="3">
        <v>33</v>
      </c>
      <c r="AK3" s="3">
        <v>34</v>
      </c>
      <c r="AL3" s="3">
        <v>35</v>
      </c>
      <c r="AM3" s="3">
        <v>36</v>
      </c>
      <c r="AN3" s="3">
        <v>37</v>
      </c>
      <c r="AO3" s="3">
        <v>38</v>
      </c>
      <c r="AP3" s="3">
        <v>39</v>
      </c>
    </row>
    <row r="4" spans="2:42" x14ac:dyDescent="0.2">
      <c r="B4" s="6" t="s">
        <v>33</v>
      </c>
      <c r="C4" s="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>$D$4+F3</f>
        <v>2029</v>
      </c>
      <c r="H4" s="7">
        <f t="shared" ref="H4:AG4" si="0">$D$4+G3</f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>$D$4+AK3</f>
        <v>2060</v>
      </c>
      <c r="AM4" s="7">
        <f>$D$4+AL3</f>
        <v>2061</v>
      </c>
      <c r="AN4" s="7">
        <f>$D$4+AM3</f>
        <v>2062</v>
      </c>
      <c r="AO4" s="7">
        <f>$D$4+AN3</f>
        <v>2063</v>
      </c>
      <c r="AP4" s="7">
        <f>$D$4+AO3</f>
        <v>2064</v>
      </c>
    </row>
    <row r="5" spans="2:42" x14ac:dyDescent="0.2">
      <c r="B5" s="3" t="s">
        <v>280</v>
      </c>
      <c r="C5" s="8">
        <f>SUM(D5:AP5)</f>
        <v>45135608.042794764</v>
      </c>
      <c r="D5" s="9">
        <f>'Pomocný výpočet PV bez projektu'!D27</f>
        <v>611468.69876803248</v>
      </c>
      <c r="E5" s="9">
        <f>'Pomocný výpočet PV bez projektu'!E27</f>
        <v>643972.45437158505</v>
      </c>
      <c r="F5" s="9">
        <f>'Pomocný výpočet PV bez projektu'!F27</f>
        <v>671117.65909420117</v>
      </c>
      <c r="G5" s="9">
        <f>'Pomocný výpočet PV bez projektu'!G27</f>
        <v>745025.61737037741</v>
      </c>
      <c r="H5" s="9">
        <f>'Pomocný výpočet PV bez projektu'!H27</f>
        <v>760870.33717946743</v>
      </c>
      <c r="I5" s="9">
        <f>'Pomocný výpočet PV bez projektu'!I27</f>
        <v>777060.77474568982</v>
      </c>
      <c r="J5" s="9">
        <f>'Pomocný výpočet PV bez projektu'!J27</f>
        <v>793604.47332440247</v>
      </c>
      <c r="K5" s="9">
        <f>'Pomocný výpočet PV bez projektu'!K27</f>
        <v>810509.1407581165</v>
      </c>
      <c r="L5" s="9">
        <f>'Pomocný výpočet PV bez projektu'!L27</f>
        <v>827782.65306764224</v>
      </c>
      <c r="M5" s="9">
        <f>'Pomocný výpočet PV bez projektu'!M27</f>
        <v>845433.05812158994</v>
      </c>
      <c r="N5" s="9">
        <f>'Pomocný výpočet PV bez projektu'!N27</f>
        <v>863468.57938593742</v>
      </c>
      <c r="O5" s="9">
        <f>'Pomocný výpočet PV bez projektu'!O27</f>
        <v>881897.61975540966</v>
      </c>
      <c r="P5" s="9">
        <f>'Pomocný výpočet PV bez projektu'!P27</f>
        <v>900728.76546845376</v>
      </c>
      <c r="Q5" s="9">
        <f>'Pomocný výpočet PV bez projektu'!Q27</f>
        <v>994023.13243823266</v>
      </c>
      <c r="R5" s="9">
        <f>'Pomocný výpočet PV bez projektu'!R27</f>
        <v>1015300.7575607628</v>
      </c>
      <c r="S5" s="9">
        <f>'Pomocný výpočet PV bez projektu'!S27</f>
        <v>1037042.6416240061</v>
      </c>
      <c r="T5" s="9">
        <f>'Pomocný výpočet PV bez projektu'!T27</f>
        <v>1059258.9143469883</v>
      </c>
      <c r="U5" s="9">
        <f>'Pomocný výpočet PV bez projektu'!U27</f>
        <v>1081959.9264702359</v>
      </c>
      <c r="V5" s="9">
        <f>'Pomocný výpočet PV bez projektu'!V27</f>
        <v>1105156.2545782682</v>
      </c>
      <c r="W5" s="9">
        <f>'Pomocný výpočet PV bez projektu'!W27</f>
        <v>1128858.7060273152</v>
      </c>
      <c r="X5" s="9">
        <f>'Pomocný výpočet PV bez projektu'!X27</f>
        <v>1153078.32398055</v>
      </c>
      <c r="Y5" s="9">
        <f>'Pomocný výpočet PV bez projektu'!Y27</f>
        <v>1177826.3925531884</v>
      </c>
      <c r="Z5" s="9">
        <f>'Pomocný výpočet PV bez projektu'!Z27</f>
        <v>1203114.4420698497</v>
      </c>
      <c r="AA5" s="9">
        <f>'Pomocný výpočet PV bez projektu'!AA27</f>
        <v>1274900.3942379581</v>
      </c>
      <c r="AB5" s="9">
        <f>'Pomocný výpočet PV bez projektu'!AB27</f>
        <v>1302306.5125209137</v>
      </c>
      <c r="AC5" s="9">
        <f>'Pomocný výpočet PV bez projektu'!AC27</f>
        <v>1330310.6080391025</v>
      </c>
      <c r="AD5" s="9">
        <f>'Pomocný výpočet PV bez projektu'!AD27</f>
        <v>1358925.728126341</v>
      </c>
      <c r="AE5" s="9">
        <f>'Pomocný výpočet PV bez projektu'!AE27</f>
        <v>1388165.2047977182</v>
      </c>
      <c r="AF5" s="9">
        <f>'Pomocný výpočet PV bez projektu'!AF27</f>
        <v>1418042.6609610869</v>
      </c>
      <c r="AG5" s="9">
        <f>'Pomocný výpočet PV bez projektu'!AG27</f>
        <v>1448572.0167640876</v>
      </c>
      <c r="AH5" s="9">
        <f>'Pomocný výpočet PV bez projektu'!AH27</f>
        <v>1479767.4960796572</v>
      </c>
      <c r="AI5" s="9">
        <f>'Pomocný výpočet PV bez projektu'!AI27</f>
        <v>1511643.6331330473</v>
      </c>
      <c r="AJ5" s="9">
        <f>'Pomocný výpočet PV bez projektu'!AJ27</f>
        <v>1544215.2792734341</v>
      </c>
      <c r="AK5" s="9">
        <f>'Pomocný výpočet PV bez projektu'!AK27</f>
        <v>1577497.6098932838</v>
      </c>
      <c r="AL5" s="9">
        <f>'Pomocný výpočet PV bez projektu'!AL27</f>
        <v>1611506.13149869</v>
      </c>
      <c r="AM5" s="9">
        <f>'Pomocný výpočet PV bez projektu'!AM27</f>
        <v>1646256.6889339797</v>
      </c>
      <c r="AN5" s="9">
        <f>'Pomocný výpočet PV bez projektu'!AN27</f>
        <v>1681765.4727639533</v>
      </c>
      <c r="AO5" s="9">
        <f>'Pomocný výpočet PV bez projektu'!AO27</f>
        <v>1718049.0268172002</v>
      </c>
      <c r="AP5" s="9">
        <f>'Pomocný výpočet PV bez projektu'!AP27</f>
        <v>1755124.255894002</v>
      </c>
    </row>
    <row r="6" spans="2:42" x14ac:dyDescent="0.2">
      <c r="B6" s="3" t="s">
        <v>278</v>
      </c>
      <c r="C6" s="8">
        <f t="shared" ref="C6:C10" si="5">SUM(D6:AP6)</f>
        <v>0</v>
      </c>
      <c r="D6" s="9">
        <f>'Pomocný výpočet PV bez projektu'!D28</f>
        <v>0</v>
      </c>
      <c r="E6" s="9">
        <f>'Pomocný výpočet PV bez projektu'!E28</f>
        <v>0</v>
      </c>
      <c r="F6" s="9">
        <f>'Pomocný výpočet PV bez projektu'!F28</f>
        <v>0</v>
      </c>
      <c r="G6" s="9">
        <f>'Pomocný výpočet PV bez projektu'!G28</f>
        <v>0</v>
      </c>
      <c r="H6" s="9">
        <f>'Pomocný výpočet PV bez projektu'!H28</f>
        <v>0</v>
      </c>
      <c r="I6" s="9">
        <f>'Pomocný výpočet PV bez projektu'!I28</f>
        <v>0</v>
      </c>
      <c r="J6" s="9">
        <f>'Pomocný výpočet PV bez projektu'!J28</f>
        <v>0</v>
      </c>
      <c r="K6" s="9">
        <f>'Pomocný výpočet PV bez projektu'!K28</f>
        <v>0</v>
      </c>
      <c r="L6" s="9">
        <f>'Pomocný výpočet PV bez projektu'!L28</f>
        <v>0</v>
      </c>
      <c r="M6" s="9">
        <f>'Pomocný výpočet PV bez projektu'!M28</f>
        <v>0</v>
      </c>
      <c r="N6" s="9">
        <f>'Pomocný výpočet PV bez projektu'!N28</f>
        <v>0</v>
      </c>
      <c r="O6" s="9">
        <f>'Pomocný výpočet PV bez projektu'!O28</f>
        <v>0</v>
      </c>
      <c r="P6" s="9">
        <f>'Pomocný výpočet PV bez projektu'!P28</f>
        <v>0</v>
      </c>
      <c r="Q6" s="9">
        <f>'Pomocný výpočet PV bez projektu'!Q28</f>
        <v>0</v>
      </c>
      <c r="R6" s="9">
        <f>'Pomocný výpočet PV bez projektu'!R28</f>
        <v>0</v>
      </c>
      <c r="S6" s="9">
        <f>'Pomocný výpočet PV bez projektu'!S28</f>
        <v>0</v>
      </c>
      <c r="T6" s="9">
        <f>'Pomocný výpočet PV bez projektu'!T28</f>
        <v>0</v>
      </c>
      <c r="U6" s="9">
        <f>'Pomocný výpočet PV bez projektu'!U28</f>
        <v>0</v>
      </c>
      <c r="V6" s="9">
        <f>'Pomocný výpočet PV bez projektu'!V28</f>
        <v>0</v>
      </c>
      <c r="W6" s="9">
        <f>'Pomocný výpočet PV bez projektu'!W28</f>
        <v>0</v>
      </c>
      <c r="X6" s="9">
        <f>'Pomocný výpočet PV bez projektu'!X28</f>
        <v>0</v>
      </c>
      <c r="Y6" s="9">
        <f>'Pomocný výpočet PV bez projektu'!Y28</f>
        <v>0</v>
      </c>
      <c r="Z6" s="9">
        <f>'Pomocný výpočet PV bez projektu'!Z28</f>
        <v>0</v>
      </c>
      <c r="AA6" s="9">
        <f>'Pomocný výpočet PV bez projektu'!AA28</f>
        <v>0</v>
      </c>
      <c r="AB6" s="9">
        <f>'Pomocný výpočet PV bez projektu'!AB28</f>
        <v>0</v>
      </c>
      <c r="AC6" s="9">
        <f>'Pomocný výpočet PV bez projektu'!AC28</f>
        <v>0</v>
      </c>
      <c r="AD6" s="9">
        <f>'Pomocný výpočet PV bez projektu'!AD28</f>
        <v>0</v>
      </c>
      <c r="AE6" s="9">
        <f>'Pomocný výpočet PV bez projektu'!AE28</f>
        <v>0</v>
      </c>
      <c r="AF6" s="9">
        <f>'Pomocný výpočet PV bez projektu'!AF28</f>
        <v>0</v>
      </c>
      <c r="AG6" s="9">
        <f>'Pomocný výpočet PV bez projektu'!AG28</f>
        <v>0</v>
      </c>
      <c r="AH6" s="9">
        <f>'Pomocný výpočet PV bez projektu'!AH28</f>
        <v>0</v>
      </c>
      <c r="AI6" s="9">
        <f>'Pomocný výpočet PV bez projektu'!AI28</f>
        <v>0</v>
      </c>
      <c r="AJ6" s="9">
        <f>'Pomocný výpočet PV bez projektu'!AJ28</f>
        <v>0</v>
      </c>
      <c r="AK6" s="9">
        <f>'Pomocný výpočet PV bez projektu'!AK28</f>
        <v>0</v>
      </c>
      <c r="AL6" s="9">
        <f>'Pomocný výpočet PV bez projektu'!AL28</f>
        <v>0</v>
      </c>
      <c r="AM6" s="9">
        <f>'Pomocný výpočet PV bez projektu'!AM28</f>
        <v>0</v>
      </c>
      <c r="AN6" s="9">
        <f>'Pomocný výpočet PV bez projektu'!AN28</f>
        <v>0</v>
      </c>
      <c r="AO6" s="9">
        <f>'Pomocný výpočet PV bez projektu'!AO28</f>
        <v>0</v>
      </c>
      <c r="AP6" s="9">
        <f>'Pomocný výpočet PV bez projektu'!AP28</f>
        <v>0</v>
      </c>
    </row>
    <row r="7" spans="2:42" x14ac:dyDescent="0.2">
      <c r="B7" s="4" t="s">
        <v>277</v>
      </c>
      <c r="C7" s="13">
        <f t="shared" si="5"/>
        <v>45135608.042794764</v>
      </c>
      <c r="D7" s="13">
        <f t="shared" ref="D7:AG7" si="6">SUM(D5:D6)</f>
        <v>611468.69876803248</v>
      </c>
      <c r="E7" s="13">
        <f t="shared" si="6"/>
        <v>643972.45437158505</v>
      </c>
      <c r="F7" s="13">
        <f t="shared" si="6"/>
        <v>671117.65909420117</v>
      </c>
      <c r="G7" s="13">
        <f t="shared" si="6"/>
        <v>745025.61737037741</v>
      </c>
      <c r="H7" s="13">
        <f t="shared" si="6"/>
        <v>760870.33717946743</v>
      </c>
      <c r="I7" s="13">
        <f t="shared" si="6"/>
        <v>777060.77474568982</v>
      </c>
      <c r="J7" s="13">
        <f t="shared" si="6"/>
        <v>793604.47332440247</v>
      </c>
      <c r="K7" s="13">
        <f t="shared" si="6"/>
        <v>810509.1407581165</v>
      </c>
      <c r="L7" s="13">
        <f t="shared" si="6"/>
        <v>827782.65306764224</v>
      </c>
      <c r="M7" s="13">
        <f t="shared" si="6"/>
        <v>845433.05812158994</v>
      </c>
      <c r="N7" s="13">
        <f t="shared" si="6"/>
        <v>863468.57938593742</v>
      </c>
      <c r="O7" s="13">
        <f t="shared" si="6"/>
        <v>881897.61975540966</v>
      </c>
      <c r="P7" s="13">
        <f t="shared" si="6"/>
        <v>900728.76546845376</v>
      </c>
      <c r="Q7" s="13">
        <f t="shared" si="6"/>
        <v>994023.13243823266</v>
      </c>
      <c r="R7" s="13">
        <f t="shared" si="6"/>
        <v>1015300.7575607628</v>
      </c>
      <c r="S7" s="13">
        <f t="shared" si="6"/>
        <v>1037042.6416240061</v>
      </c>
      <c r="T7" s="13">
        <f t="shared" si="6"/>
        <v>1059258.9143469883</v>
      </c>
      <c r="U7" s="13">
        <f t="shared" si="6"/>
        <v>1081959.9264702359</v>
      </c>
      <c r="V7" s="13">
        <f t="shared" si="6"/>
        <v>1105156.2545782682</v>
      </c>
      <c r="W7" s="13">
        <f t="shared" si="6"/>
        <v>1128858.7060273152</v>
      </c>
      <c r="X7" s="13">
        <f t="shared" si="6"/>
        <v>1153078.32398055</v>
      </c>
      <c r="Y7" s="13">
        <f t="shared" si="6"/>
        <v>1177826.3925531884</v>
      </c>
      <c r="Z7" s="13">
        <f t="shared" si="6"/>
        <v>1203114.4420698497</v>
      </c>
      <c r="AA7" s="13">
        <f t="shared" si="6"/>
        <v>1274900.3942379581</v>
      </c>
      <c r="AB7" s="13">
        <f t="shared" si="6"/>
        <v>1302306.5125209137</v>
      </c>
      <c r="AC7" s="13">
        <f t="shared" si="6"/>
        <v>1330310.6080391025</v>
      </c>
      <c r="AD7" s="13">
        <f t="shared" si="6"/>
        <v>1358925.728126341</v>
      </c>
      <c r="AE7" s="13">
        <f t="shared" si="6"/>
        <v>1388165.2047977182</v>
      </c>
      <c r="AF7" s="13">
        <f t="shared" si="6"/>
        <v>1418042.6609610869</v>
      </c>
      <c r="AG7" s="13">
        <f t="shared" si="6"/>
        <v>1448572.0167640876</v>
      </c>
      <c r="AH7" s="13">
        <f t="shared" ref="AH7:AK7" si="7">SUM(AH5:AH6)</f>
        <v>1479767.4960796572</v>
      </c>
      <c r="AI7" s="13">
        <f t="shared" si="7"/>
        <v>1511643.6331330473</v>
      </c>
      <c r="AJ7" s="13">
        <f t="shared" si="7"/>
        <v>1544215.2792734341</v>
      </c>
      <c r="AK7" s="13">
        <f t="shared" si="7"/>
        <v>1577497.6098932838</v>
      </c>
      <c r="AL7" s="13">
        <f>SUM(AL5:AL6)</f>
        <v>1611506.13149869</v>
      </c>
      <c r="AM7" s="13">
        <f>SUM(AM5:AM6)</f>
        <v>1646256.6889339797</v>
      </c>
      <c r="AN7" s="13">
        <f>SUM(AN5:AN6)</f>
        <v>1681765.4727639533</v>
      </c>
      <c r="AO7" s="13">
        <f>SUM(AO5:AO6)</f>
        <v>1718049.0268172002</v>
      </c>
      <c r="AP7" s="13">
        <f>SUM(AP5:AP6)</f>
        <v>1755124.255894002</v>
      </c>
    </row>
    <row r="8" spans="2:42" x14ac:dyDescent="0.2">
      <c r="B8" s="3" t="s">
        <v>53</v>
      </c>
      <c r="C8" s="8">
        <f t="shared" si="5"/>
        <v>0</v>
      </c>
      <c r="D8" s="9">
        <f>'Pomocný výpočet PV bez projektu'!D30</f>
        <v>0</v>
      </c>
      <c r="E8" s="9">
        <f>'Pomocný výpočet PV bez projektu'!E30</f>
        <v>0</v>
      </c>
      <c r="F8" s="9">
        <f>'Pomocný výpočet PV bez projektu'!F30</f>
        <v>0</v>
      </c>
      <c r="G8" s="9">
        <f>'Pomocný výpočet PV bez projektu'!G30</f>
        <v>0</v>
      </c>
      <c r="H8" s="9">
        <f>'Pomocný výpočet PV bez projektu'!H30</f>
        <v>0</v>
      </c>
      <c r="I8" s="9">
        <f>'Pomocný výpočet PV bez projektu'!I30</f>
        <v>0</v>
      </c>
      <c r="J8" s="9">
        <f>'Pomocný výpočet PV bez projektu'!J30</f>
        <v>0</v>
      </c>
      <c r="K8" s="9">
        <f>'Pomocný výpočet PV bez projektu'!K30</f>
        <v>0</v>
      </c>
      <c r="L8" s="9">
        <f>'Pomocný výpočet PV bez projektu'!L30</f>
        <v>0</v>
      </c>
      <c r="M8" s="9">
        <f>'Pomocný výpočet PV bez projektu'!M30</f>
        <v>0</v>
      </c>
      <c r="N8" s="9">
        <f>'Pomocný výpočet PV bez projektu'!N30</f>
        <v>0</v>
      </c>
      <c r="O8" s="9">
        <f>'Pomocný výpočet PV bez projektu'!O30</f>
        <v>0</v>
      </c>
      <c r="P8" s="9">
        <f>'Pomocný výpočet PV bez projektu'!P30</f>
        <v>0</v>
      </c>
      <c r="Q8" s="9">
        <f>'Pomocný výpočet PV bez projektu'!Q30</f>
        <v>0</v>
      </c>
      <c r="R8" s="9">
        <f>'Pomocný výpočet PV bez projektu'!R30</f>
        <v>0</v>
      </c>
      <c r="S8" s="9">
        <f>'Pomocný výpočet PV bez projektu'!S30</f>
        <v>0</v>
      </c>
      <c r="T8" s="9">
        <f>'Pomocný výpočet PV bez projektu'!T30</f>
        <v>0</v>
      </c>
      <c r="U8" s="9">
        <f>'Pomocný výpočet PV bez projektu'!U30</f>
        <v>0</v>
      </c>
      <c r="V8" s="9">
        <f>'Pomocný výpočet PV bez projektu'!V30</f>
        <v>0</v>
      </c>
      <c r="W8" s="9">
        <f>'Pomocný výpočet PV bez projektu'!W30</f>
        <v>0</v>
      </c>
      <c r="X8" s="9">
        <f>'Pomocný výpočet PV bez projektu'!X30</f>
        <v>0</v>
      </c>
      <c r="Y8" s="9">
        <f>'Pomocný výpočet PV bez projektu'!Y30</f>
        <v>0</v>
      </c>
      <c r="Z8" s="9">
        <f>'Pomocný výpočet PV bez projektu'!Z30</f>
        <v>0</v>
      </c>
      <c r="AA8" s="9">
        <f>'Pomocný výpočet PV bez projektu'!AA30</f>
        <v>0</v>
      </c>
      <c r="AB8" s="9">
        <f>'Pomocný výpočet PV bez projektu'!AB30</f>
        <v>0</v>
      </c>
      <c r="AC8" s="9">
        <f>'Pomocný výpočet PV bez projektu'!AC30</f>
        <v>0</v>
      </c>
      <c r="AD8" s="9">
        <f>'Pomocný výpočet PV bez projektu'!AD30</f>
        <v>0</v>
      </c>
      <c r="AE8" s="9">
        <f>'Pomocný výpočet PV bez projektu'!AE30</f>
        <v>0</v>
      </c>
      <c r="AF8" s="9">
        <f>'Pomocný výpočet PV bez projektu'!AF30</f>
        <v>0</v>
      </c>
      <c r="AG8" s="9">
        <f>'Pomocný výpočet PV bez projektu'!AG30</f>
        <v>0</v>
      </c>
      <c r="AH8" s="9">
        <f>'Pomocný výpočet PV bez projektu'!AH30</f>
        <v>0</v>
      </c>
      <c r="AI8" s="9">
        <f>'Pomocný výpočet PV bez projektu'!AI30</f>
        <v>0</v>
      </c>
      <c r="AJ8" s="9">
        <f>'Pomocný výpočet PV bez projektu'!AJ30</f>
        <v>0</v>
      </c>
      <c r="AK8" s="9">
        <f>'Pomocný výpočet PV bez projektu'!AK30</f>
        <v>0</v>
      </c>
      <c r="AL8" s="9">
        <f>'Pomocný výpočet PV bez projektu'!AL30</f>
        <v>0</v>
      </c>
      <c r="AM8" s="9">
        <f>'Pomocný výpočet PV bez projektu'!AM30</f>
        <v>0</v>
      </c>
      <c r="AN8" s="9">
        <f>'Pomocný výpočet PV bez projektu'!AN30</f>
        <v>0</v>
      </c>
      <c r="AO8" s="9">
        <f>'Pomocný výpočet PV bez projektu'!AO30</f>
        <v>0</v>
      </c>
      <c r="AP8" s="9">
        <f>'Pomocný výpočet PV bez projektu'!AP30</f>
        <v>0</v>
      </c>
    </row>
    <row r="9" spans="2:42" ht="10.8" thickBot="1" x14ac:dyDescent="0.25">
      <c r="B9" s="20" t="s">
        <v>51</v>
      </c>
      <c r="C9" s="8">
        <f t="shared" si="5"/>
        <v>0</v>
      </c>
      <c r="D9" s="21">
        <f t="shared" ref="D9:AG9" si="8">SUM(D8:D8)</f>
        <v>0</v>
      </c>
      <c r="E9" s="21">
        <f t="shared" si="8"/>
        <v>0</v>
      </c>
      <c r="F9" s="21">
        <f t="shared" si="8"/>
        <v>0</v>
      </c>
      <c r="G9" s="21">
        <f t="shared" si="8"/>
        <v>0</v>
      </c>
      <c r="H9" s="21">
        <f t="shared" si="8"/>
        <v>0</v>
      </c>
      <c r="I9" s="21">
        <f t="shared" si="8"/>
        <v>0</v>
      </c>
      <c r="J9" s="21">
        <f t="shared" si="8"/>
        <v>0</v>
      </c>
      <c r="K9" s="21">
        <f t="shared" si="8"/>
        <v>0</v>
      </c>
      <c r="L9" s="21">
        <f t="shared" si="8"/>
        <v>0</v>
      </c>
      <c r="M9" s="21">
        <f t="shared" si="8"/>
        <v>0</v>
      </c>
      <c r="N9" s="21">
        <f t="shared" si="8"/>
        <v>0</v>
      </c>
      <c r="O9" s="21">
        <f t="shared" si="8"/>
        <v>0</v>
      </c>
      <c r="P9" s="21">
        <f t="shared" si="8"/>
        <v>0</v>
      </c>
      <c r="Q9" s="21">
        <f t="shared" si="8"/>
        <v>0</v>
      </c>
      <c r="R9" s="21">
        <f t="shared" si="8"/>
        <v>0</v>
      </c>
      <c r="S9" s="21">
        <f t="shared" si="8"/>
        <v>0</v>
      </c>
      <c r="T9" s="21">
        <f t="shared" si="8"/>
        <v>0</v>
      </c>
      <c r="U9" s="21">
        <f t="shared" si="8"/>
        <v>0</v>
      </c>
      <c r="V9" s="21">
        <f t="shared" si="8"/>
        <v>0</v>
      </c>
      <c r="W9" s="21">
        <f t="shared" si="8"/>
        <v>0</v>
      </c>
      <c r="X9" s="21">
        <f t="shared" si="8"/>
        <v>0</v>
      </c>
      <c r="Y9" s="21">
        <f t="shared" si="8"/>
        <v>0</v>
      </c>
      <c r="Z9" s="21">
        <f t="shared" si="8"/>
        <v>0</v>
      </c>
      <c r="AA9" s="21">
        <f t="shared" si="8"/>
        <v>0</v>
      </c>
      <c r="AB9" s="21">
        <f t="shared" si="8"/>
        <v>0</v>
      </c>
      <c r="AC9" s="21">
        <f t="shared" si="8"/>
        <v>0</v>
      </c>
      <c r="AD9" s="21">
        <f t="shared" si="8"/>
        <v>0</v>
      </c>
      <c r="AE9" s="21">
        <f t="shared" si="8"/>
        <v>0</v>
      </c>
      <c r="AF9" s="21">
        <f t="shared" si="8"/>
        <v>0</v>
      </c>
      <c r="AG9" s="21">
        <f t="shared" si="8"/>
        <v>0</v>
      </c>
      <c r="AH9" s="21">
        <f t="shared" ref="AH9:AK9" si="9">SUM(AH8:AH8)</f>
        <v>0</v>
      </c>
      <c r="AI9" s="21">
        <f t="shared" si="9"/>
        <v>0</v>
      </c>
      <c r="AJ9" s="21">
        <f t="shared" si="9"/>
        <v>0</v>
      </c>
      <c r="AK9" s="21">
        <f t="shared" si="9"/>
        <v>0</v>
      </c>
      <c r="AL9" s="21">
        <f>SUM(AL8:AL8)</f>
        <v>0</v>
      </c>
      <c r="AM9" s="21">
        <f>SUM(AM8:AM8)</f>
        <v>0</v>
      </c>
      <c r="AN9" s="21">
        <f>SUM(AN8:AN8)</f>
        <v>0</v>
      </c>
      <c r="AO9" s="21">
        <f>SUM(AO8:AO8)</f>
        <v>0</v>
      </c>
      <c r="AP9" s="21">
        <f>SUM(AP8:AP8)</f>
        <v>0</v>
      </c>
    </row>
    <row r="10" spans="2:42" ht="10.8" thickTop="1" x14ac:dyDescent="0.2">
      <c r="B10" s="22" t="s">
        <v>50</v>
      </c>
      <c r="C10" s="13">
        <f t="shared" si="5"/>
        <v>45135608.042794764</v>
      </c>
      <c r="D10" s="23">
        <f t="shared" ref="D10:AG10" si="10">SUM(D7,D9)</f>
        <v>611468.69876803248</v>
      </c>
      <c r="E10" s="23">
        <f t="shared" si="10"/>
        <v>643972.45437158505</v>
      </c>
      <c r="F10" s="23">
        <f t="shared" si="10"/>
        <v>671117.65909420117</v>
      </c>
      <c r="G10" s="23">
        <f t="shared" si="10"/>
        <v>745025.61737037741</v>
      </c>
      <c r="H10" s="23">
        <f t="shared" si="10"/>
        <v>760870.33717946743</v>
      </c>
      <c r="I10" s="23">
        <f t="shared" si="10"/>
        <v>777060.77474568982</v>
      </c>
      <c r="J10" s="23">
        <f t="shared" si="10"/>
        <v>793604.47332440247</v>
      </c>
      <c r="K10" s="23">
        <f t="shared" si="10"/>
        <v>810509.1407581165</v>
      </c>
      <c r="L10" s="23">
        <f t="shared" si="10"/>
        <v>827782.65306764224</v>
      </c>
      <c r="M10" s="23">
        <f t="shared" si="10"/>
        <v>845433.05812158994</v>
      </c>
      <c r="N10" s="23">
        <f t="shared" si="10"/>
        <v>863468.57938593742</v>
      </c>
      <c r="O10" s="23">
        <f t="shared" si="10"/>
        <v>881897.61975540966</v>
      </c>
      <c r="P10" s="23">
        <f t="shared" si="10"/>
        <v>900728.76546845376</v>
      </c>
      <c r="Q10" s="23">
        <f t="shared" si="10"/>
        <v>994023.13243823266</v>
      </c>
      <c r="R10" s="23">
        <f t="shared" si="10"/>
        <v>1015300.7575607628</v>
      </c>
      <c r="S10" s="23">
        <f t="shared" si="10"/>
        <v>1037042.6416240061</v>
      </c>
      <c r="T10" s="23">
        <f t="shared" si="10"/>
        <v>1059258.9143469883</v>
      </c>
      <c r="U10" s="23">
        <f t="shared" si="10"/>
        <v>1081959.9264702359</v>
      </c>
      <c r="V10" s="23">
        <f t="shared" si="10"/>
        <v>1105156.2545782682</v>
      </c>
      <c r="W10" s="23">
        <f t="shared" si="10"/>
        <v>1128858.7060273152</v>
      </c>
      <c r="X10" s="23">
        <f t="shared" si="10"/>
        <v>1153078.32398055</v>
      </c>
      <c r="Y10" s="23">
        <f t="shared" si="10"/>
        <v>1177826.3925531884</v>
      </c>
      <c r="Z10" s="23">
        <f t="shared" si="10"/>
        <v>1203114.4420698497</v>
      </c>
      <c r="AA10" s="23">
        <f t="shared" si="10"/>
        <v>1274900.3942379581</v>
      </c>
      <c r="AB10" s="23">
        <f t="shared" si="10"/>
        <v>1302306.5125209137</v>
      </c>
      <c r="AC10" s="23">
        <f t="shared" si="10"/>
        <v>1330310.6080391025</v>
      </c>
      <c r="AD10" s="23">
        <f t="shared" si="10"/>
        <v>1358925.728126341</v>
      </c>
      <c r="AE10" s="23">
        <f t="shared" si="10"/>
        <v>1388165.2047977182</v>
      </c>
      <c r="AF10" s="23">
        <f t="shared" si="10"/>
        <v>1418042.6609610869</v>
      </c>
      <c r="AG10" s="23">
        <f t="shared" si="10"/>
        <v>1448572.0167640876</v>
      </c>
      <c r="AH10" s="23">
        <f t="shared" ref="AH10:AK10" si="11">SUM(AH7,AH9)</f>
        <v>1479767.4960796572</v>
      </c>
      <c r="AI10" s="23">
        <f t="shared" si="11"/>
        <v>1511643.6331330473</v>
      </c>
      <c r="AJ10" s="23">
        <f t="shared" si="11"/>
        <v>1544215.2792734341</v>
      </c>
      <c r="AK10" s="23">
        <f t="shared" si="11"/>
        <v>1577497.6098932838</v>
      </c>
      <c r="AL10" s="23">
        <f>SUM(AL7,AL9)</f>
        <v>1611506.13149869</v>
      </c>
      <c r="AM10" s="23">
        <f>SUM(AM7,AM9)</f>
        <v>1646256.6889339797</v>
      </c>
      <c r="AN10" s="23">
        <f>SUM(AN7,AN9)</f>
        <v>1681765.4727639533</v>
      </c>
      <c r="AO10" s="23">
        <f>SUM(AO7,AO9)</f>
        <v>1718049.0268172002</v>
      </c>
      <c r="AP10" s="23">
        <f>SUM(AP7,AP9)</f>
        <v>1755124.255894002</v>
      </c>
    </row>
    <row r="13" spans="2:42" x14ac:dyDescent="0.2">
      <c r="C13" s="3"/>
      <c r="D13" s="3" t="s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2:42" x14ac:dyDescent="0.2">
      <c r="B14" s="4" t="s">
        <v>54</v>
      </c>
      <c r="C14" s="4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  <c r="X14" s="5">
        <v>21</v>
      </c>
      <c r="Y14" s="5">
        <v>22</v>
      </c>
      <c r="Z14" s="5">
        <v>23</v>
      </c>
      <c r="AA14" s="5">
        <v>24</v>
      </c>
      <c r="AB14" s="5">
        <v>25</v>
      </c>
      <c r="AC14" s="5">
        <v>26</v>
      </c>
      <c r="AD14" s="5">
        <v>27</v>
      </c>
      <c r="AE14" s="5">
        <v>28</v>
      </c>
      <c r="AF14" s="5">
        <v>29</v>
      </c>
      <c r="AG14" s="5">
        <v>30</v>
      </c>
      <c r="AH14" s="5">
        <v>31</v>
      </c>
      <c r="AI14" s="5">
        <v>32</v>
      </c>
      <c r="AJ14" s="5">
        <v>33</v>
      </c>
      <c r="AK14" s="5">
        <v>34</v>
      </c>
      <c r="AL14" s="5">
        <v>35</v>
      </c>
      <c r="AM14" s="5">
        <v>36</v>
      </c>
      <c r="AN14" s="5">
        <v>37</v>
      </c>
      <c r="AO14" s="5">
        <v>38</v>
      </c>
      <c r="AP14" s="5">
        <v>39</v>
      </c>
    </row>
    <row r="15" spans="2:42" x14ac:dyDescent="0.2">
      <c r="B15" s="6" t="s">
        <v>34</v>
      </c>
      <c r="C15" s="6" t="s">
        <v>9</v>
      </c>
      <c r="D15" s="7">
        <f>D4</f>
        <v>2026</v>
      </c>
      <c r="E15" s="7">
        <f>$D$4+D14</f>
        <v>2027</v>
      </c>
      <c r="F15" s="7">
        <f>$D$4+E14</f>
        <v>2028</v>
      </c>
      <c r="G15" s="7">
        <f>$D$4+F14</f>
        <v>2029</v>
      </c>
      <c r="H15" s="7">
        <f t="shared" ref="H15:AG15" si="12">$D$4+G14</f>
        <v>2030</v>
      </c>
      <c r="I15" s="7">
        <f t="shared" si="12"/>
        <v>2031</v>
      </c>
      <c r="J15" s="7">
        <f t="shared" si="12"/>
        <v>2032</v>
      </c>
      <c r="K15" s="7">
        <f t="shared" si="12"/>
        <v>2033</v>
      </c>
      <c r="L15" s="7">
        <f t="shared" si="12"/>
        <v>2034</v>
      </c>
      <c r="M15" s="7">
        <f t="shared" si="12"/>
        <v>2035</v>
      </c>
      <c r="N15" s="7">
        <f t="shared" si="12"/>
        <v>2036</v>
      </c>
      <c r="O15" s="7">
        <f t="shared" si="12"/>
        <v>2037</v>
      </c>
      <c r="P15" s="7">
        <f t="shared" si="12"/>
        <v>2038</v>
      </c>
      <c r="Q15" s="7">
        <f t="shared" si="12"/>
        <v>2039</v>
      </c>
      <c r="R15" s="7">
        <f t="shared" si="12"/>
        <v>2040</v>
      </c>
      <c r="S15" s="7">
        <f t="shared" si="12"/>
        <v>2041</v>
      </c>
      <c r="T15" s="7">
        <f t="shared" si="12"/>
        <v>2042</v>
      </c>
      <c r="U15" s="7">
        <f t="shared" si="12"/>
        <v>2043</v>
      </c>
      <c r="V15" s="7">
        <f t="shared" si="12"/>
        <v>2044</v>
      </c>
      <c r="W15" s="7">
        <f t="shared" si="12"/>
        <v>2045</v>
      </c>
      <c r="X15" s="7">
        <f t="shared" si="12"/>
        <v>2046</v>
      </c>
      <c r="Y15" s="7">
        <f t="shared" si="12"/>
        <v>2047</v>
      </c>
      <c r="Z15" s="7">
        <f t="shared" si="12"/>
        <v>2048</v>
      </c>
      <c r="AA15" s="7">
        <f t="shared" si="12"/>
        <v>2049</v>
      </c>
      <c r="AB15" s="7">
        <f t="shared" si="12"/>
        <v>2050</v>
      </c>
      <c r="AC15" s="7">
        <f t="shared" si="12"/>
        <v>2051</v>
      </c>
      <c r="AD15" s="7">
        <f t="shared" si="12"/>
        <v>2052</v>
      </c>
      <c r="AE15" s="7">
        <f t="shared" si="12"/>
        <v>2053</v>
      </c>
      <c r="AF15" s="7">
        <f t="shared" si="12"/>
        <v>2054</v>
      </c>
      <c r="AG15" s="7">
        <f t="shared" si="12"/>
        <v>2055</v>
      </c>
      <c r="AH15" s="7">
        <f t="shared" ref="AH15" si="13">$D$4+AG14</f>
        <v>2056</v>
      </c>
      <c r="AI15" s="7">
        <f t="shared" ref="AI15" si="14">$D$4+AH14</f>
        <v>2057</v>
      </c>
      <c r="AJ15" s="7">
        <f t="shared" ref="AJ15" si="15">$D$4+AI14</f>
        <v>2058</v>
      </c>
      <c r="AK15" s="7">
        <f t="shared" ref="AK15" si="16">$D$4+AJ14</f>
        <v>2059</v>
      </c>
      <c r="AL15" s="7">
        <f>$D$4+AK14</f>
        <v>2060</v>
      </c>
      <c r="AM15" s="7">
        <f>$D$4+AL14</f>
        <v>2061</v>
      </c>
      <c r="AN15" s="7">
        <f>$D$4+AM14</f>
        <v>2062</v>
      </c>
      <c r="AO15" s="7">
        <f>$D$4+AN14</f>
        <v>2063</v>
      </c>
      <c r="AP15" s="7">
        <f>$D$4+AO14</f>
        <v>2064</v>
      </c>
    </row>
    <row r="16" spans="2:42" x14ac:dyDescent="0.2">
      <c r="B16" s="3" t="s">
        <v>280</v>
      </c>
      <c r="C16" s="8">
        <f>SUM(D16:AP16)</f>
        <v>110702744.75482802</v>
      </c>
      <c r="D16" s="9">
        <f>'Pomocný výpočet PV moder.'!D35</f>
        <v>611468.69876803248</v>
      </c>
      <c r="E16" s="9">
        <f>'Pomocný výpočet PV moder.'!E35</f>
        <v>643972.45437158505</v>
      </c>
      <c r="F16" s="9">
        <f>'Pomocný výpočet PV moder.'!F35</f>
        <v>671117.65909420117</v>
      </c>
      <c r="G16" s="9">
        <f>'Pomocný výpočet PV moder.'!G35</f>
        <v>2042753.942610705</v>
      </c>
      <c r="H16" s="9">
        <f>'Pomocný výpočet PV moder.'!H35</f>
        <v>2085818.7020693808</v>
      </c>
      <c r="I16" s="9">
        <f>'Pomocný výpočet PV moder.'!I35</f>
        <v>2129823.0964493984</v>
      </c>
      <c r="J16" s="9">
        <f>'Pomocný výpočet PV moder.'!J35</f>
        <v>2174787.6277527767</v>
      </c>
      <c r="K16" s="9">
        <f>'Pomocný výpočet PV moder.'!K35</f>
        <v>2220733.2453170689</v>
      </c>
      <c r="L16" s="9">
        <f>'Pomocný výpočet PV moder.'!L35</f>
        <v>2267681.3555758214</v>
      </c>
      <c r="M16" s="9">
        <f>'Pomocný výpočet PV moder.'!M35</f>
        <v>2315653.8320320076</v>
      </c>
      <c r="N16" s="9">
        <f>'Pomocný výpočet PV moder.'!N35</f>
        <v>2364673.0254490711</v>
      </c>
      <c r="O16" s="9">
        <f>'Pomocný výpočet PV moder.'!O35</f>
        <v>2414761.7742643221</v>
      </c>
      <c r="P16" s="9">
        <f>'Pomocný výpočet PV moder.'!P35</f>
        <v>2465943.415229552</v>
      </c>
      <c r="Q16" s="9">
        <f>'Pomocný výpočet PV moder.'!Q35</f>
        <v>2518241.7942838143</v>
      </c>
      <c r="R16" s="9">
        <f>'Pomocný výpočet PV moder.'!R35</f>
        <v>2571681.2776634381</v>
      </c>
      <c r="S16" s="9">
        <f>'Pomocný výpočet PV moder.'!S35</f>
        <v>2626286.7632544553</v>
      </c>
      <c r="T16" s="9">
        <f>'Pomocný výpočet PV moder.'!T35</f>
        <v>2682083.6921927268</v>
      </c>
      <c r="U16" s="9">
        <f>'Pomocný výpočet PV moder.'!U35</f>
        <v>2739098.0607171715</v>
      </c>
      <c r="V16" s="9">
        <f>'Pomocný výpočet PV moder.'!V35</f>
        <v>2797356.4322816245</v>
      </c>
      <c r="W16" s="9">
        <f>'Pomocný výpočet PV moder.'!W35</f>
        <v>2856885.9499309636</v>
      </c>
      <c r="X16" s="9">
        <f>'Pomocný výpočet PV moder.'!X35</f>
        <v>2917714.3489472726</v>
      </c>
      <c r="Y16" s="9">
        <f>'Pomocný výpočet PV moder.'!Y35</f>
        <v>2979869.9697719356</v>
      </c>
      <c r="Z16" s="9">
        <f>'Pomocný výpočet PV moder.'!Z35</f>
        <v>3043381.7712096721</v>
      </c>
      <c r="AA16" s="9">
        <f>'Pomocný výpočet PV moder.'!AA35</f>
        <v>3108279.3439206807</v>
      </c>
      <c r="AB16" s="9">
        <f>'Pomocný výpočet PV moder.'!AB35</f>
        <v>3174592.9242071654</v>
      </c>
      <c r="AC16" s="9">
        <f>'Pomocný výpočet PV moder.'!AC35</f>
        <v>3242353.4081006749</v>
      </c>
      <c r="AD16" s="9">
        <f>'Pomocný výpočet PV moder.'!AD35</f>
        <v>3311592.3657568074</v>
      </c>
      <c r="AE16" s="9">
        <f>'Pomocný výpočet PV moder.'!AE35</f>
        <v>3382342.0561640067</v>
      </c>
      <c r="AF16" s="9">
        <f>'Pomocný výpočet PV moder.'!AF35</f>
        <v>3454635.4421732794</v>
      </c>
      <c r="AG16" s="9">
        <f>'Pomocný výpočet PV moder.'!AG35</f>
        <v>3528506.2058558566</v>
      </c>
      <c r="AH16" s="9">
        <f>'Pomocný výpočet PV moder.'!AH35</f>
        <v>3603988.7641959409</v>
      </c>
      <c r="AI16" s="9">
        <f>'Pomocný výpočet PV moder.'!AI35</f>
        <v>3681118.2851258572</v>
      </c>
      <c r="AJ16" s="9">
        <f>'Pomocný výpočet PV moder.'!AJ35</f>
        <v>3759930.7039110763</v>
      </c>
      <c r="AK16" s="9">
        <f>'Pomocný výpočet PV moder.'!AK35</f>
        <v>3840462.7398927417</v>
      </c>
      <c r="AL16" s="9">
        <f>'Pomocný výpočet PV moder.'!AL35</f>
        <v>3922751.913595512</v>
      </c>
      <c r="AM16" s="9">
        <f>'Pomocný výpočet PV moder.'!AM35</f>
        <v>4006836.5642086705</v>
      </c>
      <c r="AN16" s="9">
        <f>'Pomocný výpočet PV moder.'!AN35</f>
        <v>4092755.8674486652</v>
      </c>
      <c r="AO16" s="9">
        <f>'Pomocný výpočet PV moder.'!AO35</f>
        <v>4180549.8538113907</v>
      </c>
      <c r="AP16" s="9">
        <f>'Pomocný výpočet PV moder.'!AP35</f>
        <v>4270259.4272227176</v>
      </c>
    </row>
    <row r="17" spans="2:42" x14ac:dyDescent="0.2">
      <c r="B17" s="3" t="s">
        <v>278</v>
      </c>
      <c r="C17" s="8">
        <f t="shared" ref="C17:C21" si="17">SUM(D17:AP17)</f>
        <v>5399775</v>
      </c>
      <c r="D17" s="9">
        <f>'Pomocný výpočet PV moder.'!D36</f>
        <v>0</v>
      </c>
      <c r="E17" s="9">
        <f>'Pomocný výpočet PV moder.'!E36</f>
        <v>0</v>
      </c>
      <c r="F17" s="9">
        <f>'Pomocný výpočet PV moder.'!F36</f>
        <v>0</v>
      </c>
      <c r="G17" s="9">
        <f>'Pomocný výpočet PV moder.'!G36</f>
        <v>0</v>
      </c>
      <c r="H17" s="9">
        <f>'Pomocný výpočet PV moder.'!H36</f>
        <v>0</v>
      </c>
      <c r="I17" s="9">
        <f>'Pomocný výpočet PV moder.'!I36</f>
        <v>0</v>
      </c>
      <c r="J17" s="9">
        <f>'Pomocný výpočet PV moder.'!J36</f>
        <v>0</v>
      </c>
      <c r="K17" s="9">
        <f>'Pomocný výpočet PV moder.'!K36</f>
        <v>0</v>
      </c>
      <c r="L17" s="9">
        <f>'Pomocný výpočet PV moder.'!L36</f>
        <v>0</v>
      </c>
      <c r="M17" s="9">
        <f>'Pomocný výpočet PV moder.'!M36</f>
        <v>0</v>
      </c>
      <c r="N17" s="9">
        <f>'Pomocný výpočet PV moder.'!N36</f>
        <v>0</v>
      </c>
      <c r="O17" s="9">
        <f>'Pomocný výpočet PV moder.'!O36</f>
        <v>0</v>
      </c>
      <c r="P17" s="9">
        <f>'Pomocný výpočet PV moder.'!P36</f>
        <v>0</v>
      </c>
      <c r="Q17" s="9">
        <f>'Pomocný výpočet PV moder.'!Q36</f>
        <v>0</v>
      </c>
      <c r="R17" s="9">
        <f>'Pomocný výpočet PV moder.'!R36</f>
        <v>0</v>
      </c>
      <c r="S17" s="9">
        <f>'Pomocný výpočet PV moder.'!S36</f>
        <v>0</v>
      </c>
      <c r="T17" s="9">
        <f>'Pomocný výpočet PV moder.'!T36</f>
        <v>0</v>
      </c>
      <c r="U17" s="9">
        <f>'Pomocný výpočet PV moder.'!U36</f>
        <v>0</v>
      </c>
      <c r="V17" s="9">
        <f>'Pomocný výpočet PV moder.'!V36</f>
        <v>0</v>
      </c>
      <c r="W17" s="9">
        <f>'Pomocný výpočet PV moder.'!W36</f>
        <v>0</v>
      </c>
      <c r="X17" s="9">
        <f>'Pomocný výpočet PV moder.'!X36</f>
        <v>0</v>
      </c>
      <c r="Y17" s="9">
        <f>'Pomocný výpočet PV moder.'!Y36</f>
        <v>0</v>
      </c>
      <c r="Z17" s="9">
        <f>'Pomocný výpočet PV moder.'!Z36</f>
        <v>3599850</v>
      </c>
      <c r="AA17" s="9">
        <f>'Pomocný výpočet PV moder.'!AA36</f>
        <v>0</v>
      </c>
      <c r="AB17" s="9">
        <f>'Pomocný výpočet PV moder.'!AB36</f>
        <v>0</v>
      </c>
      <c r="AC17" s="9">
        <f>'Pomocný výpočet PV moder.'!AC36</f>
        <v>0</v>
      </c>
      <c r="AD17" s="9">
        <f>'Pomocný výpočet PV moder.'!AD36</f>
        <v>0</v>
      </c>
      <c r="AE17" s="9">
        <f>'Pomocný výpočet PV moder.'!AE36</f>
        <v>0</v>
      </c>
      <c r="AF17" s="9">
        <f>'Pomocný výpočet PV moder.'!AF36</f>
        <v>0</v>
      </c>
      <c r="AG17" s="9">
        <f>'Pomocný výpočet PV moder.'!AG36</f>
        <v>0</v>
      </c>
      <c r="AH17" s="9">
        <f>'Pomocný výpočet PV moder.'!AH36</f>
        <v>0</v>
      </c>
      <c r="AI17" s="9">
        <f>'Pomocný výpočet PV moder.'!AI36</f>
        <v>0</v>
      </c>
      <c r="AJ17" s="9">
        <f>'Pomocný výpočet PV moder.'!AJ36</f>
        <v>1799925</v>
      </c>
      <c r="AK17" s="9">
        <f>'Pomocný výpočet PV moder.'!AK36</f>
        <v>0</v>
      </c>
      <c r="AL17" s="9">
        <f>'Pomocný výpočet PV moder.'!AL36</f>
        <v>0</v>
      </c>
      <c r="AM17" s="9">
        <f>'Pomocný výpočet PV moder.'!AM36</f>
        <v>0</v>
      </c>
      <c r="AN17" s="9">
        <f>'Pomocný výpočet PV moder.'!AN36</f>
        <v>0</v>
      </c>
      <c r="AO17" s="9">
        <f>'Pomocný výpočet PV moder.'!AO36</f>
        <v>0</v>
      </c>
      <c r="AP17" s="9">
        <f>'Pomocný výpočet PV moder.'!AP36</f>
        <v>0</v>
      </c>
    </row>
    <row r="18" spans="2:42" x14ac:dyDescent="0.2">
      <c r="B18" s="4" t="s">
        <v>277</v>
      </c>
      <c r="C18" s="13">
        <f t="shared" si="17"/>
        <v>116102519.75482802</v>
      </c>
      <c r="D18" s="13">
        <f t="shared" ref="D18:AG18" si="18">SUM(D16:D17)</f>
        <v>611468.69876803248</v>
      </c>
      <c r="E18" s="13">
        <f t="shared" si="18"/>
        <v>643972.45437158505</v>
      </c>
      <c r="F18" s="13">
        <f t="shared" si="18"/>
        <v>671117.65909420117</v>
      </c>
      <c r="G18" s="13">
        <f t="shared" si="18"/>
        <v>2042753.942610705</v>
      </c>
      <c r="H18" s="13">
        <f t="shared" si="18"/>
        <v>2085818.7020693808</v>
      </c>
      <c r="I18" s="13">
        <f t="shared" si="18"/>
        <v>2129823.0964493984</v>
      </c>
      <c r="J18" s="13">
        <f t="shared" si="18"/>
        <v>2174787.6277527767</v>
      </c>
      <c r="K18" s="13">
        <f t="shared" si="18"/>
        <v>2220733.2453170689</v>
      </c>
      <c r="L18" s="13">
        <f t="shared" si="18"/>
        <v>2267681.3555758214</v>
      </c>
      <c r="M18" s="13">
        <f t="shared" si="18"/>
        <v>2315653.8320320076</v>
      </c>
      <c r="N18" s="13">
        <f t="shared" si="18"/>
        <v>2364673.0254490711</v>
      </c>
      <c r="O18" s="13">
        <f t="shared" si="18"/>
        <v>2414761.7742643221</v>
      </c>
      <c r="P18" s="13">
        <f t="shared" si="18"/>
        <v>2465943.415229552</v>
      </c>
      <c r="Q18" s="13">
        <f t="shared" si="18"/>
        <v>2518241.7942838143</v>
      </c>
      <c r="R18" s="13">
        <f t="shared" si="18"/>
        <v>2571681.2776634381</v>
      </c>
      <c r="S18" s="13">
        <f t="shared" si="18"/>
        <v>2626286.7632544553</v>
      </c>
      <c r="T18" s="13">
        <f t="shared" si="18"/>
        <v>2682083.6921927268</v>
      </c>
      <c r="U18" s="13">
        <f t="shared" si="18"/>
        <v>2739098.0607171715</v>
      </c>
      <c r="V18" s="13">
        <f t="shared" si="18"/>
        <v>2797356.4322816245</v>
      </c>
      <c r="W18" s="13">
        <f t="shared" si="18"/>
        <v>2856885.9499309636</v>
      </c>
      <c r="X18" s="13">
        <f t="shared" si="18"/>
        <v>2917714.3489472726</v>
      </c>
      <c r="Y18" s="13">
        <f t="shared" si="18"/>
        <v>2979869.9697719356</v>
      </c>
      <c r="Z18" s="13">
        <f t="shared" si="18"/>
        <v>6643231.7712096721</v>
      </c>
      <c r="AA18" s="13">
        <f t="shared" si="18"/>
        <v>3108279.3439206807</v>
      </c>
      <c r="AB18" s="13">
        <f t="shared" si="18"/>
        <v>3174592.9242071654</v>
      </c>
      <c r="AC18" s="13">
        <f t="shared" si="18"/>
        <v>3242353.4081006749</v>
      </c>
      <c r="AD18" s="13">
        <f t="shared" si="18"/>
        <v>3311592.3657568074</v>
      </c>
      <c r="AE18" s="13">
        <f t="shared" si="18"/>
        <v>3382342.0561640067</v>
      </c>
      <c r="AF18" s="13">
        <f t="shared" si="18"/>
        <v>3454635.4421732794</v>
      </c>
      <c r="AG18" s="13">
        <f t="shared" si="18"/>
        <v>3528506.2058558566</v>
      </c>
      <c r="AH18" s="13">
        <f t="shared" ref="AH18:AK18" si="19">SUM(AH16:AH17)</f>
        <v>3603988.7641959409</v>
      </c>
      <c r="AI18" s="13">
        <f t="shared" si="19"/>
        <v>3681118.2851258572</v>
      </c>
      <c r="AJ18" s="13">
        <f t="shared" si="19"/>
        <v>5559855.7039110763</v>
      </c>
      <c r="AK18" s="13">
        <f t="shared" si="19"/>
        <v>3840462.7398927417</v>
      </c>
      <c r="AL18" s="13">
        <f>SUM(AL16:AL17)</f>
        <v>3922751.913595512</v>
      </c>
      <c r="AM18" s="13">
        <f>SUM(AM16:AM17)</f>
        <v>4006836.5642086705</v>
      </c>
      <c r="AN18" s="13">
        <f>SUM(AN16:AN17)</f>
        <v>4092755.8674486652</v>
      </c>
      <c r="AO18" s="13">
        <f>SUM(AO16:AO17)</f>
        <v>4180549.8538113907</v>
      </c>
      <c r="AP18" s="13">
        <f>SUM(AP16:AP17)</f>
        <v>4270259.4272227176</v>
      </c>
    </row>
    <row r="19" spans="2:42" x14ac:dyDescent="0.2">
      <c r="B19" s="3" t="s">
        <v>53</v>
      </c>
      <c r="C19" s="8">
        <f t="shared" si="17"/>
        <v>0</v>
      </c>
      <c r="D19" s="9">
        <f>'Pomocný výpočet PV moder.'!D38</f>
        <v>0</v>
      </c>
      <c r="E19" s="9">
        <f>'Pomocný výpočet PV moder.'!E38</f>
        <v>0</v>
      </c>
      <c r="F19" s="9">
        <f>'Pomocný výpočet PV moder.'!F38</f>
        <v>0</v>
      </c>
      <c r="G19" s="9">
        <f>'Pomocný výpočet PV moder.'!G38</f>
        <v>0</v>
      </c>
      <c r="H19" s="9">
        <f>'Pomocný výpočet PV moder.'!H38</f>
        <v>0</v>
      </c>
      <c r="I19" s="9">
        <f>'Pomocný výpočet PV moder.'!I38</f>
        <v>0</v>
      </c>
      <c r="J19" s="9">
        <f>'Pomocný výpočet PV moder.'!J38</f>
        <v>0</v>
      </c>
      <c r="K19" s="9">
        <f>'Pomocný výpočet PV moder.'!K38</f>
        <v>0</v>
      </c>
      <c r="L19" s="9">
        <f>'Pomocný výpočet PV moder.'!L38</f>
        <v>0</v>
      </c>
      <c r="M19" s="9">
        <f>'Pomocný výpočet PV moder.'!M38</f>
        <v>0</v>
      </c>
      <c r="N19" s="9">
        <f>'Pomocný výpočet PV moder.'!N38</f>
        <v>0</v>
      </c>
      <c r="O19" s="9">
        <f>'Pomocný výpočet PV moder.'!O38</f>
        <v>0</v>
      </c>
      <c r="P19" s="9">
        <f>'Pomocný výpočet PV moder.'!P38</f>
        <v>0</v>
      </c>
      <c r="Q19" s="9">
        <f>'Pomocný výpočet PV moder.'!Q38</f>
        <v>0</v>
      </c>
      <c r="R19" s="9">
        <f>'Pomocný výpočet PV moder.'!R38</f>
        <v>0</v>
      </c>
      <c r="S19" s="9">
        <f>'Pomocný výpočet PV moder.'!S38</f>
        <v>0</v>
      </c>
      <c r="T19" s="9">
        <f>'Pomocný výpočet PV moder.'!T38</f>
        <v>0</v>
      </c>
      <c r="U19" s="9">
        <f>'Pomocný výpočet PV moder.'!U38</f>
        <v>0</v>
      </c>
      <c r="V19" s="9">
        <f>'Pomocný výpočet PV moder.'!V38</f>
        <v>0</v>
      </c>
      <c r="W19" s="9">
        <f>'Pomocný výpočet PV moder.'!W38</f>
        <v>0</v>
      </c>
      <c r="X19" s="9">
        <f>'Pomocný výpočet PV moder.'!X38</f>
        <v>0</v>
      </c>
      <c r="Y19" s="9">
        <f>'Pomocný výpočet PV moder.'!Y38</f>
        <v>0</v>
      </c>
      <c r="Z19" s="9">
        <f>'Pomocný výpočet PV moder.'!Z38</f>
        <v>0</v>
      </c>
      <c r="AA19" s="9">
        <f>'Pomocný výpočet PV moder.'!AA38</f>
        <v>0</v>
      </c>
      <c r="AB19" s="9">
        <f>'Pomocný výpočet PV moder.'!AB38</f>
        <v>0</v>
      </c>
      <c r="AC19" s="9">
        <f>'Pomocný výpočet PV moder.'!AC38</f>
        <v>0</v>
      </c>
      <c r="AD19" s="9">
        <f>'Pomocný výpočet PV moder.'!AD38</f>
        <v>0</v>
      </c>
      <c r="AE19" s="9">
        <f>'Pomocný výpočet PV moder.'!AE38</f>
        <v>0</v>
      </c>
      <c r="AF19" s="9">
        <f>'Pomocný výpočet PV moder.'!AF38</f>
        <v>0</v>
      </c>
      <c r="AG19" s="9">
        <f>'Pomocný výpočet PV moder.'!AG38</f>
        <v>0</v>
      </c>
      <c r="AH19" s="9">
        <f>'Pomocný výpočet PV moder.'!AH38</f>
        <v>0</v>
      </c>
      <c r="AI19" s="9">
        <f>'Pomocný výpočet PV moder.'!AI38</f>
        <v>0</v>
      </c>
      <c r="AJ19" s="9">
        <f>'Pomocný výpočet PV moder.'!AJ38</f>
        <v>0</v>
      </c>
      <c r="AK19" s="9">
        <f>'Pomocný výpočet PV moder.'!AK38</f>
        <v>0</v>
      </c>
      <c r="AL19" s="9">
        <f>'Pomocný výpočet PV moder.'!AL38</f>
        <v>0</v>
      </c>
      <c r="AM19" s="9">
        <f>'Pomocný výpočet PV moder.'!AM38</f>
        <v>0</v>
      </c>
      <c r="AN19" s="9">
        <f>'Pomocný výpočet PV moder.'!AN38</f>
        <v>0</v>
      </c>
      <c r="AO19" s="9">
        <f>'Pomocný výpočet PV moder.'!AO38</f>
        <v>0</v>
      </c>
      <c r="AP19" s="9">
        <f>'Pomocný výpočet PV moder.'!AP38</f>
        <v>0</v>
      </c>
    </row>
    <row r="20" spans="2:42" ht="10.8" thickBot="1" x14ac:dyDescent="0.25">
      <c r="B20" s="20" t="s">
        <v>51</v>
      </c>
      <c r="C20" s="8">
        <f t="shared" si="17"/>
        <v>0</v>
      </c>
      <c r="D20" s="21">
        <f t="shared" ref="D20:AG20" si="20">SUM(D19:D19)</f>
        <v>0</v>
      </c>
      <c r="E20" s="21">
        <f t="shared" si="20"/>
        <v>0</v>
      </c>
      <c r="F20" s="21">
        <f t="shared" si="20"/>
        <v>0</v>
      </c>
      <c r="G20" s="21">
        <f t="shared" si="20"/>
        <v>0</v>
      </c>
      <c r="H20" s="21">
        <f t="shared" si="20"/>
        <v>0</v>
      </c>
      <c r="I20" s="21">
        <f t="shared" si="20"/>
        <v>0</v>
      </c>
      <c r="J20" s="21">
        <f t="shared" si="20"/>
        <v>0</v>
      </c>
      <c r="K20" s="21">
        <f t="shared" si="20"/>
        <v>0</v>
      </c>
      <c r="L20" s="21">
        <f t="shared" si="20"/>
        <v>0</v>
      </c>
      <c r="M20" s="21">
        <f t="shared" si="20"/>
        <v>0</v>
      </c>
      <c r="N20" s="21">
        <f t="shared" si="20"/>
        <v>0</v>
      </c>
      <c r="O20" s="21">
        <f t="shared" si="20"/>
        <v>0</v>
      </c>
      <c r="P20" s="21">
        <f t="shared" si="20"/>
        <v>0</v>
      </c>
      <c r="Q20" s="21">
        <f t="shared" si="20"/>
        <v>0</v>
      </c>
      <c r="R20" s="21">
        <f t="shared" si="20"/>
        <v>0</v>
      </c>
      <c r="S20" s="21">
        <f t="shared" si="20"/>
        <v>0</v>
      </c>
      <c r="T20" s="21">
        <f t="shared" si="20"/>
        <v>0</v>
      </c>
      <c r="U20" s="21">
        <f t="shared" si="20"/>
        <v>0</v>
      </c>
      <c r="V20" s="21">
        <f t="shared" si="20"/>
        <v>0</v>
      </c>
      <c r="W20" s="21">
        <f t="shared" si="20"/>
        <v>0</v>
      </c>
      <c r="X20" s="21">
        <f t="shared" si="20"/>
        <v>0</v>
      </c>
      <c r="Y20" s="21">
        <f t="shared" si="20"/>
        <v>0</v>
      </c>
      <c r="Z20" s="21">
        <f t="shared" si="20"/>
        <v>0</v>
      </c>
      <c r="AA20" s="21">
        <f t="shared" si="20"/>
        <v>0</v>
      </c>
      <c r="AB20" s="21">
        <f t="shared" si="20"/>
        <v>0</v>
      </c>
      <c r="AC20" s="21">
        <f t="shared" si="20"/>
        <v>0</v>
      </c>
      <c r="AD20" s="21">
        <f t="shared" si="20"/>
        <v>0</v>
      </c>
      <c r="AE20" s="21">
        <f t="shared" si="20"/>
        <v>0</v>
      </c>
      <c r="AF20" s="21">
        <f t="shared" si="20"/>
        <v>0</v>
      </c>
      <c r="AG20" s="21">
        <f t="shared" si="20"/>
        <v>0</v>
      </c>
      <c r="AH20" s="21">
        <f t="shared" ref="AH20:AK20" si="21">SUM(AH19:AH19)</f>
        <v>0</v>
      </c>
      <c r="AI20" s="21">
        <f t="shared" si="21"/>
        <v>0</v>
      </c>
      <c r="AJ20" s="21">
        <f t="shared" si="21"/>
        <v>0</v>
      </c>
      <c r="AK20" s="21">
        <f t="shared" si="21"/>
        <v>0</v>
      </c>
      <c r="AL20" s="21">
        <f>SUM(AL19:AL19)</f>
        <v>0</v>
      </c>
      <c r="AM20" s="21">
        <f>SUM(AM19:AM19)</f>
        <v>0</v>
      </c>
      <c r="AN20" s="21">
        <f>SUM(AN19:AN19)</f>
        <v>0</v>
      </c>
      <c r="AO20" s="21">
        <f>SUM(AO19:AO19)</f>
        <v>0</v>
      </c>
      <c r="AP20" s="21">
        <f>SUM(AP19:AP19)</f>
        <v>0</v>
      </c>
    </row>
    <row r="21" spans="2:42" ht="10.8" thickTop="1" x14ac:dyDescent="0.2">
      <c r="B21" s="22" t="s">
        <v>50</v>
      </c>
      <c r="C21" s="13">
        <f t="shared" si="17"/>
        <v>116102519.75482802</v>
      </c>
      <c r="D21" s="23">
        <f t="shared" ref="D21:AG21" si="22">SUM(D18,D20)</f>
        <v>611468.69876803248</v>
      </c>
      <c r="E21" s="23">
        <f t="shared" si="22"/>
        <v>643972.45437158505</v>
      </c>
      <c r="F21" s="23">
        <f t="shared" si="22"/>
        <v>671117.65909420117</v>
      </c>
      <c r="G21" s="23">
        <f t="shared" si="22"/>
        <v>2042753.942610705</v>
      </c>
      <c r="H21" s="23">
        <f t="shared" si="22"/>
        <v>2085818.7020693808</v>
      </c>
      <c r="I21" s="23">
        <f t="shared" si="22"/>
        <v>2129823.0964493984</v>
      </c>
      <c r="J21" s="23">
        <f t="shared" si="22"/>
        <v>2174787.6277527767</v>
      </c>
      <c r="K21" s="23">
        <f t="shared" si="22"/>
        <v>2220733.2453170689</v>
      </c>
      <c r="L21" s="23">
        <f t="shared" si="22"/>
        <v>2267681.3555758214</v>
      </c>
      <c r="M21" s="23">
        <f t="shared" si="22"/>
        <v>2315653.8320320076</v>
      </c>
      <c r="N21" s="23">
        <f t="shared" si="22"/>
        <v>2364673.0254490711</v>
      </c>
      <c r="O21" s="23">
        <f t="shared" si="22"/>
        <v>2414761.7742643221</v>
      </c>
      <c r="P21" s="23">
        <f t="shared" si="22"/>
        <v>2465943.415229552</v>
      </c>
      <c r="Q21" s="23">
        <f t="shared" si="22"/>
        <v>2518241.7942838143</v>
      </c>
      <c r="R21" s="23">
        <f t="shared" si="22"/>
        <v>2571681.2776634381</v>
      </c>
      <c r="S21" s="23">
        <f t="shared" si="22"/>
        <v>2626286.7632544553</v>
      </c>
      <c r="T21" s="23">
        <f t="shared" si="22"/>
        <v>2682083.6921927268</v>
      </c>
      <c r="U21" s="23">
        <f t="shared" si="22"/>
        <v>2739098.0607171715</v>
      </c>
      <c r="V21" s="23">
        <f t="shared" si="22"/>
        <v>2797356.4322816245</v>
      </c>
      <c r="W21" s="23">
        <f t="shared" si="22"/>
        <v>2856885.9499309636</v>
      </c>
      <c r="X21" s="23">
        <f t="shared" si="22"/>
        <v>2917714.3489472726</v>
      </c>
      <c r="Y21" s="23">
        <f t="shared" si="22"/>
        <v>2979869.9697719356</v>
      </c>
      <c r="Z21" s="23">
        <f t="shared" si="22"/>
        <v>6643231.7712096721</v>
      </c>
      <c r="AA21" s="23">
        <f t="shared" si="22"/>
        <v>3108279.3439206807</v>
      </c>
      <c r="AB21" s="23">
        <f t="shared" si="22"/>
        <v>3174592.9242071654</v>
      </c>
      <c r="AC21" s="23">
        <f t="shared" si="22"/>
        <v>3242353.4081006749</v>
      </c>
      <c r="AD21" s="23">
        <f t="shared" si="22"/>
        <v>3311592.3657568074</v>
      </c>
      <c r="AE21" s="23">
        <f t="shared" si="22"/>
        <v>3382342.0561640067</v>
      </c>
      <c r="AF21" s="23">
        <f t="shared" si="22"/>
        <v>3454635.4421732794</v>
      </c>
      <c r="AG21" s="23">
        <f t="shared" si="22"/>
        <v>3528506.2058558566</v>
      </c>
      <c r="AH21" s="23">
        <f t="shared" ref="AH21:AK21" si="23">SUM(AH18,AH20)</f>
        <v>3603988.7641959409</v>
      </c>
      <c r="AI21" s="23">
        <f t="shared" si="23"/>
        <v>3681118.2851258572</v>
      </c>
      <c r="AJ21" s="23">
        <f t="shared" si="23"/>
        <v>5559855.7039110763</v>
      </c>
      <c r="AK21" s="23">
        <f t="shared" si="23"/>
        <v>3840462.7398927417</v>
      </c>
      <c r="AL21" s="23">
        <f>SUM(AL18,AL20)</f>
        <v>3922751.913595512</v>
      </c>
      <c r="AM21" s="23">
        <f>SUM(AM18,AM20)</f>
        <v>4006836.5642086705</v>
      </c>
      <c r="AN21" s="23">
        <f>SUM(AN18,AN20)</f>
        <v>4092755.8674486652</v>
      </c>
      <c r="AO21" s="23">
        <f>SUM(AO18,AO20)</f>
        <v>4180549.8538113907</v>
      </c>
      <c r="AP21" s="23">
        <f>SUM(AP18,AP20)</f>
        <v>4270259.4272227176</v>
      </c>
    </row>
    <row r="24" spans="2:42" x14ac:dyDescent="0.2">
      <c r="C24" s="3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2:42" x14ac:dyDescent="0.2">
      <c r="B25" s="4" t="s">
        <v>55</v>
      </c>
      <c r="C25" s="4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3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3">
        <v>12</v>
      </c>
      <c r="P25" s="3">
        <v>13</v>
      </c>
      <c r="Q25" s="3">
        <v>14</v>
      </c>
      <c r="R25" s="3">
        <v>15</v>
      </c>
      <c r="S25" s="3">
        <v>16</v>
      </c>
      <c r="T25" s="3">
        <v>17</v>
      </c>
      <c r="U25" s="3">
        <v>18</v>
      </c>
      <c r="V25" s="3">
        <v>19</v>
      </c>
      <c r="W25" s="3">
        <v>20</v>
      </c>
      <c r="X25" s="3">
        <v>21</v>
      </c>
      <c r="Y25" s="3">
        <v>22</v>
      </c>
      <c r="Z25" s="3">
        <v>23</v>
      </c>
      <c r="AA25" s="3">
        <v>24</v>
      </c>
      <c r="AB25" s="3">
        <v>25</v>
      </c>
      <c r="AC25" s="3">
        <v>26</v>
      </c>
      <c r="AD25" s="3">
        <v>27</v>
      </c>
      <c r="AE25" s="3">
        <v>28</v>
      </c>
      <c r="AF25" s="3">
        <v>29</v>
      </c>
      <c r="AG25" s="3">
        <v>30</v>
      </c>
      <c r="AH25" s="3">
        <v>31</v>
      </c>
      <c r="AI25" s="3">
        <v>32</v>
      </c>
      <c r="AJ25" s="3">
        <v>33</v>
      </c>
      <c r="AK25" s="3">
        <v>34</v>
      </c>
      <c r="AL25" s="3">
        <v>35</v>
      </c>
      <c r="AM25" s="3">
        <v>36</v>
      </c>
      <c r="AN25" s="3">
        <v>37</v>
      </c>
      <c r="AO25" s="3">
        <v>38</v>
      </c>
      <c r="AP25" s="3">
        <v>39</v>
      </c>
    </row>
    <row r="26" spans="2:42" x14ac:dyDescent="0.2">
      <c r="B26" s="153" t="s">
        <v>43</v>
      </c>
      <c r="C26" s="153" t="s">
        <v>9</v>
      </c>
      <c r="D26" s="279">
        <f t="shared" ref="D26:AG26" si="24">D4</f>
        <v>2026</v>
      </c>
      <c r="E26" s="279">
        <f t="shared" si="24"/>
        <v>2027</v>
      </c>
      <c r="F26" s="279">
        <f t="shared" si="24"/>
        <v>2028</v>
      </c>
      <c r="G26" s="279">
        <f t="shared" si="24"/>
        <v>2029</v>
      </c>
      <c r="H26" s="279">
        <f t="shared" si="24"/>
        <v>2030</v>
      </c>
      <c r="I26" s="279">
        <f t="shared" si="24"/>
        <v>2031</v>
      </c>
      <c r="J26" s="279">
        <f t="shared" si="24"/>
        <v>2032</v>
      </c>
      <c r="K26" s="279">
        <f t="shared" si="24"/>
        <v>2033</v>
      </c>
      <c r="L26" s="279">
        <f t="shared" si="24"/>
        <v>2034</v>
      </c>
      <c r="M26" s="279">
        <f t="shared" si="24"/>
        <v>2035</v>
      </c>
      <c r="N26" s="279">
        <f t="shared" si="24"/>
        <v>2036</v>
      </c>
      <c r="O26" s="279">
        <f t="shared" si="24"/>
        <v>2037</v>
      </c>
      <c r="P26" s="279">
        <f t="shared" si="24"/>
        <v>2038</v>
      </c>
      <c r="Q26" s="279">
        <f t="shared" si="24"/>
        <v>2039</v>
      </c>
      <c r="R26" s="279">
        <f t="shared" si="24"/>
        <v>2040</v>
      </c>
      <c r="S26" s="279">
        <f t="shared" si="24"/>
        <v>2041</v>
      </c>
      <c r="T26" s="279">
        <f t="shared" si="24"/>
        <v>2042</v>
      </c>
      <c r="U26" s="279">
        <f t="shared" si="24"/>
        <v>2043</v>
      </c>
      <c r="V26" s="279">
        <f t="shared" si="24"/>
        <v>2044</v>
      </c>
      <c r="W26" s="279">
        <f t="shared" si="24"/>
        <v>2045</v>
      </c>
      <c r="X26" s="279">
        <f t="shared" si="24"/>
        <v>2046</v>
      </c>
      <c r="Y26" s="279">
        <f t="shared" si="24"/>
        <v>2047</v>
      </c>
      <c r="Z26" s="279">
        <f t="shared" si="24"/>
        <v>2048</v>
      </c>
      <c r="AA26" s="279">
        <f t="shared" si="24"/>
        <v>2049</v>
      </c>
      <c r="AB26" s="279">
        <f t="shared" si="24"/>
        <v>2050</v>
      </c>
      <c r="AC26" s="279">
        <f t="shared" si="24"/>
        <v>2051</v>
      </c>
      <c r="AD26" s="279">
        <f t="shared" si="24"/>
        <v>2052</v>
      </c>
      <c r="AE26" s="279">
        <f t="shared" si="24"/>
        <v>2053</v>
      </c>
      <c r="AF26" s="279">
        <f t="shared" si="24"/>
        <v>2054</v>
      </c>
      <c r="AG26" s="279">
        <f t="shared" si="24"/>
        <v>2055</v>
      </c>
      <c r="AH26" s="279">
        <f t="shared" ref="AH26:AK26" si="25">AH4</f>
        <v>2056</v>
      </c>
      <c r="AI26" s="279">
        <f t="shared" si="25"/>
        <v>2057</v>
      </c>
      <c r="AJ26" s="279">
        <f t="shared" si="25"/>
        <v>2058</v>
      </c>
      <c r="AK26" s="279">
        <f t="shared" si="25"/>
        <v>2059</v>
      </c>
      <c r="AL26" s="279">
        <f>AL4</f>
        <v>2060</v>
      </c>
      <c r="AM26" s="279">
        <f>AM4</f>
        <v>2061</v>
      </c>
      <c r="AN26" s="279">
        <f>AN4</f>
        <v>2062</v>
      </c>
      <c r="AO26" s="279">
        <f>AO4</f>
        <v>2063</v>
      </c>
      <c r="AP26" s="279">
        <f>AP4</f>
        <v>2064</v>
      </c>
    </row>
    <row r="27" spans="2:42" x14ac:dyDescent="0.2">
      <c r="B27" s="3" t="s">
        <v>280</v>
      </c>
      <c r="C27" s="8">
        <f>SUM(D27:AP27)</f>
        <v>65567136.712033279</v>
      </c>
      <c r="D27" s="8">
        <f t="shared" ref="D27:AG27" si="26">D16-D5</f>
        <v>0</v>
      </c>
      <c r="E27" s="8">
        <f t="shared" si="26"/>
        <v>0</v>
      </c>
      <c r="F27" s="8">
        <f t="shared" si="26"/>
        <v>0</v>
      </c>
      <c r="G27" s="8">
        <f t="shared" si="26"/>
        <v>1297728.3252403275</v>
      </c>
      <c r="H27" s="8">
        <f t="shared" si="26"/>
        <v>1324948.3648899132</v>
      </c>
      <c r="I27" s="8">
        <f t="shared" si="26"/>
        <v>1352762.3217037087</v>
      </c>
      <c r="J27" s="8">
        <f t="shared" si="26"/>
        <v>1381183.1544283743</v>
      </c>
      <c r="K27" s="8">
        <f t="shared" si="26"/>
        <v>1410224.1045589524</v>
      </c>
      <c r="L27" s="8">
        <f t="shared" si="26"/>
        <v>1439898.702508179</v>
      </c>
      <c r="M27" s="8">
        <f t="shared" si="26"/>
        <v>1470220.7739104177</v>
      </c>
      <c r="N27" s="8">
        <f t="shared" si="26"/>
        <v>1501204.4460631337</v>
      </c>
      <c r="O27" s="8">
        <f t="shared" si="26"/>
        <v>1532864.1545089125</v>
      </c>
      <c r="P27" s="8">
        <f t="shared" si="26"/>
        <v>1565214.6497610982</v>
      </c>
      <c r="Q27" s="8">
        <f t="shared" si="26"/>
        <v>1524218.6618455816</v>
      </c>
      <c r="R27" s="8">
        <f t="shared" si="26"/>
        <v>1556380.5201026753</v>
      </c>
      <c r="S27" s="8">
        <f t="shared" si="26"/>
        <v>1589244.1216304493</v>
      </c>
      <c r="T27" s="8">
        <f t="shared" si="26"/>
        <v>1622824.7778457385</v>
      </c>
      <c r="U27" s="8">
        <f t="shared" si="26"/>
        <v>1657138.1342469356</v>
      </c>
      <c r="V27" s="8">
        <f t="shared" si="26"/>
        <v>1692200.1777033564</v>
      </c>
      <c r="W27" s="8">
        <f t="shared" si="26"/>
        <v>1728027.2439036483</v>
      </c>
      <c r="X27" s="8">
        <f t="shared" si="26"/>
        <v>1764636.0249667226</v>
      </c>
      <c r="Y27" s="8">
        <f t="shared" si="26"/>
        <v>1802043.5772187472</v>
      </c>
      <c r="Z27" s="8">
        <f t="shared" si="26"/>
        <v>1840267.3291398224</v>
      </c>
      <c r="AA27" s="8">
        <f t="shared" si="26"/>
        <v>1833378.9496827226</v>
      </c>
      <c r="AB27" s="8">
        <f t="shared" si="26"/>
        <v>1872286.4116862516</v>
      </c>
      <c r="AC27" s="8">
        <f t="shared" si="26"/>
        <v>1912042.8000615723</v>
      </c>
      <c r="AD27" s="8">
        <f t="shared" si="26"/>
        <v>1952666.6376304664</v>
      </c>
      <c r="AE27" s="8">
        <f t="shared" si="26"/>
        <v>1994176.8513662885</v>
      </c>
      <c r="AF27" s="8">
        <f t="shared" si="26"/>
        <v>2036592.7812121925</v>
      </c>
      <c r="AG27" s="8">
        <f t="shared" si="26"/>
        <v>2079934.189091769</v>
      </c>
      <c r="AH27" s="8">
        <f t="shared" ref="AH27:AK27" si="27">AH16-AH5</f>
        <v>2124221.2681162837</v>
      </c>
      <c r="AI27" s="8">
        <f t="shared" si="27"/>
        <v>2169474.65199281</v>
      </c>
      <c r="AJ27" s="8">
        <f t="shared" si="27"/>
        <v>2215715.4246376422</v>
      </c>
      <c r="AK27" s="8">
        <f t="shared" si="27"/>
        <v>2262965.1299994579</v>
      </c>
      <c r="AL27" s="8">
        <f t="shared" ref="AL27:AP28" si="28">AL16-AL5</f>
        <v>2311245.7820968218</v>
      </c>
      <c r="AM27" s="8">
        <f t="shared" si="28"/>
        <v>2360579.8752746908</v>
      </c>
      <c r="AN27" s="8">
        <f t="shared" si="28"/>
        <v>2410990.3946847119</v>
      </c>
      <c r="AO27" s="8">
        <f t="shared" si="28"/>
        <v>2462500.8269941905</v>
      </c>
      <c r="AP27" s="8">
        <f t="shared" si="28"/>
        <v>2515135.1713287155</v>
      </c>
    </row>
    <row r="28" spans="2:42" x14ac:dyDescent="0.2">
      <c r="B28" s="3" t="s">
        <v>278</v>
      </c>
      <c r="C28" s="8">
        <f t="shared" ref="C28:C32" si="29">SUM(D28:AP28)</f>
        <v>5399775</v>
      </c>
      <c r="D28" s="8">
        <f t="shared" ref="D28:AG28" si="30">D17-D6</f>
        <v>0</v>
      </c>
      <c r="E28" s="8">
        <f t="shared" si="30"/>
        <v>0</v>
      </c>
      <c r="F28" s="8">
        <f t="shared" si="30"/>
        <v>0</v>
      </c>
      <c r="G28" s="8">
        <f t="shared" si="30"/>
        <v>0</v>
      </c>
      <c r="H28" s="8">
        <f t="shared" si="30"/>
        <v>0</v>
      </c>
      <c r="I28" s="8">
        <f t="shared" si="30"/>
        <v>0</v>
      </c>
      <c r="J28" s="8">
        <f t="shared" si="30"/>
        <v>0</v>
      </c>
      <c r="K28" s="8">
        <f t="shared" si="30"/>
        <v>0</v>
      </c>
      <c r="L28" s="8">
        <f t="shared" si="30"/>
        <v>0</v>
      </c>
      <c r="M28" s="8">
        <f t="shared" si="30"/>
        <v>0</v>
      </c>
      <c r="N28" s="8">
        <f t="shared" si="30"/>
        <v>0</v>
      </c>
      <c r="O28" s="8">
        <f t="shared" si="30"/>
        <v>0</v>
      </c>
      <c r="P28" s="8">
        <f t="shared" si="30"/>
        <v>0</v>
      </c>
      <c r="Q28" s="8">
        <f t="shared" si="30"/>
        <v>0</v>
      </c>
      <c r="R28" s="8">
        <f t="shared" si="30"/>
        <v>0</v>
      </c>
      <c r="S28" s="8">
        <f t="shared" si="30"/>
        <v>0</v>
      </c>
      <c r="T28" s="8">
        <f t="shared" si="30"/>
        <v>0</v>
      </c>
      <c r="U28" s="8">
        <f t="shared" si="30"/>
        <v>0</v>
      </c>
      <c r="V28" s="8">
        <f t="shared" si="30"/>
        <v>0</v>
      </c>
      <c r="W28" s="8">
        <f t="shared" si="30"/>
        <v>0</v>
      </c>
      <c r="X28" s="8">
        <f t="shared" si="30"/>
        <v>0</v>
      </c>
      <c r="Y28" s="8">
        <f t="shared" si="30"/>
        <v>0</v>
      </c>
      <c r="Z28" s="8">
        <f t="shared" si="30"/>
        <v>3599850</v>
      </c>
      <c r="AA28" s="8">
        <f t="shared" si="30"/>
        <v>0</v>
      </c>
      <c r="AB28" s="8">
        <f t="shared" si="30"/>
        <v>0</v>
      </c>
      <c r="AC28" s="8">
        <f t="shared" si="30"/>
        <v>0</v>
      </c>
      <c r="AD28" s="8">
        <f t="shared" si="30"/>
        <v>0</v>
      </c>
      <c r="AE28" s="8">
        <f t="shared" si="30"/>
        <v>0</v>
      </c>
      <c r="AF28" s="8">
        <f t="shared" si="30"/>
        <v>0</v>
      </c>
      <c r="AG28" s="8">
        <f t="shared" si="30"/>
        <v>0</v>
      </c>
      <c r="AH28" s="8">
        <f t="shared" ref="AH28:AK28" si="31">AH17-AH6</f>
        <v>0</v>
      </c>
      <c r="AI28" s="8">
        <f t="shared" si="31"/>
        <v>0</v>
      </c>
      <c r="AJ28" s="8">
        <f t="shared" si="31"/>
        <v>1799925</v>
      </c>
      <c r="AK28" s="8">
        <f t="shared" si="31"/>
        <v>0</v>
      </c>
      <c r="AL28" s="8">
        <f t="shared" si="28"/>
        <v>0</v>
      </c>
      <c r="AM28" s="8">
        <f t="shared" si="28"/>
        <v>0</v>
      </c>
      <c r="AN28" s="8">
        <f t="shared" si="28"/>
        <v>0</v>
      </c>
      <c r="AO28" s="8">
        <f t="shared" si="28"/>
        <v>0</v>
      </c>
      <c r="AP28" s="8">
        <f t="shared" si="28"/>
        <v>0</v>
      </c>
    </row>
    <row r="29" spans="2:42" x14ac:dyDescent="0.2">
      <c r="B29" s="4" t="s">
        <v>277</v>
      </c>
      <c r="C29" s="13">
        <f t="shared" si="29"/>
        <v>70966911.712033272</v>
      </c>
      <c r="D29" s="13">
        <f t="shared" ref="D29:AG29" si="32">SUM(D27:D28)</f>
        <v>0</v>
      </c>
      <c r="E29" s="13">
        <f t="shared" si="32"/>
        <v>0</v>
      </c>
      <c r="F29" s="13">
        <f t="shared" si="32"/>
        <v>0</v>
      </c>
      <c r="G29" s="13">
        <f t="shared" si="32"/>
        <v>1297728.3252403275</v>
      </c>
      <c r="H29" s="13">
        <f t="shared" si="32"/>
        <v>1324948.3648899132</v>
      </c>
      <c r="I29" s="13">
        <f t="shared" si="32"/>
        <v>1352762.3217037087</v>
      </c>
      <c r="J29" s="13">
        <f t="shared" si="32"/>
        <v>1381183.1544283743</v>
      </c>
      <c r="K29" s="13">
        <f t="shared" si="32"/>
        <v>1410224.1045589524</v>
      </c>
      <c r="L29" s="13">
        <f t="shared" si="32"/>
        <v>1439898.702508179</v>
      </c>
      <c r="M29" s="13">
        <f t="shared" si="32"/>
        <v>1470220.7739104177</v>
      </c>
      <c r="N29" s="13">
        <f t="shared" si="32"/>
        <v>1501204.4460631337</v>
      </c>
      <c r="O29" s="13">
        <f t="shared" si="32"/>
        <v>1532864.1545089125</v>
      </c>
      <c r="P29" s="13">
        <f t="shared" si="32"/>
        <v>1565214.6497610982</v>
      </c>
      <c r="Q29" s="13">
        <f t="shared" si="32"/>
        <v>1524218.6618455816</v>
      </c>
      <c r="R29" s="13">
        <f t="shared" si="32"/>
        <v>1556380.5201026753</v>
      </c>
      <c r="S29" s="13">
        <f t="shared" si="32"/>
        <v>1589244.1216304493</v>
      </c>
      <c r="T29" s="13">
        <f t="shared" si="32"/>
        <v>1622824.7778457385</v>
      </c>
      <c r="U29" s="13">
        <f t="shared" si="32"/>
        <v>1657138.1342469356</v>
      </c>
      <c r="V29" s="13">
        <f t="shared" si="32"/>
        <v>1692200.1777033564</v>
      </c>
      <c r="W29" s="13">
        <f t="shared" si="32"/>
        <v>1728027.2439036483</v>
      </c>
      <c r="X29" s="13">
        <f t="shared" si="32"/>
        <v>1764636.0249667226</v>
      </c>
      <c r="Y29" s="13">
        <f t="shared" si="32"/>
        <v>1802043.5772187472</v>
      </c>
      <c r="Z29" s="13">
        <f t="shared" si="32"/>
        <v>5440117.3291398222</v>
      </c>
      <c r="AA29" s="13">
        <f t="shared" si="32"/>
        <v>1833378.9496827226</v>
      </c>
      <c r="AB29" s="13">
        <f t="shared" si="32"/>
        <v>1872286.4116862516</v>
      </c>
      <c r="AC29" s="13">
        <f t="shared" si="32"/>
        <v>1912042.8000615723</v>
      </c>
      <c r="AD29" s="13">
        <f t="shared" si="32"/>
        <v>1952666.6376304664</v>
      </c>
      <c r="AE29" s="13">
        <f t="shared" si="32"/>
        <v>1994176.8513662885</v>
      </c>
      <c r="AF29" s="13">
        <f t="shared" si="32"/>
        <v>2036592.7812121925</v>
      </c>
      <c r="AG29" s="13">
        <f t="shared" si="32"/>
        <v>2079934.189091769</v>
      </c>
      <c r="AH29" s="13">
        <f t="shared" ref="AH29:AK29" si="33">SUM(AH27:AH28)</f>
        <v>2124221.2681162837</v>
      </c>
      <c r="AI29" s="13">
        <f t="shared" si="33"/>
        <v>2169474.65199281</v>
      </c>
      <c r="AJ29" s="13">
        <f t="shared" si="33"/>
        <v>4015640.4246376422</v>
      </c>
      <c r="AK29" s="13">
        <f t="shared" si="33"/>
        <v>2262965.1299994579</v>
      </c>
      <c r="AL29" s="13">
        <f>SUM(AL27:AL28)</f>
        <v>2311245.7820968218</v>
      </c>
      <c r="AM29" s="13">
        <f>SUM(AM27:AM28)</f>
        <v>2360579.8752746908</v>
      </c>
      <c r="AN29" s="13">
        <f>SUM(AN27:AN28)</f>
        <v>2410990.3946847119</v>
      </c>
      <c r="AO29" s="13">
        <f>SUM(AO27:AO28)</f>
        <v>2462500.8269941905</v>
      </c>
      <c r="AP29" s="13">
        <f>SUM(AP27:AP28)</f>
        <v>2515135.1713287155</v>
      </c>
    </row>
    <row r="30" spans="2:42" x14ac:dyDescent="0.2">
      <c r="B30" s="3" t="s">
        <v>53</v>
      </c>
      <c r="C30" s="8">
        <f t="shared" si="29"/>
        <v>0</v>
      </c>
      <c r="D30" s="8">
        <f t="shared" ref="D30:AG30" si="34">D19-D8</f>
        <v>0</v>
      </c>
      <c r="E30" s="8">
        <f t="shared" si="34"/>
        <v>0</v>
      </c>
      <c r="F30" s="8">
        <f t="shared" si="34"/>
        <v>0</v>
      </c>
      <c r="G30" s="8">
        <f t="shared" si="34"/>
        <v>0</v>
      </c>
      <c r="H30" s="8">
        <f t="shared" si="34"/>
        <v>0</v>
      </c>
      <c r="I30" s="8">
        <f t="shared" si="34"/>
        <v>0</v>
      </c>
      <c r="J30" s="8">
        <f t="shared" si="34"/>
        <v>0</v>
      </c>
      <c r="K30" s="8">
        <f t="shared" si="34"/>
        <v>0</v>
      </c>
      <c r="L30" s="8">
        <f t="shared" si="34"/>
        <v>0</v>
      </c>
      <c r="M30" s="8">
        <f t="shared" si="34"/>
        <v>0</v>
      </c>
      <c r="N30" s="8">
        <f t="shared" si="34"/>
        <v>0</v>
      </c>
      <c r="O30" s="8">
        <f t="shared" si="34"/>
        <v>0</v>
      </c>
      <c r="P30" s="8">
        <f t="shared" si="34"/>
        <v>0</v>
      </c>
      <c r="Q30" s="8">
        <f t="shared" si="34"/>
        <v>0</v>
      </c>
      <c r="R30" s="8">
        <f t="shared" si="34"/>
        <v>0</v>
      </c>
      <c r="S30" s="8">
        <f t="shared" si="34"/>
        <v>0</v>
      </c>
      <c r="T30" s="8">
        <f t="shared" si="34"/>
        <v>0</v>
      </c>
      <c r="U30" s="8">
        <f t="shared" si="34"/>
        <v>0</v>
      </c>
      <c r="V30" s="8">
        <f t="shared" si="34"/>
        <v>0</v>
      </c>
      <c r="W30" s="8">
        <f t="shared" si="34"/>
        <v>0</v>
      </c>
      <c r="X30" s="8">
        <f t="shared" si="34"/>
        <v>0</v>
      </c>
      <c r="Y30" s="8">
        <f t="shared" si="34"/>
        <v>0</v>
      </c>
      <c r="Z30" s="8">
        <f t="shared" si="34"/>
        <v>0</v>
      </c>
      <c r="AA30" s="8">
        <f t="shared" si="34"/>
        <v>0</v>
      </c>
      <c r="AB30" s="8">
        <f t="shared" si="34"/>
        <v>0</v>
      </c>
      <c r="AC30" s="8">
        <f t="shared" si="34"/>
        <v>0</v>
      </c>
      <c r="AD30" s="8">
        <f t="shared" si="34"/>
        <v>0</v>
      </c>
      <c r="AE30" s="8">
        <f t="shared" si="34"/>
        <v>0</v>
      </c>
      <c r="AF30" s="8">
        <f t="shared" si="34"/>
        <v>0</v>
      </c>
      <c r="AG30" s="8">
        <f t="shared" si="34"/>
        <v>0</v>
      </c>
      <c r="AH30" s="8">
        <f t="shared" ref="AH30:AK30" si="35">AH19-AH8</f>
        <v>0</v>
      </c>
      <c r="AI30" s="8">
        <f t="shared" si="35"/>
        <v>0</v>
      </c>
      <c r="AJ30" s="8">
        <f t="shared" si="35"/>
        <v>0</v>
      </c>
      <c r="AK30" s="8">
        <f t="shared" si="35"/>
        <v>0</v>
      </c>
      <c r="AL30" s="8">
        <f>AL19-AL8</f>
        <v>0</v>
      </c>
      <c r="AM30" s="8">
        <f>AM19-AM8</f>
        <v>0</v>
      </c>
      <c r="AN30" s="8">
        <f>AN19-AN8</f>
        <v>0</v>
      </c>
      <c r="AO30" s="8">
        <f>AO19-AO8</f>
        <v>0</v>
      </c>
      <c r="AP30" s="8">
        <f>AP19-AP8</f>
        <v>0</v>
      </c>
    </row>
    <row r="31" spans="2:42" ht="10.8" thickBot="1" x14ac:dyDescent="0.25">
      <c r="B31" s="20" t="s">
        <v>51</v>
      </c>
      <c r="C31" s="8">
        <f t="shared" si="29"/>
        <v>0</v>
      </c>
      <c r="D31" s="21">
        <f t="shared" ref="D31:AG31" si="36">SUM(D30:D30)</f>
        <v>0</v>
      </c>
      <c r="E31" s="21">
        <f t="shared" si="36"/>
        <v>0</v>
      </c>
      <c r="F31" s="21">
        <f t="shared" si="36"/>
        <v>0</v>
      </c>
      <c r="G31" s="21">
        <f t="shared" si="36"/>
        <v>0</v>
      </c>
      <c r="H31" s="21">
        <f t="shared" si="36"/>
        <v>0</v>
      </c>
      <c r="I31" s="21">
        <f t="shared" si="36"/>
        <v>0</v>
      </c>
      <c r="J31" s="21">
        <f t="shared" si="36"/>
        <v>0</v>
      </c>
      <c r="K31" s="21">
        <f t="shared" si="36"/>
        <v>0</v>
      </c>
      <c r="L31" s="21">
        <f t="shared" si="36"/>
        <v>0</v>
      </c>
      <c r="M31" s="21">
        <f t="shared" si="36"/>
        <v>0</v>
      </c>
      <c r="N31" s="21">
        <f t="shared" si="36"/>
        <v>0</v>
      </c>
      <c r="O31" s="21">
        <f t="shared" si="36"/>
        <v>0</v>
      </c>
      <c r="P31" s="21">
        <f t="shared" si="36"/>
        <v>0</v>
      </c>
      <c r="Q31" s="21">
        <f t="shared" si="36"/>
        <v>0</v>
      </c>
      <c r="R31" s="21">
        <f t="shared" si="36"/>
        <v>0</v>
      </c>
      <c r="S31" s="21">
        <f t="shared" si="36"/>
        <v>0</v>
      </c>
      <c r="T31" s="21">
        <f t="shared" si="36"/>
        <v>0</v>
      </c>
      <c r="U31" s="21">
        <f t="shared" si="36"/>
        <v>0</v>
      </c>
      <c r="V31" s="21">
        <f t="shared" si="36"/>
        <v>0</v>
      </c>
      <c r="W31" s="21">
        <f t="shared" si="36"/>
        <v>0</v>
      </c>
      <c r="X31" s="21">
        <f t="shared" si="36"/>
        <v>0</v>
      </c>
      <c r="Y31" s="21">
        <f t="shared" si="36"/>
        <v>0</v>
      </c>
      <c r="Z31" s="21">
        <f t="shared" si="36"/>
        <v>0</v>
      </c>
      <c r="AA31" s="21">
        <f t="shared" si="36"/>
        <v>0</v>
      </c>
      <c r="AB31" s="21">
        <f t="shared" si="36"/>
        <v>0</v>
      </c>
      <c r="AC31" s="21">
        <f t="shared" si="36"/>
        <v>0</v>
      </c>
      <c r="AD31" s="21">
        <f t="shared" si="36"/>
        <v>0</v>
      </c>
      <c r="AE31" s="21">
        <f t="shared" si="36"/>
        <v>0</v>
      </c>
      <c r="AF31" s="21">
        <f t="shared" si="36"/>
        <v>0</v>
      </c>
      <c r="AG31" s="21">
        <f t="shared" si="36"/>
        <v>0</v>
      </c>
      <c r="AH31" s="21">
        <f t="shared" ref="AH31:AK31" si="37">SUM(AH30:AH30)</f>
        <v>0</v>
      </c>
      <c r="AI31" s="21">
        <f t="shared" si="37"/>
        <v>0</v>
      </c>
      <c r="AJ31" s="21">
        <f t="shared" si="37"/>
        <v>0</v>
      </c>
      <c r="AK31" s="21">
        <f t="shared" si="37"/>
        <v>0</v>
      </c>
      <c r="AL31" s="21">
        <f>SUM(AL30:AL30)</f>
        <v>0</v>
      </c>
      <c r="AM31" s="21">
        <f>SUM(AM30:AM30)</f>
        <v>0</v>
      </c>
      <c r="AN31" s="21">
        <f>SUM(AN30:AN30)</f>
        <v>0</v>
      </c>
      <c r="AO31" s="21">
        <f>SUM(AO30:AO30)</f>
        <v>0</v>
      </c>
      <c r="AP31" s="21">
        <f>SUM(AP30:AP30)</f>
        <v>0</v>
      </c>
    </row>
    <row r="32" spans="2:42" ht="10.8" thickTop="1" x14ac:dyDescent="0.2">
      <c r="B32" s="22" t="s">
        <v>50</v>
      </c>
      <c r="C32" s="13">
        <f t="shared" si="29"/>
        <v>70966911.712033272</v>
      </c>
      <c r="D32" s="23">
        <f t="shared" ref="D32:AG32" si="38">SUM(D29,D31)</f>
        <v>0</v>
      </c>
      <c r="E32" s="23">
        <f t="shared" si="38"/>
        <v>0</v>
      </c>
      <c r="F32" s="23">
        <f t="shared" si="38"/>
        <v>0</v>
      </c>
      <c r="G32" s="23">
        <f t="shared" si="38"/>
        <v>1297728.3252403275</v>
      </c>
      <c r="H32" s="23">
        <f t="shared" si="38"/>
        <v>1324948.3648899132</v>
      </c>
      <c r="I32" s="23">
        <f t="shared" si="38"/>
        <v>1352762.3217037087</v>
      </c>
      <c r="J32" s="23">
        <f t="shared" si="38"/>
        <v>1381183.1544283743</v>
      </c>
      <c r="K32" s="23">
        <f t="shared" si="38"/>
        <v>1410224.1045589524</v>
      </c>
      <c r="L32" s="23">
        <f t="shared" si="38"/>
        <v>1439898.702508179</v>
      </c>
      <c r="M32" s="23">
        <f t="shared" si="38"/>
        <v>1470220.7739104177</v>
      </c>
      <c r="N32" s="23">
        <f t="shared" si="38"/>
        <v>1501204.4460631337</v>
      </c>
      <c r="O32" s="23">
        <f t="shared" si="38"/>
        <v>1532864.1545089125</v>
      </c>
      <c r="P32" s="23">
        <f t="shared" si="38"/>
        <v>1565214.6497610982</v>
      </c>
      <c r="Q32" s="23">
        <f t="shared" si="38"/>
        <v>1524218.6618455816</v>
      </c>
      <c r="R32" s="23">
        <f t="shared" si="38"/>
        <v>1556380.5201026753</v>
      </c>
      <c r="S32" s="23">
        <f t="shared" si="38"/>
        <v>1589244.1216304493</v>
      </c>
      <c r="T32" s="23">
        <f t="shared" si="38"/>
        <v>1622824.7778457385</v>
      </c>
      <c r="U32" s="23">
        <f t="shared" si="38"/>
        <v>1657138.1342469356</v>
      </c>
      <c r="V32" s="23">
        <f t="shared" si="38"/>
        <v>1692200.1777033564</v>
      </c>
      <c r="W32" s="23">
        <f t="shared" si="38"/>
        <v>1728027.2439036483</v>
      </c>
      <c r="X32" s="23">
        <f t="shared" si="38"/>
        <v>1764636.0249667226</v>
      </c>
      <c r="Y32" s="23">
        <f t="shared" si="38"/>
        <v>1802043.5772187472</v>
      </c>
      <c r="Z32" s="23">
        <f t="shared" si="38"/>
        <v>5440117.3291398222</v>
      </c>
      <c r="AA32" s="23">
        <f t="shared" si="38"/>
        <v>1833378.9496827226</v>
      </c>
      <c r="AB32" s="23">
        <f t="shared" si="38"/>
        <v>1872286.4116862516</v>
      </c>
      <c r="AC32" s="23">
        <f t="shared" si="38"/>
        <v>1912042.8000615723</v>
      </c>
      <c r="AD32" s="23">
        <f t="shared" si="38"/>
        <v>1952666.6376304664</v>
      </c>
      <c r="AE32" s="23">
        <f t="shared" si="38"/>
        <v>1994176.8513662885</v>
      </c>
      <c r="AF32" s="23">
        <f t="shared" si="38"/>
        <v>2036592.7812121925</v>
      </c>
      <c r="AG32" s="23">
        <f t="shared" si="38"/>
        <v>2079934.189091769</v>
      </c>
      <c r="AH32" s="23">
        <f t="shared" ref="AH32:AK32" si="39">SUM(AH29,AH31)</f>
        <v>2124221.2681162837</v>
      </c>
      <c r="AI32" s="23">
        <f t="shared" si="39"/>
        <v>2169474.65199281</v>
      </c>
      <c r="AJ32" s="23">
        <f t="shared" si="39"/>
        <v>4015640.4246376422</v>
      </c>
      <c r="AK32" s="23">
        <f t="shared" si="39"/>
        <v>2262965.1299994579</v>
      </c>
      <c r="AL32" s="23">
        <f>SUM(AL29,AL31)</f>
        <v>2311245.7820968218</v>
      </c>
      <c r="AM32" s="23">
        <f>SUM(AM29,AM31)</f>
        <v>2360579.8752746908</v>
      </c>
      <c r="AN32" s="23">
        <f>SUM(AN29,AN31)</f>
        <v>2410990.3946847119</v>
      </c>
      <c r="AO32" s="23">
        <f>SUM(AO29,AO31)</f>
        <v>2462500.8269941905</v>
      </c>
      <c r="AP32" s="23">
        <f>SUM(AP29,AP31)</f>
        <v>2515135.1713287155</v>
      </c>
    </row>
    <row r="35" spans="2:42" x14ac:dyDescent="0.2">
      <c r="C35" s="3"/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2:42" x14ac:dyDescent="0.2">
      <c r="B36" s="4" t="s">
        <v>175</v>
      </c>
      <c r="C36" s="4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3">
        <v>6</v>
      </c>
      <c r="J36" s="3">
        <v>7</v>
      </c>
      <c r="K36" s="3">
        <v>8</v>
      </c>
      <c r="L36" s="3">
        <v>9</v>
      </c>
      <c r="M36" s="3">
        <v>10</v>
      </c>
      <c r="N36" s="3">
        <v>11</v>
      </c>
      <c r="O36" s="3">
        <v>12</v>
      </c>
      <c r="P36" s="3">
        <v>13</v>
      </c>
      <c r="Q36" s="3">
        <v>14</v>
      </c>
      <c r="R36" s="3">
        <v>15</v>
      </c>
      <c r="S36" s="3">
        <v>16</v>
      </c>
      <c r="T36" s="3">
        <v>17</v>
      </c>
      <c r="U36" s="3">
        <v>18</v>
      </c>
      <c r="V36" s="3">
        <v>19</v>
      </c>
      <c r="W36" s="3">
        <v>20</v>
      </c>
      <c r="X36" s="3">
        <v>21</v>
      </c>
      <c r="Y36" s="3">
        <v>22</v>
      </c>
      <c r="Z36" s="3">
        <v>23</v>
      </c>
      <c r="AA36" s="3">
        <v>24</v>
      </c>
      <c r="AB36" s="3">
        <v>25</v>
      </c>
      <c r="AC36" s="3">
        <v>26</v>
      </c>
      <c r="AD36" s="3">
        <v>27</v>
      </c>
      <c r="AE36" s="3">
        <v>28</v>
      </c>
      <c r="AF36" s="3">
        <v>29</v>
      </c>
      <c r="AG36" s="3">
        <v>30</v>
      </c>
      <c r="AH36" s="3">
        <v>31</v>
      </c>
      <c r="AI36" s="3">
        <v>32</v>
      </c>
      <c r="AJ36" s="3">
        <v>33</v>
      </c>
      <c r="AK36" s="3">
        <v>34</v>
      </c>
      <c r="AL36" s="3">
        <v>35</v>
      </c>
      <c r="AM36" s="3">
        <v>36</v>
      </c>
      <c r="AN36" s="3">
        <v>37</v>
      </c>
      <c r="AO36" s="3">
        <v>38</v>
      </c>
      <c r="AP36" s="3">
        <v>39</v>
      </c>
    </row>
    <row r="37" spans="2:42" x14ac:dyDescent="0.2">
      <c r="B37" s="153" t="s">
        <v>43</v>
      </c>
      <c r="C37" s="153" t="s">
        <v>9</v>
      </c>
      <c r="D37" s="279">
        <f t="shared" ref="D37:AG37" si="40">D4</f>
        <v>2026</v>
      </c>
      <c r="E37" s="279">
        <f t="shared" si="40"/>
        <v>2027</v>
      </c>
      <c r="F37" s="279">
        <f t="shared" si="40"/>
        <v>2028</v>
      </c>
      <c r="G37" s="279">
        <f t="shared" si="40"/>
        <v>2029</v>
      </c>
      <c r="H37" s="279">
        <f t="shared" si="40"/>
        <v>2030</v>
      </c>
      <c r="I37" s="279">
        <f t="shared" si="40"/>
        <v>2031</v>
      </c>
      <c r="J37" s="279">
        <f t="shared" si="40"/>
        <v>2032</v>
      </c>
      <c r="K37" s="279">
        <f t="shared" si="40"/>
        <v>2033</v>
      </c>
      <c r="L37" s="279">
        <f t="shared" si="40"/>
        <v>2034</v>
      </c>
      <c r="M37" s="279">
        <f t="shared" si="40"/>
        <v>2035</v>
      </c>
      <c r="N37" s="279">
        <f t="shared" si="40"/>
        <v>2036</v>
      </c>
      <c r="O37" s="279">
        <f t="shared" si="40"/>
        <v>2037</v>
      </c>
      <c r="P37" s="279">
        <f t="shared" si="40"/>
        <v>2038</v>
      </c>
      <c r="Q37" s="279">
        <f t="shared" si="40"/>
        <v>2039</v>
      </c>
      <c r="R37" s="279">
        <f t="shared" si="40"/>
        <v>2040</v>
      </c>
      <c r="S37" s="279">
        <f t="shared" si="40"/>
        <v>2041</v>
      </c>
      <c r="T37" s="279">
        <f t="shared" si="40"/>
        <v>2042</v>
      </c>
      <c r="U37" s="279">
        <f t="shared" si="40"/>
        <v>2043</v>
      </c>
      <c r="V37" s="279">
        <f t="shared" si="40"/>
        <v>2044</v>
      </c>
      <c r="W37" s="279">
        <f t="shared" si="40"/>
        <v>2045</v>
      </c>
      <c r="X37" s="279">
        <f t="shared" si="40"/>
        <v>2046</v>
      </c>
      <c r="Y37" s="279">
        <f t="shared" si="40"/>
        <v>2047</v>
      </c>
      <c r="Z37" s="279">
        <f t="shared" si="40"/>
        <v>2048</v>
      </c>
      <c r="AA37" s="279">
        <f t="shared" si="40"/>
        <v>2049</v>
      </c>
      <c r="AB37" s="279">
        <f t="shared" si="40"/>
        <v>2050</v>
      </c>
      <c r="AC37" s="279">
        <f t="shared" si="40"/>
        <v>2051</v>
      </c>
      <c r="AD37" s="279">
        <f t="shared" si="40"/>
        <v>2052</v>
      </c>
      <c r="AE37" s="279">
        <f t="shared" si="40"/>
        <v>2053</v>
      </c>
      <c r="AF37" s="279">
        <f t="shared" si="40"/>
        <v>2054</v>
      </c>
      <c r="AG37" s="279">
        <f t="shared" si="40"/>
        <v>2055</v>
      </c>
      <c r="AH37" s="279">
        <f t="shared" ref="AH37:AK37" si="41">AH4</f>
        <v>2056</v>
      </c>
      <c r="AI37" s="279">
        <f t="shared" si="41"/>
        <v>2057</v>
      </c>
      <c r="AJ37" s="279">
        <f t="shared" si="41"/>
        <v>2058</v>
      </c>
      <c r="AK37" s="279">
        <f t="shared" si="41"/>
        <v>2059</v>
      </c>
      <c r="AL37" s="279">
        <f>AL4</f>
        <v>2060</v>
      </c>
      <c r="AM37" s="279">
        <f>AM4</f>
        <v>2061</v>
      </c>
      <c r="AN37" s="279">
        <f>AN4</f>
        <v>2062</v>
      </c>
      <c r="AO37" s="279">
        <f>AO4</f>
        <v>2063</v>
      </c>
      <c r="AP37" s="279">
        <f>AP4</f>
        <v>2064</v>
      </c>
    </row>
    <row r="38" spans="2:42" x14ac:dyDescent="0.2">
      <c r="B38" s="3" t="s">
        <v>280</v>
      </c>
      <c r="C38" s="8">
        <f>SUM(D38:AP38)</f>
        <v>59010423.040829957</v>
      </c>
      <c r="D38" s="8">
        <f>D27*Parametre!$C$47</f>
        <v>0</v>
      </c>
      <c r="E38" s="8">
        <f>E27*Parametre!$C$47</f>
        <v>0</v>
      </c>
      <c r="F38" s="8">
        <f>F27*Parametre!$C$47</f>
        <v>0</v>
      </c>
      <c r="G38" s="8">
        <f>G27*Parametre!$C$47</f>
        <v>1167955.4927162947</v>
      </c>
      <c r="H38" s="8">
        <f>H27*Parametre!$C$47</f>
        <v>1192453.528400922</v>
      </c>
      <c r="I38" s="8">
        <f>I27*Parametre!$C$47</f>
        <v>1217486.0895333379</v>
      </c>
      <c r="J38" s="8">
        <f>J27*Parametre!$C$47</f>
        <v>1243064.8389855369</v>
      </c>
      <c r="K38" s="8">
        <f>K27*Parametre!$C$47</f>
        <v>1269201.6941030573</v>
      </c>
      <c r="L38" s="8">
        <f>L27*Parametre!$C$47</f>
        <v>1295908.8322573612</v>
      </c>
      <c r="M38" s="8">
        <f>M27*Parametre!$C$47</f>
        <v>1323198.696519376</v>
      </c>
      <c r="N38" s="8">
        <f>N27*Parametre!$C$47</f>
        <v>1351084.0014568204</v>
      </c>
      <c r="O38" s="8">
        <f>O27*Parametre!$C$47</f>
        <v>1379577.7390580212</v>
      </c>
      <c r="P38" s="8">
        <f>P27*Parametre!$C$47</f>
        <v>1408693.1847849884</v>
      </c>
      <c r="Q38" s="8">
        <f>Q27*Parametre!$C$47</f>
        <v>1371796.7956610236</v>
      </c>
      <c r="R38" s="8">
        <f>R27*Parametre!$C$47</f>
        <v>1400742.4680924078</v>
      </c>
      <c r="S38" s="8">
        <f>S27*Parametre!$C$47</f>
        <v>1430319.7094674045</v>
      </c>
      <c r="T38" s="8">
        <f>T27*Parametre!$C$47</f>
        <v>1460542.3000611647</v>
      </c>
      <c r="U38" s="8">
        <f>U27*Parametre!$C$47</f>
        <v>1491424.3208222422</v>
      </c>
      <c r="V38" s="8">
        <f>V27*Parametre!$C$47</f>
        <v>1522980.1599330208</v>
      </c>
      <c r="W38" s="8">
        <f>W27*Parametre!$C$47</f>
        <v>1555224.5195132836</v>
      </c>
      <c r="X38" s="8">
        <f>X27*Parametre!$C$47</f>
        <v>1588172.4224700504</v>
      </c>
      <c r="Y38" s="8">
        <f>Y27*Parametre!$C$47</f>
        <v>1621839.2194968725</v>
      </c>
      <c r="Z38" s="8">
        <f>Z27*Parametre!$C$47</f>
        <v>1656240.5962258403</v>
      </c>
      <c r="AA38" s="8">
        <f>AA27*Parametre!$C$47</f>
        <v>1650041.0547144504</v>
      </c>
      <c r="AB38" s="8">
        <f>AB27*Parametre!$C$47</f>
        <v>1685057.7705176265</v>
      </c>
      <c r="AC38" s="8">
        <f>AC27*Parametre!$C$47</f>
        <v>1720838.5200554151</v>
      </c>
      <c r="AD38" s="8">
        <f>AD27*Parametre!$C$47</f>
        <v>1757399.9738674199</v>
      </c>
      <c r="AE38" s="8">
        <f>AE27*Parametre!$C$47</f>
        <v>1794759.1662296597</v>
      </c>
      <c r="AF38" s="8">
        <f>AF27*Parametre!$C$47</f>
        <v>1832933.5030909732</v>
      </c>
      <c r="AG38" s="8">
        <f>AG27*Parametre!$C$47</f>
        <v>1871940.7701825921</v>
      </c>
      <c r="AH38" s="8">
        <f>AH27*Parametre!$C$47</f>
        <v>1911799.1413046555</v>
      </c>
      <c r="AI38" s="8">
        <f>AI27*Parametre!$C$47</f>
        <v>1952527.186793529</v>
      </c>
      <c r="AJ38" s="8">
        <f>AJ27*Parametre!$C$47</f>
        <v>1994143.8821738781</v>
      </c>
      <c r="AK38" s="8">
        <f>AK27*Parametre!$C$47</f>
        <v>2036668.6169995121</v>
      </c>
      <c r="AL38" s="8">
        <f>AL27*Parametre!$C$47</f>
        <v>2080121.2038871397</v>
      </c>
      <c r="AM38" s="8">
        <f>AM27*Parametre!$C$47</f>
        <v>2124521.8877472216</v>
      </c>
      <c r="AN38" s="8">
        <f>AN27*Parametre!$C$47</f>
        <v>2169891.355216241</v>
      </c>
      <c r="AO38" s="8">
        <f>AO27*Parametre!$C$47</f>
        <v>2216250.7442947715</v>
      </c>
      <c r="AP38" s="8">
        <f>AP27*Parametre!$C$47</f>
        <v>2263621.6541958442</v>
      </c>
    </row>
    <row r="39" spans="2:42" x14ac:dyDescent="0.2">
      <c r="B39" s="3" t="s">
        <v>278</v>
      </c>
      <c r="C39" s="8">
        <f t="shared" ref="C39:C43" si="42">SUM(D39:AP39)</f>
        <v>4859797.5</v>
      </c>
      <c r="D39" s="8">
        <f>D28*Parametre!$C$47</f>
        <v>0</v>
      </c>
      <c r="E39" s="8">
        <f>E28*Parametre!$C$47</f>
        <v>0</v>
      </c>
      <c r="F39" s="8">
        <f>F28*Parametre!$C$47</f>
        <v>0</v>
      </c>
      <c r="G39" s="8">
        <f>G28*Parametre!$C$47</f>
        <v>0</v>
      </c>
      <c r="H39" s="8">
        <f>H28*Parametre!$C$47</f>
        <v>0</v>
      </c>
      <c r="I39" s="8">
        <f>I28*Parametre!$C$47</f>
        <v>0</v>
      </c>
      <c r="J39" s="8">
        <f>J28*Parametre!$C$47</f>
        <v>0</v>
      </c>
      <c r="K39" s="8">
        <f>K28*Parametre!$C$47</f>
        <v>0</v>
      </c>
      <c r="L39" s="8">
        <f>L28*Parametre!$C$47</f>
        <v>0</v>
      </c>
      <c r="M39" s="8">
        <f>M28*Parametre!$C$47</f>
        <v>0</v>
      </c>
      <c r="N39" s="8">
        <f>N28*Parametre!$C$47</f>
        <v>0</v>
      </c>
      <c r="O39" s="8">
        <f>O28*Parametre!$C$47</f>
        <v>0</v>
      </c>
      <c r="P39" s="8">
        <f>P28*Parametre!$C$47</f>
        <v>0</v>
      </c>
      <c r="Q39" s="8">
        <f>Q28*Parametre!$C$47</f>
        <v>0</v>
      </c>
      <c r="R39" s="8">
        <f>R28*Parametre!$C$47</f>
        <v>0</v>
      </c>
      <c r="S39" s="8">
        <f>S28*Parametre!$C$47</f>
        <v>0</v>
      </c>
      <c r="T39" s="8">
        <f>T28*Parametre!$C$47</f>
        <v>0</v>
      </c>
      <c r="U39" s="8">
        <f>U28*Parametre!$C$47</f>
        <v>0</v>
      </c>
      <c r="V39" s="8">
        <f>V28*Parametre!$C$47</f>
        <v>0</v>
      </c>
      <c r="W39" s="8">
        <f>W28*Parametre!$C$47</f>
        <v>0</v>
      </c>
      <c r="X39" s="8">
        <f>X28*Parametre!$C$47</f>
        <v>0</v>
      </c>
      <c r="Y39" s="8">
        <f>Y28*Parametre!$C$47</f>
        <v>0</v>
      </c>
      <c r="Z39" s="8">
        <f>Z28*Parametre!$C$47</f>
        <v>3239865</v>
      </c>
      <c r="AA39" s="8">
        <f>AA28*Parametre!$C$47</f>
        <v>0</v>
      </c>
      <c r="AB39" s="8">
        <f>AB28*Parametre!$C$47</f>
        <v>0</v>
      </c>
      <c r="AC39" s="8">
        <f>AC28*Parametre!$C$47</f>
        <v>0</v>
      </c>
      <c r="AD39" s="8">
        <f>AD28*Parametre!$C$47</f>
        <v>0</v>
      </c>
      <c r="AE39" s="8">
        <f>AE28*Parametre!$C$47</f>
        <v>0</v>
      </c>
      <c r="AF39" s="8">
        <f>AF28*Parametre!$C$47</f>
        <v>0</v>
      </c>
      <c r="AG39" s="8">
        <f>AG28*Parametre!$C$47</f>
        <v>0</v>
      </c>
      <c r="AH39" s="8">
        <f>AH28*Parametre!$C$47</f>
        <v>0</v>
      </c>
      <c r="AI39" s="8">
        <f>AI28*Parametre!$C$47</f>
        <v>0</v>
      </c>
      <c r="AJ39" s="8">
        <f>AJ28*Parametre!$C$47</f>
        <v>1619932.5</v>
      </c>
      <c r="AK39" s="8">
        <f>AK28*Parametre!$C$47</f>
        <v>0</v>
      </c>
      <c r="AL39" s="8">
        <f>AL28*Parametre!$C$47</f>
        <v>0</v>
      </c>
      <c r="AM39" s="8">
        <f>AM28*Parametre!$C$47</f>
        <v>0</v>
      </c>
      <c r="AN39" s="8">
        <f>AN28*Parametre!$C$47</f>
        <v>0</v>
      </c>
      <c r="AO39" s="8">
        <f>AO28*Parametre!$C$47</f>
        <v>0</v>
      </c>
      <c r="AP39" s="8">
        <f>AP28*Parametre!$C$47</f>
        <v>0</v>
      </c>
    </row>
    <row r="40" spans="2:42" x14ac:dyDescent="0.2">
      <c r="B40" s="4" t="s">
        <v>279</v>
      </c>
      <c r="C40" s="13">
        <f t="shared" si="42"/>
        <v>63870220.540829957</v>
      </c>
      <c r="D40" s="13">
        <f t="shared" ref="D40:AG40" si="43">SUM(D38:D39)</f>
        <v>0</v>
      </c>
      <c r="E40" s="13">
        <f t="shared" si="43"/>
        <v>0</v>
      </c>
      <c r="F40" s="13">
        <f t="shared" si="43"/>
        <v>0</v>
      </c>
      <c r="G40" s="13">
        <f t="shared" si="43"/>
        <v>1167955.4927162947</v>
      </c>
      <c r="H40" s="13">
        <f t="shared" si="43"/>
        <v>1192453.528400922</v>
      </c>
      <c r="I40" s="13">
        <f t="shared" si="43"/>
        <v>1217486.0895333379</v>
      </c>
      <c r="J40" s="13">
        <f t="shared" si="43"/>
        <v>1243064.8389855369</v>
      </c>
      <c r="K40" s="13">
        <f t="shared" si="43"/>
        <v>1269201.6941030573</v>
      </c>
      <c r="L40" s="13">
        <f t="shared" si="43"/>
        <v>1295908.8322573612</v>
      </c>
      <c r="M40" s="13">
        <f t="shared" si="43"/>
        <v>1323198.696519376</v>
      </c>
      <c r="N40" s="13">
        <f t="shared" si="43"/>
        <v>1351084.0014568204</v>
      </c>
      <c r="O40" s="13">
        <f t="shared" si="43"/>
        <v>1379577.7390580212</v>
      </c>
      <c r="P40" s="13">
        <f t="shared" si="43"/>
        <v>1408693.1847849884</v>
      </c>
      <c r="Q40" s="13">
        <f t="shared" si="43"/>
        <v>1371796.7956610236</v>
      </c>
      <c r="R40" s="13">
        <f t="shared" si="43"/>
        <v>1400742.4680924078</v>
      </c>
      <c r="S40" s="13">
        <f t="shared" si="43"/>
        <v>1430319.7094674045</v>
      </c>
      <c r="T40" s="13">
        <f t="shared" si="43"/>
        <v>1460542.3000611647</v>
      </c>
      <c r="U40" s="13">
        <f t="shared" si="43"/>
        <v>1491424.3208222422</v>
      </c>
      <c r="V40" s="13">
        <f t="shared" si="43"/>
        <v>1522980.1599330208</v>
      </c>
      <c r="W40" s="13">
        <f t="shared" si="43"/>
        <v>1555224.5195132836</v>
      </c>
      <c r="X40" s="13">
        <f t="shared" si="43"/>
        <v>1588172.4224700504</v>
      </c>
      <c r="Y40" s="13">
        <f t="shared" si="43"/>
        <v>1621839.2194968725</v>
      </c>
      <c r="Z40" s="13">
        <f t="shared" si="43"/>
        <v>4896105.59622584</v>
      </c>
      <c r="AA40" s="13">
        <f t="shared" si="43"/>
        <v>1650041.0547144504</v>
      </c>
      <c r="AB40" s="13">
        <f t="shared" si="43"/>
        <v>1685057.7705176265</v>
      </c>
      <c r="AC40" s="13">
        <f t="shared" si="43"/>
        <v>1720838.5200554151</v>
      </c>
      <c r="AD40" s="13">
        <f t="shared" si="43"/>
        <v>1757399.9738674199</v>
      </c>
      <c r="AE40" s="13">
        <f t="shared" si="43"/>
        <v>1794759.1662296597</v>
      </c>
      <c r="AF40" s="13">
        <f t="shared" si="43"/>
        <v>1832933.5030909732</v>
      </c>
      <c r="AG40" s="13">
        <f t="shared" si="43"/>
        <v>1871940.7701825921</v>
      </c>
      <c r="AH40" s="13">
        <f>SUM(AH38:AH39)</f>
        <v>1911799.1413046555</v>
      </c>
      <c r="AI40" s="13">
        <f t="shared" ref="AI40:AK40" si="44">SUM(AI38:AI39)</f>
        <v>1952527.186793529</v>
      </c>
      <c r="AJ40" s="13">
        <f t="shared" si="44"/>
        <v>3614076.3821738781</v>
      </c>
      <c r="AK40" s="13">
        <f t="shared" si="44"/>
        <v>2036668.6169995121</v>
      </c>
      <c r="AL40" s="13">
        <f>SUM(AL38:AL39)</f>
        <v>2080121.2038871397</v>
      </c>
      <c r="AM40" s="13">
        <f>SUM(AM38:AM39)</f>
        <v>2124521.8877472216</v>
      </c>
      <c r="AN40" s="13">
        <f>SUM(AN38:AN39)</f>
        <v>2169891.355216241</v>
      </c>
      <c r="AO40" s="13">
        <f>SUM(AO38:AO39)</f>
        <v>2216250.7442947715</v>
      </c>
      <c r="AP40" s="13">
        <f>SUM(AP38:AP39)</f>
        <v>2263621.6541958442</v>
      </c>
    </row>
    <row r="41" spans="2:42" x14ac:dyDescent="0.2">
      <c r="B41" s="3" t="s">
        <v>176</v>
      </c>
      <c r="C41" s="8">
        <f t="shared" si="42"/>
        <v>0</v>
      </c>
      <c r="D41" s="8">
        <f>D30*Parametre!$C$47</f>
        <v>0</v>
      </c>
      <c r="E41" s="8">
        <f>E30*Parametre!$C$47</f>
        <v>0</v>
      </c>
      <c r="F41" s="8">
        <f>F30*Parametre!$C$47</f>
        <v>0</v>
      </c>
      <c r="G41" s="8">
        <f>G30*Parametre!$C$47</f>
        <v>0</v>
      </c>
      <c r="H41" s="8">
        <f>H30*Parametre!$C$47</f>
        <v>0</v>
      </c>
      <c r="I41" s="8">
        <f>I30*Parametre!$C$47</f>
        <v>0</v>
      </c>
      <c r="J41" s="8">
        <f>J30*Parametre!$C$47</f>
        <v>0</v>
      </c>
      <c r="K41" s="8">
        <f>K30*Parametre!$C$47</f>
        <v>0</v>
      </c>
      <c r="L41" s="8">
        <f>L30*Parametre!$C$47</f>
        <v>0</v>
      </c>
      <c r="M41" s="8">
        <f>M30*Parametre!$C$47</f>
        <v>0</v>
      </c>
      <c r="N41" s="8">
        <f>N30*Parametre!$C$47</f>
        <v>0</v>
      </c>
      <c r="O41" s="8">
        <f>O30*Parametre!$C$47</f>
        <v>0</v>
      </c>
      <c r="P41" s="8">
        <f>P30*Parametre!$C$47</f>
        <v>0</v>
      </c>
      <c r="Q41" s="8">
        <f>Q30*Parametre!$C$47</f>
        <v>0</v>
      </c>
      <c r="R41" s="8">
        <f>R30*Parametre!$C$47</f>
        <v>0</v>
      </c>
      <c r="S41" s="8">
        <f>S30*Parametre!$C$47</f>
        <v>0</v>
      </c>
      <c r="T41" s="8">
        <f>T30*Parametre!$C$47</f>
        <v>0</v>
      </c>
      <c r="U41" s="8">
        <f>U30*Parametre!$C$47</f>
        <v>0</v>
      </c>
      <c r="V41" s="8">
        <f>V30*Parametre!$C$47</f>
        <v>0</v>
      </c>
      <c r="W41" s="8">
        <f>W30*Parametre!$C$47</f>
        <v>0</v>
      </c>
      <c r="X41" s="8">
        <f>X30*Parametre!$C$47</f>
        <v>0</v>
      </c>
      <c r="Y41" s="8">
        <f>Y30*Parametre!$C$47</f>
        <v>0</v>
      </c>
      <c r="Z41" s="8">
        <f>Z30*Parametre!$C$47</f>
        <v>0</v>
      </c>
      <c r="AA41" s="8">
        <f>AA30*Parametre!$C$47</f>
        <v>0</v>
      </c>
      <c r="AB41" s="8">
        <f>AB30*Parametre!$C$47</f>
        <v>0</v>
      </c>
      <c r="AC41" s="8">
        <f>AC30*Parametre!$C$47</f>
        <v>0</v>
      </c>
      <c r="AD41" s="8">
        <f>AD30*Parametre!$C$47</f>
        <v>0</v>
      </c>
      <c r="AE41" s="8">
        <f>AE30*Parametre!$C$47</f>
        <v>0</v>
      </c>
      <c r="AF41" s="8">
        <f>AF30*Parametre!$C$47</f>
        <v>0</v>
      </c>
      <c r="AG41" s="8">
        <f>AG30*Parametre!$C$47</f>
        <v>0</v>
      </c>
      <c r="AH41" s="8">
        <f>AH30*Parametre!$C$47</f>
        <v>0</v>
      </c>
      <c r="AI41" s="8">
        <f>AI30*Parametre!$C$47</f>
        <v>0</v>
      </c>
      <c r="AJ41" s="8">
        <f>AJ30*Parametre!$C$47</f>
        <v>0</v>
      </c>
      <c r="AK41" s="8">
        <f>AK30*Parametre!$C$47</f>
        <v>0</v>
      </c>
      <c r="AL41" s="8">
        <f>AL30*Parametre!$C$47</f>
        <v>0</v>
      </c>
      <c r="AM41" s="8">
        <f>AM30*Parametre!$C$47</f>
        <v>0</v>
      </c>
      <c r="AN41" s="8">
        <f>AN30*Parametre!$C$47</f>
        <v>0</v>
      </c>
      <c r="AO41" s="8">
        <f>AO30*Parametre!$C$47</f>
        <v>0</v>
      </c>
      <c r="AP41" s="8">
        <f>AP30*Parametre!$C$47</f>
        <v>0</v>
      </c>
    </row>
    <row r="42" spans="2:42" ht="10.8" thickBot="1" x14ac:dyDescent="0.25">
      <c r="B42" s="20" t="s">
        <v>177</v>
      </c>
      <c r="C42" s="8">
        <f t="shared" si="42"/>
        <v>0</v>
      </c>
      <c r="D42" s="21">
        <f t="shared" ref="D42:AG42" si="45">SUM(D41:D41)</f>
        <v>0</v>
      </c>
      <c r="E42" s="21">
        <f t="shared" si="45"/>
        <v>0</v>
      </c>
      <c r="F42" s="21">
        <f t="shared" si="45"/>
        <v>0</v>
      </c>
      <c r="G42" s="21">
        <f t="shared" si="45"/>
        <v>0</v>
      </c>
      <c r="H42" s="21">
        <f t="shared" si="45"/>
        <v>0</v>
      </c>
      <c r="I42" s="21">
        <f t="shared" si="45"/>
        <v>0</v>
      </c>
      <c r="J42" s="21">
        <f t="shared" si="45"/>
        <v>0</v>
      </c>
      <c r="K42" s="21">
        <f t="shared" si="45"/>
        <v>0</v>
      </c>
      <c r="L42" s="21">
        <f t="shared" si="45"/>
        <v>0</v>
      </c>
      <c r="M42" s="21">
        <f t="shared" si="45"/>
        <v>0</v>
      </c>
      <c r="N42" s="21">
        <f t="shared" si="45"/>
        <v>0</v>
      </c>
      <c r="O42" s="21">
        <f t="shared" si="45"/>
        <v>0</v>
      </c>
      <c r="P42" s="21">
        <f t="shared" si="45"/>
        <v>0</v>
      </c>
      <c r="Q42" s="21">
        <f t="shared" si="45"/>
        <v>0</v>
      </c>
      <c r="R42" s="21">
        <f t="shared" si="45"/>
        <v>0</v>
      </c>
      <c r="S42" s="21">
        <f t="shared" si="45"/>
        <v>0</v>
      </c>
      <c r="T42" s="21">
        <f t="shared" si="45"/>
        <v>0</v>
      </c>
      <c r="U42" s="21">
        <f t="shared" si="45"/>
        <v>0</v>
      </c>
      <c r="V42" s="21">
        <f t="shared" si="45"/>
        <v>0</v>
      </c>
      <c r="W42" s="21">
        <f t="shared" si="45"/>
        <v>0</v>
      </c>
      <c r="X42" s="21">
        <f t="shared" si="45"/>
        <v>0</v>
      </c>
      <c r="Y42" s="21">
        <f t="shared" si="45"/>
        <v>0</v>
      </c>
      <c r="Z42" s="21">
        <f t="shared" si="45"/>
        <v>0</v>
      </c>
      <c r="AA42" s="21">
        <f t="shared" si="45"/>
        <v>0</v>
      </c>
      <c r="AB42" s="21">
        <f t="shared" si="45"/>
        <v>0</v>
      </c>
      <c r="AC42" s="21">
        <f t="shared" si="45"/>
        <v>0</v>
      </c>
      <c r="AD42" s="21">
        <f t="shared" si="45"/>
        <v>0</v>
      </c>
      <c r="AE42" s="21">
        <f t="shared" si="45"/>
        <v>0</v>
      </c>
      <c r="AF42" s="21">
        <f t="shared" si="45"/>
        <v>0</v>
      </c>
      <c r="AG42" s="21">
        <f t="shared" si="45"/>
        <v>0</v>
      </c>
      <c r="AH42" s="21">
        <f t="shared" ref="AH42:AK42" si="46">SUM(AH41:AH41)</f>
        <v>0</v>
      </c>
      <c r="AI42" s="21">
        <f t="shared" si="46"/>
        <v>0</v>
      </c>
      <c r="AJ42" s="21">
        <f t="shared" si="46"/>
        <v>0</v>
      </c>
      <c r="AK42" s="21">
        <f t="shared" si="46"/>
        <v>0</v>
      </c>
      <c r="AL42" s="21">
        <f>SUM(AL41:AL41)</f>
        <v>0</v>
      </c>
      <c r="AM42" s="21">
        <f>SUM(AM41:AM41)</f>
        <v>0</v>
      </c>
      <c r="AN42" s="21">
        <f>SUM(AN41:AN41)</f>
        <v>0</v>
      </c>
      <c r="AO42" s="21">
        <f>SUM(AO41:AO41)</f>
        <v>0</v>
      </c>
      <c r="AP42" s="21">
        <f>SUM(AP41:AP41)</f>
        <v>0</v>
      </c>
    </row>
    <row r="43" spans="2:42" ht="10.8" thickTop="1" x14ac:dyDescent="0.2">
      <c r="B43" s="22" t="s">
        <v>178</v>
      </c>
      <c r="C43" s="13">
        <f t="shared" si="42"/>
        <v>63870220.540829957</v>
      </c>
      <c r="D43" s="23">
        <f t="shared" ref="D43:AG43" si="47">SUM(D40,D42)</f>
        <v>0</v>
      </c>
      <c r="E43" s="23">
        <f t="shared" si="47"/>
        <v>0</v>
      </c>
      <c r="F43" s="23">
        <f t="shared" si="47"/>
        <v>0</v>
      </c>
      <c r="G43" s="23">
        <f t="shared" si="47"/>
        <v>1167955.4927162947</v>
      </c>
      <c r="H43" s="23">
        <f t="shared" si="47"/>
        <v>1192453.528400922</v>
      </c>
      <c r="I43" s="23">
        <f t="shared" si="47"/>
        <v>1217486.0895333379</v>
      </c>
      <c r="J43" s="23">
        <f t="shared" si="47"/>
        <v>1243064.8389855369</v>
      </c>
      <c r="K43" s="23">
        <f t="shared" si="47"/>
        <v>1269201.6941030573</v>
      </c>
      <c r="L43" s="23">
        <f t="shared" si="47"/>
        <v>1295908.8322573612</v>
      </c>
      <c r="M43" s="23">
        <f t="shared" si="47"/>
        <v>1323198.696519376</v>
      </c>
      <c r="N43" s="23">
        <f t="shared" si="47"/>
        <v>1351084.0014568204</v>
      </c>
      <c r="O43" s="23">
        <f t="shared" si="47"/>
        <v>1379577.7390580212</v>
      </c>
      <c r="P43" s="23">
        <f t="shared" si="47"/>
        <v>1408693.1847849884</v>
      </c>
      <c r="Q43" s="23">
        <f t="shared" si="47"/>
        <v>1371796.7956610236</v>
      </c>
      <c r="R43" s="23">
        <f t="shared" si="47"/>
        <v>1400742.4680924078</v>
      </c>
      <c r="S43" s="23">
        <f t="shared" si="47"/>
        <v>1430319.7094674045</v>
      </c>
      <c r="T43" s="23">
        <f t="shared" si="47"/>
        <v>1460542.3000611647</v>
      </c>
      <c r="U43" s="23">
        <f t="shared" si="47"/>
        <v>1491424.3208222422</v>
      </c>
      <c r="V43" s="23">
        <f t="shared" si="47"/>
        <v>1522980.1599330208</v>
      </c>
      <c r="W43" s="23">
        <f t="shared" si="47"/>
        <v>1555224.5195132836</v>
      </c>
      <c r="X43" s="23">
        <f t="shared" si="47"/>
        <v>1588172.4224700504</v>
      </c>
      <c r="Y43" s="23">
        <f t="shared" si="47"/>
        <v>1621839.2194968725</v>
      </c>
      <c r="Z43" s="23">
        <f t="shared" si="47"/>
        <v>4896105.59622584</v>
      </c>
      <c r="AA43" s="23">
        <f t="shared" si="47"/>
        <v>1650041.0547144504</v>
      </c>
      <c r="AB43" s="23">
        <f t="shared" si="47"/>
        <v>1685057.7705176265</v>
      </c>
      <c r="AC43" s="23">
        <f t="shared" si="47"/>
        <v>1720838.5200554151</v>
      </c>
      <c r="AD43" s="23">
        <f t="shared" si="47"/>
        <v>1757399.9738674199</v>
      </c>
      <c r="AE43" s="23">
        <f t="shared" si="47"/>
        <v>1794759.1662296597</v>
      </c>
      <c r="AF43" s="23">
        <f t="shared" si="47"/>
        <v>1832933.5030909732</v>
      </c>
      <c r="AG43" s="23">
        <f t="shared" si="47"/>
        <v>1871940.7701825921</v>
      </c>
      <c r="AH43" s="23">
        <f t="shared" ref="AH43:AK43" si="48">SUM(AH40,AH42)</f>
        <v>1911799.1413046555</v>
      </c>
      <c r="AI43" s="23">
        <f t="shared" si="48"/>
        <v>1952527.186793529</v>
      </c>
      <c r="AJ43" s="23">
        <f t="shared" si="48"/>
        <v>3614076.3821738781</v>
      </c>
      <c r="AK43" s="23">
        <f t="shared" si="48"/>
        <v>2036668.6169995121</v>
      </c>
      <c r="AL43" s="23">
        <f>SUM(AL40,AL42)</f>
        <v>2080121.2038871397</v>
      </c>
      <c r="AM43" s="23">
        <f>SUM(AM40,AM42)</f>
        <v>2124521.8877472216</v>
      </c>
      <c r="AN43" s="23">
        <f>SUM(AN40,AN42)</f>
        <v>2169891.355216241</v>
      </c>
      <c r="AO43" s="23">
        <f>SUM(AO40,AO42)</f>
        <v>2216250.7442947715</v>
      </c>
      <c r="AP43" s="23">
        <f>SUM(AP40,AP42)</f>
        <v>2263621.6541958442</v>
      </c>
    </row>
    <row r="45" spans="2:42" x14ac:dyDescent="0.2">
      <c r="B45" s="2" t="s">
        <v>164</v>
      </c>
    </row>
    <row r="46" spans="2:42" x14ac:dyDescent="0.2">
      <c r="B46" s="2" t="s">
        <v>165</v>
      </c>
    </row>
  </sheetData>
  <phoneticPr fontId="4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8 D7" formulaRange="1"/>
    <ignoredError sqref="D29:AG29 D40:AG40 AH40:AN40 AH29:AN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B5C1-6184-461C-A891-EAF8B57B53DE}">
  <dimension ref="A1:AT95"/>
  <sheetViews>
    <sheetView zoomScale="99" zoomScaleNormal="99" workbookViewId="0">
      <selection activeCell="J4" sqref="J4:K5"/>
    </sheetView>
  </sheetViews>
  <sheetFormatPr defaultColWidth="8.77734375" defaultRowHeight="13.2" x14ac:dyDescent="0.25"/>
  <cols>
    <col min="1" max="1" width="1.5546875" style="402" customWidth="1"/>
    <col min="2" max="2" width="37" style="402" bestFit="1" customWidth="1"/>
    <col min="3" max="3" width="10.21875" style="402" bestFit="1" customWidth="1"/>
    <col min="4" max="4" width="12" style="402" bestFit="1" customWidth="1"/>
    <col min="5" max="5" width="13.21875" style="402" bestFit="1" customWidth="1"/>
    <col min="6" max="6" width="17.77734375" style="402" bestFit="1" customWidth="1"/>
    <col min="7" max="7" width="17.21875" style="402" customWidth="1"/>
    <col min="8" max="8" width="14.44140625" style="402" customWidth="1"/>
    <col min="9" max="9" width="10.88671875" style="402" customWidth="1"/>
    <col min="10" max="46" width="10.21875" style="402" bestFit="1" customWidth="1"/>
    <col min="47" max="16384" width="8.77734375" style="402"/>
  </cols>
  <sheetData>
    <row r="1" spans="1:46" ht="13.8" thickBot="1" x14ac:dyDescent="0.3"/>
    <row r="2" spans="1:46" x14ac:dyDescent="0.25">
      <c r="B2" s="403" t="s">
        <v>631</v>
      </c>
      <c r="C2" s="404" t="s">
        <v>632</v>
      </c>
      <c r="D2" s="404" t="s">
        <v>667</v>
      </c>
      <c r="E2" s="404" t="s">
        <v>633</v>
      </c>
      <c r="F2" s="404" t="s">
        <v>634</v>
      </c>
      <c r="G2" s="404" t="s">
        <v>696</v>
      </c>
      <c r="H2" s="404" t="s">
        <v>698</v>
      </c>
      <c r="I2" s="404" t="s">
        <v>697</v>
      </c>
      <c r="J2"/>
      <c r="K2"/>
      <c r="L2"/>
    </row>
    <row r="3" spans="1:46" x14ac:dyDescent="0.25">
      <c r="B3" s="405" t="s">
        <v>666</v>
      </c>
      <c r="C3" s="406" t="s">
        <v>650</v>
      </c>
      <c r="D3" s="407">
        <v>0</v>
      </c>
      <c r="E3" s="407">
        <v>363</v>
      </c>
      <c r="F3" s="407">
        <v>802</v>
      </c>
      <c r="G3" s="407">
        <v>369</v>
      </c>
      <c r="H3" s="408">
        <f>D3*E3*G3</f>
        <v>0</v>
      </c>
      <c r="I3" s="536">
        <v>0</v>
      </c>
      <c r="J3"/>
      <c r="K3"/>
      <c r="L3"/>
    </row>
    <row r="4" spans="1:46" x14ac:dyDescent="0.25">
      <c r="B4" s="405" t="s">
        <v>663</v>
      </c>
      <c r="C4" s="406" t="s">
        <v>650</v>
      </c>
      <c r="D4" s="407">
        <v>2</v>
      </c>
      <c r="E4" s="407">
        <v>363</v>
      </c>
      <c r="F4" s="407">
        <v>541</v>
      </c>
      <c r="G4" s="407">
        <v>541</v>
      </c>
      <c r="H4" s="408">
        <f>D4*E4*G4</f>
        <v>392766</v>
      </c>
      <c r="I4" s="536">
        <f>G4*E4</f>
        <v>196383</v>
      </c>
      <c r="J4" s="541"/>
      <c r="K4"/>
      <c r="L4"/>
    </row>
    <row r="5" spans="1:46" x14ac:dyDescent="0.25">
      <c r="B5" s="405" t="s">
        <v>662</v>
      </c>
      <c r="C5" s="406" t="s">
        <v>650</v>
      </c>
      <c r="D5" s="407">
        <v>1</v>
      </c>
      <c r="E5" s="486">
        <v>144</v>
      </c>
      <c r="F5" s="487">
        <v>955</v>
      </c>
      <c r="G5" s="487">
        <v>17</v>
      </c>
      <c r="H5" s="408">
        <f>D5*E5*G5</f>
        <v>2448</v>
      </c>
      <c r="I5" s="536">
        <f>G5*E5</f>
        <v>2448</v>
      </c>
      <c r="J5"/>
      <c r="K5"/>
      <c r="L5"/>
    </row>
    <row r="6" spans="1:46" ht="13.8" thickBot="1" x14ac:dyDescent="0.3">
      <c r="B6" s="457" t="s">
        <v>651</v>
      </c>
      <c r="C6" s="458" t="s">
        <v>650</v>
      </c>
      <c r="D6" s="459">
        <v>0</v>
      </c>
      <c r="E6" s="488"/>
      <c r="F6" s="488"/>
      <c r="G6" s="489"/>
      <c r="H6" s="485"/>
      <c r="I6" s="460"/>
      <c r="J6"/>
      <c r="K6"/>
      <c r="L6"/>
    </row>
    <row r="7" spans="1:46" ht="13.8" thickBot="1" x14ac:dyDescent="0.3">
      <c r="B7" s="461" t="s">
        <v>636</v>
      </c>
      <c r="C7" s="490" t="s">
        <v>650</v>
      </c>
      <c r="D7" s="463">
        <f>SUM(D3:D5)</f>
        <v>3</v>
      </c>
      <c r="E7" s="463"/>
      <c r="F7" s="463"/>
      <c r="G7" s="491"/>
      <c r="H7" s="492">
        <f>SUM(H3:H5)</f>
        <v>395214</v>
      </c>
      <c r="I7" s="492">
        <f>SUM(I3:I5)</f>
        <v>198831</v>
      </c>
      <c r="J7"/>
      <c r="K7"/>
      <c r="L7"/>
      <c r="M7" s="409"/>
    </row>
    <row r="8" spans="1:46" ht="13.8" thickBot="1" x14ac:dyDescent="0.3">
      <c r="B8" s="410" t="s">
        <v>637</v>
      </c>
      <c r="C8" s="411"/>
      <c r="D8" s="411"/>
      <c r="E8" s="412">
        <f>(E4*2+E5)/D7</f>
        <v>290</v>
      </c>
      <c r="F8" s="412"/>
      <c r="G8" s="411"/>
      <c r="H8" s="413">
        <f>H7/D7/365</f>
        <v>360.92602739726027</v>
      </c>
      <c r="I8" s="414"/>
      <c r="J8"/>
      <c r="K8" s="415"/>
      <c r="L8"/>
    </row>
    <row r="9" spans="1:46" x14ac:dyDescent="0.25">
      <c r="B9"/>
      <c r="C9"/>
      <c r="D9"/>
      <c r="E9"/>
      <c r="F9"/>
      <c r="G9"/>
      <c r="H9" s="416"/>
      <c r="I9" s="416"/>
      <c r="J9" s="416"/>
      <c r="M9" s="409"/>
    </row>
    <row r="10" spans="1:46" x14ac:dyDescent="0.25">
      <c r="H10" s="416"/>
      <c r="I10" s="416"/>
      <c r="J10" s="416"/>
      <c r="K10" s="409"/>
      <c r="L10" s="417"/>
    </row>
    <row r="11" spans="1:46" ht="13.8" thickBot="1" x14ac:dyDescent="0.3">
      <c r="B11" s="602"/>
      <c r="C11" s="603"/>
      <c r="D11" s="602"/>
      <c r="E11" s="602"/>
      <c r="F11" s="602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</row>
    <row r="12" spans="1:46" ht="13.2" customHeight="1" x14ac:dyDescent="0.25">
      <c r="B12" s="604" t="s">
        <v>653</v>
      </c>
      <c r="C12" s="606" t="s">
        <v>670</v>
      </c>
      <c r="D12" s="608" t="s">
        <v>638</v>
      </c>
      <c r="E12" s="608" t="s">
        <v>639</v>
      </c>
      <c r="F12" s="608" t="s">
        <v>640</v>
      </c>
      <c r="G12" s="418" t="s">
        <v>641</v>
      </c>
      <c r="H12" s="418">
        <v>2026</v>
      </c>
      <c r="I12" s="419">
        <f>H12+1</f>
        <v>2027</v>
      </c>
      <c r="J12" s="419">
        <f>I12+1</f>
        <v>2028</v>
      </c>
      <c r="K12" s="419">
        <f t="shared" ref="K12:AI12" si="0">J12+1</f>
        <v>2029</v>
      </c>
      <c r="L12" s="419">
        <f t="shared" si="0"/>
        <v>2030</v>
      </c>
      <c r="M12" s="419">
        <f t="shared" si="0"/>
        <v>2031</v>
      </c>
      <c r="N12" s="419">
        <f t="shared" si="0"/>
        <v>2032</v>
      </c>
      <c r="O12" s="419">
        <f t="shared" si="0"/>
        <v>2033</v>
      </c>
      <c r="P12" s="419">
        <f t="shared" si="0"/>
        <v>2034</v>
      </c>
      <c r="Q12" s="419">
        <f t="shared" si="0"/>
        <v>2035</v>
      </c>
      <c r="R12" s="419">
        <f t="shared" si="0"/>
        <v>2036</v>
      </c>
      <c r="S12" s="419">
        <f t="shared" si="0"/>
        <v>2037</v>
      </c>
      <c r="T12" s="419">
        <f t="shared" si="0"/>
        <v>2038</v>
      </c>
      <c r="U12" s="419">
        <f t="shared" si="0"/>
        <v>2039</v>
      </c>
      <c r="V12" s="419">
        <f t="shared" si="0"/>
        <v>2040</v>
      </c>
      <c r="W12" s="419">
        <f t="shared" si="0"/>
        <v>2041</v>
      </c>
      <c r="X12" s="419">
        <f t="shared" si="0"/>
        <v>2042</v>
      </c>
      <c r="Y12" s="419">
        <f t="shared" si="0"/>
        <v>2043</v>
      </c>
      <c r="Z12" s="419">
        <f t="shared" si="0"/>
        <v>2044</v>
      </c>
      <c r="AA12" s="419">
        <f t="shared" si="0"/>
        <v>2045</v>
      </c>
      <c r="AB12" s="419">
        <f t="shared" si="0"/>
        <v>2046</v>
      </c>
      <c r="AC12" s="419">
        <f t="shared" si="0"/>
        <v>2047</v>
      </c>
      <c r="AD12" s="419">
        <f t="shared" si="0"/>
        <v>2048</v>
      </c>
      <c r="AE12" s="419">
        <f t="shared" si="0"/>
        <v>2049</v>
      </c>
      <c r="AF12" s="419">
        <f t="shared" si="0"/>
        <v>2050</v>
      </c>
      <c r="AG12" s="419">
        <f t="shared" si="0"/>
        <v>2051</v>
      </c>
      <c r="AH12" s="419">
        <f t="shared" si="0"/>
        <v>2052</v>
      </c>
      <c r="AI12" s="419">
        <f t="shared" si="0"/>
        <v>2053</v>
      </c>
      <c r="AJ12" s="419">
        <f>AI12+1</f>
        <v>2054</v>
      </c>
      <c r="AK12" s="419">
        <f>AJ12+1</f>
        <v>2055</v>
      </c>
      <c r="AL12" s="419">
        <f t="shared" ref="AL12:AT12" si="1">AK12+1</f>
        <v>2056</v>
      </c>
      <c r="AM12" s="419">
        <f t="shared" si="1"/>
        <v>2057</v>
      </c>
      <c r="AN12" s="419">
        <f t="shared" si="1"/>
        <v>2058</v>
      </c>
      <c r="AO12" s="419">
        <f t="shared" si="1"/>
        <v>2059</v>
      </c>
      <c r="AP12" s="419">
        <f t="shared" si="1"/>
        <v>2060</v>
      </c>
      <c r="AQ12" s="419">
        <f t="shared" si="1"/>
        <v>2061</v>
      </c>
      <c r="AR12" s="419">
        <f t="shared" si="1"/>
        <v>2062</v>
      </c>
      <c r="AS12" s="419">
        <f t="shared" si="1"/>
        <v>2063</v>
      </c>
      <c r="AT12" s="419">
        <f t="shared" si="1"/>
        <v>2064</v>
      </c>
    </row>
    <row r="13" spans="1:46" ht="12.45" customHeight="1" thickBot="1" x14ac:dyDescent="0.3">
      <c r="B13" s="605"/>
      <c r="C13" s="607"/>
      <c r="D13" s="609"/>
      <c r="E13" s="609"/>
      <c r="F13" s="609"/>
      <c r="G13" s="420" t="s">
        <v>677</v>
      </c>
      <c r="H13" s="421">
        <v>3</v>
      </c>
      <c r="I13" s="421">
        <v>3</v>
      </c>
      <c r="J13" s="421">
        <v>3</v>
      </c>
      <c r="K13" s="421">
        <v>3</v>
      </c>
      <c r="L13" s="421">
        <v>3</v>
      </c>
      <c r="M13" s="421">
        <v>3</v>
      </c>
      <c r="N13" s="421">
        <v>3</v>
      </c>
      <c r="O13" s="421">
        <v>3</v>
      </c>
      <c r="P13" s="421">
        <v>3</v>
      </c>
      <c r="Q13" s="421">
        <v>3</v>
      </c>
      <c r="R13" s="421">
        <v>3</v>
      </c>
      <c r="S13" s="421">
        <v>3</v>
      </c>
      <c r="T13" s="421">
        <v>3</v>
      </c>
      <c r="U13" s="421">
        <v>3</v>
      </c>
      <c r="V13" s="421">
        <v>3</v>
      </c>
      <c r="W13" s="421">
        <v>3</v>
      </c>
      <c r="X13" s="421">
        <v>3</v>
      </c>
      <c r="Y13" s="421">
        <v>3</v>
      </c>
      <c r="Z13" s="421">
        <v>3</v>
      </c>
      <c r="AA13" s="421">
        <v>3</v>
      </c>
      <c r="AB13" s="421">
        <v>3</v>
      </c>
      <c r="AC13" s="421">
        <v>3</v>
      </c>
      <c r="AD13" s="421">
        <v>3</v>
      </c>
      <c r="AE13" s="421">
        <v>3</v>
      </c>
      <c r="AF13" s="421">
        <v>3</v>
      </c>
      <c r="AG13" s="421">
        <v>3</v>
      </c>
      <c r="AH13" s="421">
        <v>3</v>
      </c>
      <c r="AI13" s="421">
        <v>3</v>
      </c>
      <c r="AJ13" s="421">
        <v>3</v>
      </c>
      <c r="AK13" s="421">
        <v>3</v>
      </c>
      <c r="AL13" s="421">
        <v>3</v>
      </c>
      <c r="AM13" s="421">
        <v>3</v>
      </c>
      <c r="AN13" s="421">
        <v>3</v>
      </c>
      <c r="AO13" s="421">
        <v>3</v>
      </c>
      <c r="AP13" s="421">
        <v>3</v>
      </c>
      <c r="AQ13" s="421">
        <v>3</v>
      </c>
      <c r="AR13" s="421">
        <v>3</v>
      </c>
      <c r="AS13" s="421">
        <v>3</v>
      </c>
      <c r="AT13" s="421">
        <v>3</v>
      </c>
    </row>
    <row r="14" spans="1:46" s="424" customFormat="1" ht="13.2" customHeight="1" x14ac:dyDescent="0.25">
      <c r="A14" s="402"/>
      <c r="B14" s="605"/>
      <c r="C14" s="606" t="s">
        <v>671</v>
      </c>
      <c r="D14" s="609"/>
      <c r="E14" s="609"/>
      <c r="F14" s="609"/>
      <c r="G14" s="422" t="s">
        <v>642</v>
      </c>
      <c r="H14" s="423">
        <v>1.0972776411419201</v>
      </c>
      <c r="I14" s="423">
        <v>1.0548467771538801</v>
      </c>
      <c r="J14" s="423">
        <v>1.0434231485458401</v>
      </c>
      <c r="K14" s="423">
        <v>1.0218191145881901</v>
      </c>
      <c r="L14" s="423">
        <v>1.0218191145881901</v>
      </c>
      <c r="M14" s="423">
        <v>1.0218191145881901</v>
      </c>
      <c r="N14" s="423">
        <v>1.0218191145881901</v>
      </c>
      <c r="O14" s="423">
        <v>1.0218191145881901</v>
      </c>
      <c r="P14" s="423">
        <v>1.0218191145881901</v>
      </c>
      <c r="Q14" s="423">
        <v>1.0218191145881901</v>
      </c>
      <c r="R14" s="423">
        <v>1.0218191145881901</v>
      </c>
      <c r="S14" s="423">
        <v>1.0218191145881901</v>
      </c>
      <c r="T14" s="423">
        <v>1.0218191145881901</v>
      </c>
      <c r="U14" s="423">
        <v>1.0218191145881901</v>
      </c>
      <c r="V14" s="423">
        <v>1.0218191145881901</v>
      </c>
      <c r="W14" s="423">
        <v>1.0218191145881901</v>
      </c>
      <c r="X14" s="423">
        <v>1.0218191145881901</v>
      </c>
      <c r="Y14" s="423">
        <v>1.0218191145881901</v>
      </c>
      <c r="Z14" s="423">
        <v>1.0218191145881901</v>
      </c>
      <c r="AA14" s="423">
        <v>1.0218191145881901</v>
      </c>
      <c r="AB14" s="423">
        <v>1.0218191145881901</v>
      </c>
      <c r="AC14" s="423">
        <v>1.0218191145881901</v>
      </c>
      <c r="AD14" s="423">
        <v>1.0218191145881901</v>
      </c>
      <c r="AE14" s="423">
        <v>1.0218191145881901</v>
      </c>
      <c r="AF14" s="423">
        <v>1.0218191145881901</v>
      </c>
      <c r="AG14" s="423">
        <v>1.0218191145881901</v>
      </c>
      <c r="AH14" s="423">
        <v>1.0218191145881901</v>
      </c>
      <c r="AI14" s="423">
        <v>1.0218191145881901</v>
      </c>
      <c r="AJ14" s="423">
        <v>1.0218191145881901</v>
      </c>
      <c r="AK14" s="423">
        <v>1.0218191145881901</v>
      </c>
      <c r="AL14" s="423">
        <v>1.0218191145881901</v>
      </c>
      <c r="AM14" s="423">
        <v>1.0218191145881901</v>
      </c>
      <c r="AN14" s="423">
        <v>1.0218191145881901</v>
      </c>
      <c r="AO14" s="423">
        <v>1.0218191145881901</v>
      </c>
      <c r="AP14" s="423">
        <v>1.0218191145881901</v>
      </c>
      <c r="AQ14" s="423">
        <v>1.0218191145881901</v>
      </c>
      <c r="AR14" s="423">
        <v>1.0218191145881901</v>
      </c>
      <c r="AS14" s="423">
        <v>1.0218191145881901</v>
      </c>
      <c r="AT14" s="423">
        <v>1.0218191145881901</v>
      </c>
    </row>
    <row r="15" spans="1:46" s="424" customFormat="1" ht="16.2" thickBot="1" x14ac:dyDescent="0.3">
      <c r="A15" s="402"/>
      <c r="B15" s="425"/>
      <c r="C15" s="607"/>
      <c r="D15" s="426"/>
      <c r="E15" s="426"/>
      <c r="F15" s="426"/>
      <c r="G15" s="427" t="s">
        <v>643</v>
      </c>
      <c r="H15" s="428">
        <f>1*H14</f>
        <v>1.0972776411419201</v>
      </c>
      <c r="I15" s="429">
        <f>H15*I14</f>
        <v>1.1574597834015661</v>
      </c>
      <c r="J15" s="429">
        <f t="shared" ref="J15" si="2">I15*J14</f>
        <v>1.2077203315120482</v>
      </c>
      <c r="K15" s="429">
        <f>J15*K14</f>
        <v>1.2340717198157964</v>
      </c>
      <c r="L15" s="429">
        <f>K15*L14</f>
        <v>1.2609980720805021</v>
      </c>
      <c r="M15" s="429">
        <f>L15*M14</f>
        <v>1.2885119335107134</v>
      </c>
      <c r="N15" s="429">
        <f t="shared" ref="N15:AT15" si="3">M15*N14</f>
        <v>1.3166261230362339</v>
      </c>
      <c r="O15" s="429">
        <f t="shared" si="3"/>
        <v>1.345353739284566</v>
      </c>
      <c r="P15" s="429">
        <f t="shared" si="3"/>
        <v>1.374708166683666</v>
      </c>
      <c r="Q15" s="429">
        <f t="shared" si="3"/>
        <v>1.4047030816978576</v>
      </c>
      <c r="R15" s="429">
        <f t="shared" si="3"/>
        <v>1.4353524591998068</v>
      </c>
      <c r="S15" s="429">
        <f t="shared" si="3"/>
        <v>1.4666705789815278</v>
      </c>
      <c r="T15" s="429">
        <f t="shared" si="3"/>
        <v>1.4986720324074527</v>
      </c>
      <c r="U15" s="429">
        <f t="shared" si="3"/>
        <v>1.5313717292126667</v>
      </c>
      <c r="V15" s="429">
        <f t="shared" si="3"/>
        <v>1.5647849044494726</v>
      </c>
      <c r="W15" s="429">
        <f t="shared" si="3"/>
        <v>1.5989271255855257</v>
      </c>
      <c r="X15" s="429">
        <f t="shared" si="3"/>
        <v>1.6338142997568417</v>
      </c>
      <c r="Y15" s="429">
        <f t="shared" si="3"/>
        <v>1.6694626811790598</v>
      </c>
      <c r="Z15" s="429">
        <f t="shared" si="3"/>
        <v>1.7058888787204127</v>
      </c>
      <c r="AA15" s="429">
        <f t="shared" si="3"/>
        <v>1.7431098636399325</v>
      </c>
      <c r="AB15" s="429">
        <f t="shared" si="3"/>
        <v>1.7811429774944965</v>
      </c>
      <c r="AC15" s="429">
        <f t="shared" si="3"/>
        <v>1.820005940218399</v>
      </c>
      <c r="AD15" s="429">
        <f t="shared" si="3"/>
        <v>1.859716858379211</v>
      </c>
      <c r="AE15" s="429">
        <f t="shared" si="3"/>
        <v>1.9002942336137758</v>
      </c>
      <c r="AF15" s="429">
        <f t="shared" si="3"/>
        <v>1.9417569712482716</v>
      </c>
      <c r="AG15" s="429">
        <f t="shared" si="3"/>
        <v>1.9841243891063545</v>
      </c>
      <c r="AH15" s="429">
        <f t="shared" si="3"/>
        <v>2.0274162265094886</v>
      </c>
      <c r="AI15" s="429">
        <f t="shared" si="3"/>
        <v>2.071652653473655</v>
      </c>
      <c r="AJ15" s="429">
        <f t="shared" si="3"/>
        <v>2.1168542801067249</v>
      </c>
      <c r="AK15" s="429">
        <f t="shared" si="3"/>
        <v>2.1630421662108743</v>
      </c>
      <c r="AL15" s="429">
        <f t="shared" si="3"/>
        <v>2.2102378310945161</v>
      </c>
      <c r="AM15" s="429">
        <f t="shared" si="3"/>
        <v>2.2584632635983199</v>
      </c>
      <c r="AN15" s="429">
        <f t="shared" si="3"/>
        <v>2.3077409323399896</v>
      </c>
      <c r="AO15" s="429">
        <f t="shared" si="3"/>
        <v>2.3580937961825725</v>
      </c>
      <c r="AP15" s="429">
        <f t="shared" si="3"/>
        <v>2.4095453149311803</v>
      </c>
      <c r="AQ15" s="429">
        <f t="shared" si="3"/>
        <v>2.4621194602631005</v>
      </c>
      <c r="AR15" s="429">
        <f t="shared" si="3"/>
        <v>2.5158407268963936</v>
      </c>
      <c r="AS15" s="429">
        <f t="shared" si="3"/>
        <v>2.5707341440021816</v>
      </c>
      <c r="AT15" s="429">
        <f t="shared" si="3"/>
        <v>2.6268252868659379</v>
      </c>
    </row>
    <row r="16" spans="1:46" x14ac:dyDescent="0.25">
      <c r="B16" s="430" t="s">
        <v>654</v>
      </c>
      <c r="C16" s="431" t="s">
        <v>645</v>
      </c>
      <c r="D16" s="432">
        <v>0.77</v>
      </c>
      <c r="E16" s="493">
        <f>E8*H8</f>
        <v>104668.54794520547</v>
      </c>
      <c r="F16" s="434">
        <f>D16*E16</f>
        <v>80594.781917808214</v>
      </c>
      <c r="G16" s="435"/>
      <c r="H16" s="436">
        <f>($F$16*H15)*H13</f>
        <v>265304.55657336023</v>
      </c>
      <c r="I16" s="436">
        <f t="shared" ref="I16:J16" si="4">($F$16*I15)*I13</f>
        <v>279855.65646564827</v>
      </c>
      <c r="J16" s="436">
        <f t="shared" si="4"/>
        <v>292007.87020774971</v>
      </c>
      <c r="K16" s="436">
        <f>($F$16*K15)*K13*1.2</f>
        <v>358055.06806615909</v>
      </c>
      <c r="L16" s="436">
        <f t="shared" ref="L16:T16" si="5">($F$16*L15)*L13*1.2</f>
        <v>365867.51262517681</v>
      </c>
      <c r="M16" s="436">
        <f t="shared" si="5"/>
        <v>373850.41780724167</v>
      </c>
      <c r="N16" s="436">
        <f t="shared" si="5"/>
        <v>382007.50291222055</v>
      </c>
      <c r="O16" s="436">
        <f t="shared" si="5"/>
        <v>390342.56839181064</v>
      </c>
      <c r="P16" s="436">
        <f t="shared" si="5"/>
        <v>398859.49762019998</v>
      </c>
      <c r="Q16" s="436">
        <f t="shared" si="5"/>
        <v>407562.25870336307</v>
      </c>
      <c r="R16" s="436">
        <f t="shared" si="5"/>
        <v>416454.90632783325</v>
      </c>
      <c r="S16" s="436">
        <f t="shared" si="5"/>
        <v>425541.58364981425</v>
      </c>
      <c r="T16" s="436">
        <f t="shared" si="5"/>
        <v>434826.52422550943</v>
      </c>
      <c r="U16" s="436">
        <f>($F$16*U15)*U13*1.4</f>
        <v>518366.39631416521</v>
      </c>
      <c r="V16" s="436">
        <f t="shared" ref="V16:AD16" si="6">($F$16*V15)*V13*1.4</f>
        <v>529676.69211401115</v>
      </c>
      <c r="W16" s="436">
        <f t="shared" si="6"/>
        <v>541233.76855394023</v>
      </c>
      <c r="X16" s="436">
        <f t="shared" si="6"/>
        <v>553043.01016901655</v>
      </c>
      <c r="Y16" s="436">
        <f t="shared" si="6"/>
        <v>565109.91898009204</v>
      </c>
      <c r="Z16" s="436">
        <f t="shared" si="6"/>
        <v>577440.11705724138</v>
      </c>
      <c r="AA16" s="436">
        <f t="shared" si="6"/>
        <v>590039.34913913126</v>
      </c>
      <c r="AB16" s="436">
        <f t="shared" si="6"/>
        <v>602913.48530953901</v>
      </c>
      <c r="AC16" s="436">
        <f t="shared" si="6"/>
        <v>616068.52373227279</v>
      </c>
      <c r="AD16" s="436">
        <f t="shared" si="6"/>
        <v>629510.59344576439</v>
      </c>
      <c r="AE16" s="436">
        <f>($F$16*AE15)*AE13*1.5</f>
        <v>689192.09701996832</v>
      </c>
      <c r="AF16" s="436">
        <f t="shared" ref="AF16:AN16" si="7">($F$16*AF15)*AF13*1.5</f>
        <v>704229.65835812211</v>
      </c>
      <c r="AG16" s="436">
        <f t="shared" si="7"/>
        <v>719595.32597023994</v>
      </c>
      <c r="AH16" s="436">
        <f t="shared" si="7"/>
        <v>735296.25884471054</v>
      </c>
      <c r="AI16" s="436">
        <f t="shared" si="7"/>
        <v>751339.77217271074</v>
      </c>
      <c r="AJ16" s="436">
        <f t="shared" si="7"/>
        <v>767733.34075641178</v>
      </c>
      <c r="AK16" s="436">
        <f t="shared" si="7"/>
        <v>784484.60249154991</v>
      </c>
      <c r="AL16" s="436">
        <f t="shared" si="7"/>
        <v>801601.36192598369</v>
      </c>
      <c r="AM16" s="436">
        <f t="shared" si="7"/>
        <v>819091.59389589611</v>
      </c>
      <c r="AN16" s="436">
        <f t="shared" si="7"/>
        <v>836963.44724133401</v>
      </c>
      <c r="AO16" s="436">
        <f t="shared" ref="AO16" si="8">($F$16*AO15)*AO13*1.5</f>
        <v>855225.24860281916</v>
      </c>
      <c r="AP16" s="436">
        <f t="shared" ref="AP16" si="9">($F$16*AP15)*AP13*1.5</f>
        <v>873885.50630079734</v>
      </c>
      <c r="AQ16" s="436">
        <f t="shared" ref="AQ16" si="10">($F$16*AQ15)*AQ13*1.5</f>
        <v>892952.91429973324</v>
      </c>
      <c r="AR16" s="436">
        <f t="shared" ref="AR16" si="11">($F$16*AR15)*AR13*1.5</f>
        <v>912436.35625869711</v>
      </c>
      <c r="AS16" s="436">
        <f t="shared" ref="AS16" si="12">($F$16*AS15)*AS13*1.5</f>
        <v>932344.9096703364</v>
      </c>
      <c r="AT16" s="436">
        <f t="shared" ref="AT16" si="13">($F$16*AT15)*AT13*1.5</f>
        <v>952687.85009014921</v>
      </c>
    </row>
    <row r="17" spans="1:46" x14ac:dyDescent="0.25">
      <c r="A17" s="424"/>
      <c r="B17" s="437" t="s">
        <v>500</v>
      </c>
      <c r="C17" s="438" t="s">
        <v>645</v>
      </c>
      <c r="D17" s="440">
        <v>7.0000000000000007E-2</v>
      </c>
      <c r="E17" s="441">
        <f>E8*H8</f>
        <v>104668.54794520547</v>
      </c>
      <c r="F17" s="442">
        <f>D17*E17</f>
        <v>7326.7983561643841</v>
      </c>
      <c r="G17" s="439"/>
      <c r="H17" s="436">
        <f t="shared" ref="H17:AT17" si="14">($F$17*H15)*H13</f>
        <v>24118.596052123659</v>
      </c>
      <c r="I17" s="436">
        <f t="shared" si="14"/>
        <v>25441.423315058935</v>
      </c>
      <c r="J17" s="436">
        <f t="shared" si="14"/>
        <v>26546.17001888634</v>
      </c>
      <c r="K17" s="436">
        <f t="shared" si="14"/>
        <v>27125.383944405996</v>
      </c>
      <c r="L17" s="436">
        <f t="shared" si="14"/>
        <v>27717.235804937642</v>
      </c>
      <c r="M17" s="436">
        <f t="shared" si="14"/>
        <v>28322.00134903346</v>
      </c>
      <c r="N17" s="436">
        <f t="shared" si="14"/>
        <v>28939.962341834897</v>
      </c>
      <c r="O17" s="436">
        <f t="shared" si="14"/>
        <v>29571.406696349295</v>
      </c>
      <c r="P17" s="436">
        <f t="shared" si="14"/>
        <v>30216.628607590916</v>
      </c>
      <c r="Q17" s="436">
        <f t="shared" si="14"/>
        <v>30875.928689648725</v>
      </c>
      <c r="R17" s="436">
        <f t="shared" si="14"/>
        <v>31549.614115744953</v>
      </c>
      <c r="S17" s="436">
        <f t="shared" si="14"/>
        <v>32237.998761349569</v>
      </c>
      <c r="T17" s="436">
        <f t="shared" si="14"/>
        <v>32941.403350417386</v>
      </c>
      <c r="U17" s="436">
        <f t="shared" si="14"/>
        <v>33660.155604815933</v>
      </c>
      <c r="V17" s="436">
        <f t="shared" si="14"/>
        <v>34394.590397013715</v>
      </c>
      <c r="W17" s="436">
        <f t="shared" si="14"/>
        <v>35145.049906100023</v>
      </c>
      <c r="X17" s="436">
        <f t="shared" si="14"/>
        <v>35911.883777208874</v>
      </c>
      <c r="Y17" s="436">
        <f t="shared" si="14"/>
        <v>36695.449284421564</v>
      </c>
      <c r="Z17" s="436">
        <f t="shared" si="14"/>
        <v>37496.111497223472</v>
      </c>
      <c r="AA17" s="436">
        <f t="shared" si="14"/>
        <v>38314.243450592941</v>
      </c>
      <c r="AB17" s="436">
        <f t="shared" si="14"/>
        <v>39150.226318801244</v>
      </c>
      <c r="AC17" s="436">
        <f t="shared" si="14"/>
        <v>40004.449593004741</v>
      </c>
      <c r="AD17" s="436">
        <f t="shared" si="14"/>
        <v>40877.311262711984</v>
      </c>
      <c r="AE17" s="436">
        <f t="shared" si="14"/>
        <v>41769.218001210218</v>
      </c>
      <c r="AF17" s="436">
        <f t="shared" si="14"/>
        <v>42680.585355037707</v>
      </c>
      <c r="AG17" s="436">
        <f t="shared" si="14"/>
        <v>43611.837937590302</v>
      </c>
      <c r="AH17" s="436">
        <f t="shared" si="14"/>
        <v>44563.409626952161</v>
      </c>
      <c r="AI17" s="436">
        <f t="shared" si="14"/>
        <v>45535.743768043081</v>
      </c>
      <c r="AJ17" s="436">
        <f t="shared" si="14"/>
        <v>46529.293379176481</v>
      </c>
      <c r="AK17" s="436">
        <f t="shared" si="14"/>
        <v>47544.521363124251</v>
      </c>
      <c r="AL17" s="436">
        <f t="shared" si="14"/>
        <v>48581.900722786901</v>
      </c>
      <c r="AM17" s="436">
        <f t="shared" si="14"/>
        <v>49641.91478156946</v>
      </c>
      <c r="AN17" s="436">
        <f t="shared" si="14"/>
        <v>50725.057408565699</v>
      </c>
      <c r="AO17" s="436">
        <f t="shared" si="14"/>
        <v>51831.833248655712</v>
      </c>
      <c r="AP17" s="436">
        <f t="shared" si="14"/>
        <v>52962.757957624097</v>
      </c>
      <c r="AQ17" s="436">
        <f t="shared" si="14"/>
        <v>54118.358442408076</v>
      </c>
      <c r="AR17" s="436">
        <f t="shared" si="14"/>
        <v>55299.173106587725</v>
      </c>
      <c r="AS17" s="436">
        <f t="shared" si="14"/>
        <v>56505.752101232516</v>
      </c>
      <c r="AT17" s="436">
        <f t="shared" si="14"/>
        <v>57738.657581221174</v>
      </c>
    </row>
    <row r="18" spans="1:46" x14ac:dyDescent="0.25">
      <c r="B18" s="437" t="s">
        <v>646</v>
      </c>
      <c r="C18" s="438" t="s">
        <v>645</v>
      </c>
      <c r="D18" s="440">
        <v>0.03</v>
      </c>
      <c r="E18" s="441">
        <f>E8*H8</f>
        <v>104668.54794520547</v>
      </c>
      <c r="F18" s="442">
        <f>D18*E18</f>
        <v>3140.0564383561641</v>
      </c>
      <c r="G18" s="439"/>
      <c r="H18" s="436">
        <f t="shared" ref="H18:AT18" si="15">($F$18*H15)*H13</f>
        <v>10336.541165195853</v>
      </c>
      <c r="I18" s="436">
        <f t="shared" si="15"/>
        <v>10903.467135025256</v>
      </c>
      <c r="J18" s="436">
        <f t="shared" si="15"/>
        <v>11376.930008094143</v>
      </c>
      <c r="K18" s="436">
        <f t="shared" si="15"/>
        <v>11625.164547602566</v>
      </c>
      <c r="L18" s="436">
        <f t="shared" si="15"/>
        <v>11878.815344973273</v>
      </c>
      <c r="M18" s="436">
        <f t="shared" si="15"/>
        <v>12138.000578157196</v>
      </c>
      <c r="N18" s="436">
        <f t="shared" si="15"/>
        <v>12402.841003643523</v>
      </c>
      <c r="O18" s="436">
        <f t="shared" si="15"/>
        <v>12673.460012721127</v>
      </c>
      <c r="P18" s="436">
        <f t="shared" si="15"/>
        <v>12949.983688967532</v>
      </c>
      <c r="Q18" s="436">
        <f t="shared" si="15"/>
        <v>13232.540866992309</v>
      </c>
      <c r="R18" s="436">
        <f t="shared" si="15"/>
        <v>13521.26319246212</v>
      </c>
      <c r="S18" s="436">
        <f t="shared" si="15"/>
        <v>13816.285183435528</v>
      </c>
      <c r="T18" s="436">
        <f t="shared" si="15"/>
        <v>14117.744293036019</v>
      </c>
      <c r="U18" s="436">
        <f t="shared" si="15"/>
        <v>14425.780973492539</v>
      </c>
      <c r="V18" s="436">
        <f t="shared" si="15"/>
        <v>14740.538741577306</v>
      </c>
      <c r="W18" s="436">
        <f t="shared" si="15"/>
        <v>15062.164245471435</v>
      </c>
      <c r="X18" s="436">
        <f t="shared" si="15"/>
        <v>15390.807333089515</v>
      </c>
      <c r="Y18" s="436">
        <f t="shared" si="15"/>
        <v>15726.621121894952</v>
      </c>
      <c r="Z18" s="436">
        <f t="shared" si="15"/>
        <v>16069.762070238628</v>
      </c>
      <c r="AA18" s="436">
        <f t="shared" si="15"/>
        <v>16420.390050254115</v>
      </c>
      <c r="AB18" s="436">
        <f t="shared" si="15"/>
        <v>16778.668422343388</v>
      </c>
      <c r="AC18" s="436">
        <f t="shared" si="15"/>
        <v>17144.764111287743</v>
      </c>
      <c r="AD18" s="436">
        <f t="shared" si="15"/>
        <v>17518.84768401942</v>
      </c>
      <c r="AE18" s="436">
        <f t="shared" si="15"/>
        <v>17901.093429090088</v>
      </c>
      <c r="AF18" s="436">
        <f t="shared" si="15"/>
        <v>18291.679437873299</v>
      </c>
      <c r="AG18" s="436">
        <f t="shared" si="15"/>
        <v>18690.787687538697</v>
      </c>
      <c r="AH18" s="436">
        <f t="shared" si="15"/>
        <v>19098.604125836639</v>
      </c>
      <c r="AI18" s="436">
        <f t="shared" si="15"/>
        <v>19515.318757732744</v>
      </c>
      <c r="AJ18" s="436">
        <f t="shared" si="15"/>
        <v>19941.125733932775</v>
      </c>
      <c r="AK18" s="436">
        <f t="shared" si="15"/>
        <v>20376.22344133896</v>
      </c>
      <c r="AL18" s="436">
        <f t="shared" si="15"/>
        <v>20820.814595480097</v>
      </c>
      <c r="AM18" s="436">
        <f t="shared" si="15"/>
        <v>21275.106334958338</v>
      </c>
      <c r="AN18" s="436">
        <f t="shared" si="15"/>
        <v>21739.310317956726</v>
      </c>
      <c r="AO18" s="436">
        <f t="shared" si="15"/>
        <v>22213.642820852445</v>
      </c>
      <c r="AP18" s="436">
        <f t="shared" si="15"/>
        <v>22698.324838981749</v>
      </c>
      <c r="AQ18" s="436">
        <f t="shared" si="15"/>
        <v>23193.582189603454</v>
      </c>
      <c r="AR18" s="436">
        <f t="shared" si="15"/>
        <v>23699.645617109018</v>
      </c>
      <c r="AS18" s="436">
        <f t="shared" si="15"/>
        <v>24216.750900528219</v>
      </c>
      <c r="AT18" s="436">
        <f t="shared" si="15"/>
        <v>24745.138963380501</v>
      </c>
    </row>
    <row r="19" spans="1:46" s="424" customFormat="1" x14ac:dyDescent="0.25">
      <c r="A19" s="402"/>
      <c r="B19" s="437" t="s">
        <v>496</v>
      </c>
      <c r="C19" s="438" t="s">
        <v>645</v>
      </c>
      <c r="D19" s="440">
        <v>0.06</v>
      </c>
      <c r="E19" s="441">
        <f>E8*H8</f>
        <v>104668.54794520547</v>
      </c>
      <c r="F19" s="442">
        <f t="shared" ref="F19:F20" si="16">D19*E19</f>
        <v>6280.1128767123282</v>
      </c>
      <c r="G19" s="439"/>
      <c r="H19" s="436">
        <f t="shared" ref="H19:AT19" si="17">$F$19*H13</f>
        <v>18840.338630136983</v>
      </c>
      <c r="I19" s="436">
        <f t="shared" si="17"/>
        <v>18840.338630136983</v>
      </c>
      <c r="J19" s="436">
        <f t="shared" si="17"/>
        <v>18840.338630136983</v>
      </c>
      <c r="K19" s="436">
        <f t="shared" si="17"/>
        <v>18840.338630136983</v>
      </c>
      <c r="L19" s="436">
        <f t="shared" si="17"/>
        <v>18840.338630136983</v>
      </c>
      <c r="M19" s="436">
        <f t="shared" si="17"/>
        <v>18840.338630136983</v>
      </c>
      <c r="N19" s="436">
        <f t="shared" si="17"/>
        <v>18840.338630136983</v>
      </c>
      <c r="O19" s="436">
        <f t="shared" si="17"/>
        <v>18840.338630136983</v>
      </c>
      <c r="P19" s="436">
        <f t="shared" si="17"/>
        <v>18840.338630136983</v>
      </c>
      <c r="Q19" s="436">
        <f t="shared" si="17"/>
        <v>18840.338630136983</v>
      </c>
      <c r="R19" s="436">
        <f t="shared" si="17"/>
        <v>18840.338630136983</v>
      </c>
      <c r="S19" s="436">
        <f t="shared" si="17"/>
        <v>18840.338630136983</v>
      </c>
      <c r="T19" s="436">
        <f t="shared" si="17"/>
        <v>18840.338630136983</v>
      </c>
      <c r="U19" s="436">
        <f t="shared" si="17"/>
        <v>18840.338630136983</v>
      </c>
      <c r="V19" s="436">
        <f t="shared" si="17"/>
        <v>18840.338630136983</v>
      </c>
      <c r="W19" s="436">
        <f t="shared" si="17"/>
        <v>18840.338630136983</v>
      </c>
      <c r="X19" s="436">
        <f t="shared" si="17"/>
        <v>18840.338630136983</v>
      </c>
      <c r="Y19" s="436">
        <f t="shared" si="17"/>
        <v>18840.338630136983</v>
      </c>
      <c r="Z19" s="436">
        <f t="shared" si="17"/>
        <v>18840.338630136983</v>
      </c>
      <c r="AA19" s="436">
        <f t="shared" si="17"/>
        <v>18840.338630136983</v>
      </c>
      <c r="AB19" s="436">
        <f t="shared" si="17"/>
        <v>18840.338630136983</v>
      </c>
      <c r="AC19" s="436">
        <f t="shared" si="17"/>
        <v>18840.338630136983</v>
      </c>
      <c r="AD19" s="436">
        <f t="shared" si="17"/>
        <v>18840.338630136983</v>
      </c>
      <c r="AE19" s="436">
        <f t="shared" si="17"/>
        <v>18840.338630136983</v>
      </c>
      <c r="AF19" s="436">
        <f t="shared" si="17"/>
        <v>18840.338630136983</v>
      </c>
      <c r="AG19" s="436">
        <f t="shared" si="17"/>
        <v>18840.338630136983</v>
      </c>
      <c r="AH19" s="436">
        <f t="shared" si="17"/>
        <v>18840.338630136983</v>
      </c>
      <c r="AI19" s="436">
        <f t="shared" si="17"/>
        <v>18840.338630136983</v>
      </c>
      <c r="AJ19" s="436">
        <f t="shared" si="17"/>
        <v>18840.338630136983</v>
      </c>
      <c r="AK19" s="436">
        <f t="shared" si="17"/>
        <v>18840.338630136983</v>
      </c>
      <c r="AL19" s="436">
        <f t="shared" si="17"/>
        <v>18840.338630136983</v>
      </c>
      <c r="AM19" s="436">
        <f t="shared" si="17"/>
        <v>18840.338630136983</v>
      </c>
      <c r="AN19" s="436">
        <f t="shared" si="17"/>
        <v>18840.338630136983</v>
      </c>
      <c r="AO19" s="436">
        <f t="shared" si="17"/>
        <v>18840.338630136983</v>
      </c>
      <c r="AP19" s="436">
        <f t="shared" si="17"/>
        <v>18840.338630136983</v>
      </c>
      <c r="AQ19" s="436">
        <f t="shared" si="17"/>
        <v>18840.338630136983</v>
      </c>
      <c r="AR19" s="436">
        <f t="shared" si="17"/>
        <v>18840.338630136983</v>
      </c>
      <c r="AS19" s="436">
        <f t="shared" si="17"/>
        <v>18840.338630136983</v>
      </c>
      <c r="AT19" s="436">
        <f t="shared" si="17"/>
        <v>18840.338630136983</v>
      </c>
    </row>
    <row r="20" spans="1:46" s="424" customFormat="1" ht="13.8" thickBot="1" x14ac:dyDescent="0.3">
      <c r="A20" s="402"/>
      <c r="B20" s="443" t="s">
        <v>647</v>
      </c>
      <c r="C20" s="444" t="s">
        <v>645</v>
      </c>
      <c r="D20" s="445">
        <v>0.85</v>
      </c>
      <c r="E20" s="494">
        <f>E8*H8</f>
        <v>104668.54794520547</v>
      </c>
      <c r="F20" s="447">
        <f t="shared" si="16"/>
        <v>88968.265753424654</v>
      </c>
      <c r="G20" s="439"/>
      <c r="H20" s="448">
        <f t="shared" ref="H20:AT20" si="18">($F$20*H15)*H13</f>
        <v>292868.66634721583</v>
      </c>
      <c r="I20" s="448">
        <f t="shared" si="18"/>
        <v>308931.56882571557</v>
      </c>
      <c r="J20" s="448">
        <f t="shared" si="18"/>
        <v>322346.35022933409</v>
      </c>
      <c r="K20" s="448">
        <f t="shared" si="18"/>
        <v>329379.66218207276</v>
      </c>
      <c r="L20" s="448">
        <f t="shared" si="18"/>
        <v>336566.43477424269</v>
      </c>
      <c r="M20" s="448">
        <f t="shared" si="18"/>
        <v>343910.01638112054</v>
      </c>
      <c r="N20" s="448">
        <f t="shared" si="18"/>
        <v>351413.82843656652</v>
      </c>
      <c r="O20" s="448">
        <f t="shared" si="18"/>
        <v>359081.36702709855</v>
      </c>
      <c r="P20" s="448">
        <f t="shared" si="18"/>
        <v>366916.20452074683</v>
      </c>
      <c r="Q20" s="448">
        <f t="shared" si="18"/>
        <v>374921.99123144877</v>
      </c>
      <c r="R20" s="448">
        <f t="shared" si="18"/>
        <v>383102.4571197601</v>
      </c>
      <c r="S20" s="448">
        <f t="shared" si="18"/>
        <v>391461.41353067331</v>
      </c>
      <c r="T20" s="448">
        <f t="shared" si="18"/>
        <v>400002.7549693539</v>
      </c>
      <c r="U20" s="448">
        <f t="shared" si="18"/>
        <v>408730.46091562195</v>
      </c>
      <c r="V20" s="448">
        <f t="shared" si="18"/>
        <v>417648.59767802362</v>
      </c>
      <c r="W20" s="448">
        <f t="shared" si="18"/>
        <v>426761.32028835732</v>
      </c>
      <c r="X20" s="448">
        <f t="shared" si="18"/>
        <v>436072.87443753635</v>
      </c>
      <c r="Y20" s="448">
        <f t="shared" si="18"/>
        <v>445587.59845369041</v>
      </c>
      <c r="Z20" s="448">
        <f t="shared" si="18"/>
        <v>455309.92532342777</v>
      </c>
      <c r="AA20" s="448">
        <f t="shared" si="18"/>
        <v>465244.38475719991</v>
      </c>
      <c r="AB20" s="448">
        <f t="shared" si="18"/>
        <v>475395.60529972927</v>
      </c>
      <c r="AC20" s="448">
        <f t="shared" si="18"/>
        <v>485768.31648648612</v>
      </c>
      <c r="AD20" s="448">
        <f t="shared" si="18"/>
        <v>496367.35104721691</v>
      </c>
      <c r="AE20" s="448">
        <f t="shared" si="18"/>
        <v>507197.64715755248</v>
      </c>
      <c r="AF20" s="448">
        <f t="shared" si="18"/>
        <v>518264.25073974358</v>
      </c>
      <c r="AG20" s="448">
        <f t="shared" si="18"/>
        <v>529572.31781359646</v>
      </c>
      <c r="AH20" s="448">
        <f t="shared" si="18"/>
        <v>541127.11689870479</v>
      </c>
      <c r="AI20" s="448">
        <f t="shared" si="18"/>
        <v>552934.03146909445</v>
      </c>
      <c r="AJ20" s="448">
        <f t="shared" si="18"/>
        <v>564998.56246142858</v>
      </c>
      <c r="AK20" s="448">
        <f t="shared" si="18"/>
        <v>577326.3308379373</v>
      </c>
      <c r="AL20" s="448">
        <f t="shared" si="18"/>
        <v>589923.08020526939</v>
      </c>
      <c r="AM20" s="448">
        <f t="shared" si="18"/>
        <v>602794.67949048628</v>
      </c>
      <c r="AN20" s="448">
        <f t="shared" si="18"/>
        <v>615947.12567544053</v>
      </c>
      <c r="AO20" s="448">
        <f t="shared" si="18"/>
        <v>629386.54659081937</v>
      </c>
      <c r="AP20" s="448">
        <f t="shared" si="18"/>
        <v>643119.20377114974</v>
      </c>
      <c r="AQ20" s="448">
        <f t="shared" si="18"/>
        <v>657151.49537209794</v>
      </c>
      <c r="AR20" s="448">
        <f t="shared" si="18"/>
        <v>671489.95915142226</v>
      </c>
      <c r="AS20" s="448">
        <f t="shared" si="18"/>
        <v>686141.27551496623</v>
      </c>
      <c r="AT20" s="448">
        <f t="shared" si="18"/>
        <v>701112.27062911412</v>
      </c>
    </row>
    <row r="21" spans="1:46" s="424" customFormat="1" ht="13.8" thickBot="1" x14ac:dyDescent="0.25">
      <c r="A21" s="402"/>
      <c r="B21" s="449" t="s">
        <v>280</v>
      </c>
      <c r="C21" s="450" t="s">
        <v>0</v>
      </c>
      <c r="D21" s="439"/>
      <c r="E21" s="451"/>
      <c r="F21" s="451"/>
      <c r="G21" s="452"/>
      <c r="H21" s="453">
        <f t="shared" ref="H21:AT21" si="19">SUM(H16:H20)</f>
        <v>611468.69876803248</v>
      </c>
      <c r="I21" s="454">
        <f t="shared" si="19"/>
        <v>643972.45437158505</v>
      </c>
      <c r="J21" s="454">
        <f t="shared" si="19"/>
        <v>671117.65909420117</v>
      </c>
      <c r="K21" s="454">
        <f t="shared" si="19"/>
        <v>745025.61737037741</v>
      </c>
      <c r="L21" s="454">
        <f t="shared" si="19"/>
        <v>760870.33717946743</v>
      </c>
      <c r="M21" s="454">
        <f t="shared" si="19"/>
        <v>777060.77474568982</v>
      </c>
      <c r="N21" s="454">
        <f t="shared" si="19"/>
        <v>793604.47332440247</v>
      </c>
      <c r="O21" s="454">
        <f t="shared" si="19"/>
        <v>810509.1407581165</v>
      </c>
      <c r="P21" s="454">
        <f t="shared" si="19"/>
        <v>827782.65306764224</v>
      </c>
      <c r="Q21" s="454">
        <f t="shared" si="19"/>
        <v>845433.05812158994</v>
      </c>
      <c r="R21" s="454">
        <f t="shared" si="19"/>
        <v>863468.57938593742</v>
      </c>
      <c r="S21" s="454">
        <f t="shared" si="19"/>
        <v>881897.61975540966</v>
      </c>
      <c r="T21" s="454">
        <f t="shared" si="19"/>
        <v>900728.76546845376</v>
      </c>
      <c r="U21" s="454">
        <f t="shared" si="19"/>
        <v>994023.13243823266</v>
      </c>
      <c r="V21" s="454">
        <f t="shared" si="19"/>
        <v>1015300.7575607628</v>
      </c>
      <c r="W21" s="454">
        <f t="shared" si="19"/>
        <v>1037042.6416240061</v>
      </c>
      <c r="X21" s="454">
        <f t="shared" si="19"/>
        <v>1059258.9143469883</v>
      </c>
      <c r="Y21" s="454">
        <f t="shared" si="19"/>
        <v>1081959.9264702359</v>
      </c>
      <c r="Z21" s="454">
        <f t="shared" si="19"/>
        <v>1105156.2545782682</v>
      </c>
      <c r="AA21" s="454">
        <f t="shared" si="19"/>
        <v>1128858.7060273152</v>
      </c>
      <c r="AB21" s="454">
        <f t="shared" si="19"/>
        <v>1153078.32398055</v>
      </c>
      <c r="AC21" s="454">
        <f t="shared" si="19"/>
        <v>1177826.3925531884</v>
      </c>
      <c r="AD21" s="454">
        <f t="shared" si="19"/>
        <v>1203114.4420698497</v>
      </c>
      <c r="AE21" s="454">
        <f t="shared" si="19"/>
        <v>1274900.3942379581</v>
      </c>
      <c r="AF21" s="454">
        <f t="shared" si="19"/>
        <v>1302306.5125209137</v>
      </c>
      <c r="AG21" s="454">
        <f t="shared" si="19"/>
        <v>1330310.6080391025</v>
      </c>
      <c r="AH21" s="454">
        <f t="shared" si="19"/>
        <v>1358925.728126341</v>
      </c>
      <c r="AI21" s="454">
        <f t="shared" si="19"/>
        <v>1388165.2047977182</v>
      </c>
      <c r="AJ21" s="454">
        <f t="shared" si="19"/>
        <v>1418042.6609610869</v>
      </c>
      <c r="AK21" s="455">
        <f t="shared" si="19"/>
        <v>1448572.0167640876</v>
      </c>
      <c r="AL21" s="454">
        <f t="shared" si="19"/>
        <v>1479767.4960796572</v>
      </c>
      <c r="AM21" s="454">
        <f t="shared" si="19"/>
        <v>1511643.6331330473</v>
      </c>
      <c r="AN21" s="455">
        <f t="shared" si="19"/>
        <v>1544215.2792734341</v>
      </c>
      <c r="AO21" s="454">
        <f t="shared" si="19"/>
        <v>1577497.6098932838</v>
      </c>
      <c r="AP21" s="454">
        <f t="shared" si="19"/>
        <v>1611506.13149869</v>
      </c>
      <c r="AQ21" s="455">
        <f t="shared" si="19"/>
        <v>1646256.6889339797</v>
      </c>
      <c r="AR21" s="454">
        <f t="shared" si="19"/>
        <v>1681765.4727639533</v>
      </c>
      <c r="AS21" s="454">
        <f t="shared" si="19"/>
        <v>1718049.0268172002</v>
      </c>
      <c r="AT21" s="455">
        <f t="shared" si="19"/>
        <v>1755124.255894002</v>
      </c>
    </row>
    <row r="22" spans="1:46" x14ac:dyDescent="0.25">
      <c r="H22" s="416"/>
    </row>
    <row r="23" spans="1:46" x14ac:dyDescent="0.25">
      <c r="I23" s="416"/>
    </row>
    <row r="24" spans="1:46" x14ac:dyDescent="0.2">
      <c r="A24" s="2"/>
      <c r="B24" s="2"/>
      <c r="C24" s="3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6" x14ac:dyDescent="0.2">
      <c r="A25" s="2"/>
      <c r="B25" s="4" t="s">
        <v>54</v>
      </c>
      <c r="C25" s="4"/>
      <c r="D25" s="5">
        <v>1</v>
      </c>
      <c r="E25" s="5">
        <v>2</v>
      </c>
      <c r="F25" s="5">
        <v>3</v>
      </c>
      <c r="G25" s="5">
        <v>4</v>
      </c>
      <c r="H25" s="5">
        <v>5</v>
      </c>
      <c r="I25" s="5">
        <v>6</v>
      </c>
      <c r="J25" s="5">
        <v>7</v>
      </c>
      <c r="K25" s="5">
        <v>8</v>
      </c>
      <c r="L25" s="5">
        <v>9</v>
      </c>
      <c r="M25" s="5">
        <v>10</v>
      </c>
      <c r="N25" s="5">
        <v>11</v>
      </c>
      <c r="O25" s="5">
        <v>12</v>
      </c>
      <c r="P25" s="5">
        <v>13</v>
      </c>
      <c r="Q25" s="5">
        <v>14</v>
      </c>
      <c r="R25" s="5">
        <v>15</v>
      </c>
      <c r="S25" s="5">
        <v>16</v>
      </c>
      <c r="T25" s="5">
        <v>17</v>
      </c>
      <c r="U25" s="5">
        <v>18</v>
      </c>
      <c r="V25" s="5">
        <v>19</v>
      </c>
      <c r="W25" s="5">
        <v>20</v>
      </c>
      <c r="X25" s="5">
        <v>21</v>
      </c>
      <c r="Y25" s="5">
        <v>22</v>
      </c>
      <c r="Z25" s="5">
        <v>23</v>
      </c>
      <c r="AA25" s="5">
        <v>24</v>
      </c>
      <c r="AB25" s="5">
        <v>25</v>
      </c>
      <c r="AC25" s="5">
        <v>26</v>
      </c>
      <c r="AD25" s="5">
        <v>27</v>
      </c>
      <c r="AE25" s="5">
        <v>28</v>
      </c>
      <c r="AF25" s="5">
        <v>29</v>
      </c>
      <c r="AG25" s="5">
        <v>30</v>
      </c>
      <c r="AH25" s="5">
        <v>31</v>
      </c>
      <c r="AI25" s="5">
        <v>32</v>
      </c>
      <c r="AJ25" s="5">
        <v>33</v>
      </c>
      <c r="AK25" s="5">
        <v>34</v>
      </c>
      <c r="AL25" s="5">
        <v>35</v>
      </c>
      <c r="AM25" s="5">
        <v>36</v>
      </c>
      <c r="AN25" s="5">
        <v>37</v>
      </c>
      <c r="AO25" s="5">
        <v>38</v>
      </c>
      <c r="AP25" s="5">
        <v>39</v>
      </c>
    </row>
    <row r="26" spans="1:46" x14ac:dyDescent="0.2">
      <c r="A26" s="2"/>
      <c r="B26" s="6" t="s">
        <v>33</v>
      </c>
      <c r="C26" s="6" t="s">
        <v>9</v>
      </c>
      <c r="D26" s="7">
        <v>2026</v>
      </c>
      <c r="E26" s="7">
        <f>$D$26+D25</f>
        <v>2027</v>
      </c>
      <c r="F26" s="7">
        <f>$D$26+E25</f>
        <v>2028</v>
      </c>
      <c r="G26" s="7">
        <f t="shared" ref="G26:AL26" si="20">$D$26+F25</f>
        <v>2029</v>
      </c>
      <c r="H26" s="7">
        <f t="shared" si="20"/>
        <v>2030</v>
      </c>
      <c r="I26" s="7">
        <f t="shared" si="20"/>
        <v>2031</v>
      </c>
      <c r="J26" s="7">
        <f t="shared" si="20"/>
        <v>2032</v>
      </c>
      <c r="K26" s="7">
        <f t="shared" si="20"/>
        <v>2033</v>
      </c>
      <c r="L26" s="7">
        <f t="shared" si="20"/>
        <v>2034</v>
      </c>
      <c r="M26" s="7">
        <f t="shared" si="20"/>
        <v>2035</v>
      </c>
      <c r="N26" s="7">
        <f t="shared" si="20"/>
        <v>2036</v>
      </c>
      <c r="O26" s="7">
        <f t="shared" si="20"/>
        <v>2037</v>
      </c>
      <c r="P26" s="7">
        <f t="shared" si="20"/>
        <v>2038</v>
      </c>
      <c r="Q26" s="7">
        <f t="shared" si="20"/>
        <v>2039</v>
      </c>
      <c r="R26" s="7">
        <f t="shared" si="20"/>
        <v>2040</v>
      </c>
      <c r="S26" s="7">
        <f t="shared" si="20"/>
        <v>2041</v>
      </c>
      <c r="T26" s="7">
        <f t="shared" si="20"/>
        <v>2042</v>
      </c>
      <c r="U26" s="7">
        <f t="shared" si="20"/>
        <v>2043</v>
      </c>
      <c r="V26" s="7">
        <f t="shared" si="20"/>
        <v>2044</v>
      </c>
      <c r="W26" s="7">
        <f t="shared" si="20"/>
        <v>2045</v>
      </c>
      <c r="X26" s="7">
        <f t="shared" si="20"/>
        <v>2046</v>
      </c>
      <c r="Y26" s="7">
        <f t="shared" si="20"/>
        <v>2047</v>
      </c>
      <c r="Z26" s="7">
        <f t="shared" si="20"/>
        <v>2048</v>
      </c>
      <c r="AA26" s="7">
        <f t="shared" si="20"/>
        <v>2049</v>
      </c>
      <c r="AB26" s="7">
        <f t="shared" si="20"/>
        <v>2050</v>
      </c>
      <c r="AC26" s="7">
        <f t="shared" si="20"/>
        <v>2051</v>
      </c>
      <c r="AD26" s="7">
        <f t="shared" si="20"/>
        <v>2052</v>
      </c>
      <c r="AE26" s="7">
        <f t="shared" si="20"/>
        <v>2053</v>
      </c>
      <c r="AF26" s="7">
        <f t="shared" si="20"/>
        <v>2054</v>
      </c>
      <c r="AG26" s="7">
        <f t="shared" si="20"/>
        <v>2055</v>
      </c>
      <c r="AH26" s="7">
        <f t="shared" si="20"/>
        <v>2056</v>
      </c>
      <c r="AI26" s="7">
        <f t="shared" si="20"/>
        <v>2057</v>
      </c>
      <c r="AJ26" s="7">
        <f t="shared" si="20"/>
        <v>2058</v>
      </c>
      <c r="AK26" s="7">
        <f t="shared" si="20"/>
        <v>2059</v>
      </c>
      <c r="AL26" s="7">
        <f t="shared" si="20"/>
        <v>2060</v>
      </c>
      <c r="AM26" s="7">
        <f>$D$26+AL25</f>
        <v>2061</v>
      </c>
      <c r="AN26" s="7">
        <f>$D$26+AM25</f>
        <v>2062</v>
      </c>
      <c r="AO26" s="7">
        <f>$D$26+AN25</f>
        <v>2063</v>
      </c>
      <c r="AP26" s="7">
        <f>$D$26+AO25</f>
        <v>2064</v>
      </c>
    </row>
    <row r="27" spans="1:46" x14ac:dyDescent="0.2">
      <c r="A27" s="2"/>
      <c r="B27" s="3" t="s">
        <v>280</v>
      </c>
      <c r="C27" s="8">
        <f>SUM(D27:AP27)</f>
        <v>45135608.042794764</v>
      </c>
      <c r="D27" s="9">
        <f>H21</f>
        <v>611468.69876803248</v>
      </c>
      <c r="E27" s="9">
        <f t="shared" ref="E27:AL27" si="21">I21</f>
        <v>643972.45437158505</v>
      </c>
      <c r="F27" s="9">
        <f>J21</f>
        <v>671117.65909420117</v>
      </c>
      <c r="G27" s="9">
        <f t="shared" si="21"/>
        <v>745025.61737037741</v>
      </c>
      <c r="H27" s="9">
        <f t="shared" si="21"/>
        <v>760870.33717946743</v>
      </c>
      <c r="I27" s="9">
        <f t="shared" si="21"/>
        <v>777060.77474568982</v>
      </c>
      <c r="J27" s="9">
        <f t="shared" si="21"/>
        <v>793604.47332440247</v>
      </c>
      <c r="K27" s="9">
        <f t="shared" si="21"/>
        <v>810509.1407581165</v>
      </c>
      <c r="L27" s="9">
        <f t="shared" si="21"/>
        <v>827782.65306764224</v>
      </c>
      <c r="M27" s="9">
        <f t="shared" si="21"/>
        <v>845433.05812158994</v>
      </c>
      <c r="N27" s="9">
        <f t="shared" si="21"/>
        <v>863468.57938593742</v>
      </c>
      <c r="O27" s="9">
        <f t="shared" si="21"/>
        <v>881897.61975540966</v>
      </c>
      <c r="P27" s="9">
        <f t="shared" si="21"/>
        <v>900728.76546845376</v>
      </c>
      <c r="Q27" s="9">
        <f t="shared" si="21"/>
        <v>994023.13243823266</v>
      </c>
      <c r="R27" s="9">
        <f t="shared" si="21"/>
        <v>1015300.7575607628</v>
      </c>
      <c r="S27" s="9">
        <f t="shared" si="21"/>
        <v>1037042.6416240061</v>
      </c>
      <c r="T27" s="9">
        <f t="shared" si="21"/>
        <v>1059258.9143469883</v>
      </c>
      <c r="U27" s="9">
        <f t="shared" si="21"/>
        <v>1081959.9264702359</v>
      </c>
      <c r="V27" s="9">
        <f t="shared" si="21"/>
        <v>1105156.2545782682</v>
      </c>
      <c r="W27" s="9">
        <f t="shared" si="21"/>
        <v>1128858.7060273152</v>
      </c>
      <c r="X27" s="9">
        <f t="shared" si="21"/>
        <v>1153078.32398055</v>
      </c>
      <c r="Y27" s="9">
        <f t="shared" si="21"/>
        <v>1177826.3925531884</v>
      </c>
      <c r="Z27" s="9">
        <f t="shared" si="21"/>
        <v>1203114.4420698497</v>
      </c>
      <c r="AA27" s="9">
        <f t="shared" si="21"/>
        <v>1274900.3942379581</v>
      </c>
      <c r="AB27" s="9">
        <f t="shared" si="21"/>
        <v>1302306.5125209137</v>
      </c>
      <c r="AC27" s="9">
        <f t="shared" si="21"/>
        <v>1330310.6080391025</v>
      </c>
      <c r="AD27" s="9">
        <f t="shared" si="21"/>
        <v>1358925.728126341</v>
      </c>
      <c r="AE27" s="9">
        <f t="shared" si="21"/>
        <v>1388165.2047977182</v>
      </c>
      <c r="AF27" s="9">
        <f t="shared" si="21"/>
        <v>1418042.6609610869</v>
      </c>
      <c r="AG27" s="9">
        <f t="shared" si="21"/>
        <v>1448572.0167640876</v>
      </c>
      <c r="AH27" s="9">
        <f t="shared" si="21"/>
        <v>1479767.4960796572</v>
      </c>
      <c r="AI27" s="9">
        <f t="shared" si="21"/>
        <v>1511643.6331330473</v>
      </c>
      <c r="AJ27" s="9">
        <f t="shared" si="21"/>
        <v>1544215.2792734341</v>
      </c>
      <c r="AK27" s="9">
        <f t="shared" si="21"/>
        <v>1577497.6098932838</v>
      </c>
      <c r="AL27" s="9">
        <f t="shared" si="21"/>
        <v>1611506.13149869</v>
      </c>
      <c r="AM27" s="9">
        <f>AQ21</f>
        <v>1646256.6889339797</v>
      </c>
      <c r="AN27" s="9">
        <f>AR21</f>
        <v>1681765.4727639533</v>
      </c>
      <c r="AO27" s="9">
        <f>AS21</f>
        <v>1718049.0268172002</v>
      </c>
      <c r="AP27" s="9">
        <f>AT21</f>
        <v>1755124.255894002</v>
      </c>
    </row>
    <row r="28" spans="1:46" x14ac:dyDescent="0.2">
      <c r="A28" s="2"/>
      <c r="B28" s="3" t="s">
        <v>278</v>
      </c>
      <c r="C28" s="8">
        <f t="shared" ref="C28:C31" si="22">SUM(D28:AP28)</f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</row>
    <row r="29" spans="1:46" x14ac:dyDescent="0.2">
      <c r="A29" s="2"/>
      <c r="B29" s="4" t="s">
        <v>277</v>
      </c>
      <c r="C29" s="8">
        <f t="shared" si="22"/>
        <v>45135608.042794764</v>
      </c>
      <c r="D29" s="13">
        <f t="shared" ref="D29:AL29" si="23">SUM(D27:D28)</f>
        <v>611468.69876803248</v>
      </c>
      <c r="E29" s="13">
        <f t="shared" si="23"/>
        <v>643972.45437158505</v>
      </c>
      <c r="F29" s="13">
        <f t="shared" si="23"/>
        <v>671117.65909420117</v>
      </c>
      <c r="G29" s="13">
        <f t="shared" si="23"/>
        <v>745025.61737037741</v>
      </c>
      <c r="H29" s="13">
        <f t="shared" si="23"/>
        <v>760870.33717946743</v>
      </c>
      <c r="I29" s="13">
        <f t="shared" si="23"/>
        <v>777060.77474568982</v>
      </c>
      <c r="J29" s="13">
        <f t="shared" si="23"/>
        <v>793604.47332440247</v>
      </c>
      <c r="K29" s="13">
        <f t="shared" si="23"/>
        <v>810509.1407581165</v>
      </c>
      <c r="L29" s="13">
        <f t="shared" si="23"/>
        <v>827782.65306764224</v>
      </c>
      <c r="M29" s="13">
        <f t="shared" si="23"/>
        <v>845433.05812158994</v>
      </c>
      <c r="N29" s="13">
        <f t="shared" si="23"/>
        <v>863468.57938593742</v>
      </c>
      <c r="O29" s="13">
        <f t="shared" si="23"/>
        <v>881897.61975540966</v>
      </c>
      <c r="P29" s="13">
        <f t="shared" si="23"/>
        <v>900728.76546845376</v>
      </c>
      <c r="Q29" s="13">
        <f t="shared" si="23"/>
        <v>994023.13243823266</v>
      </c>
      <c r="R29" s="13">
        <f t="shared" si="23"/>
        <v>1015300.7575607628</v>
      </c>
      <c r="S29" s="13">
        <f t="shared" si="23"/>
        <v>1037042.6416240061</v>
      </c>
      <c r="T29" s="13">
        <f t="shared" si="23"/>
        <v>1059258.9143469883</v>
      </c>
      <c r="U29" s="13">
        <f t="shared" si="23"/>
        <v>1081959.9264702359</v>
      </c>
      <c r="V29" s="13">
        <f t="shared" si="23"/>
        <v>1105156.2545782682</v>
      </c>
      <c r="W29" s="13">
        <f t="shared" si="23"/>
        <v>1128858.7060273152</v>
      </c>
      <c r="X29" s="13">
        <f t="shared" si="23"/>
        <v>1153078.32398055</v>
      </c>
      <c r="Y29" s="13">
        <f t="shared" si="23"/>
        <v>1177826.3925531884</v>
      </c>
      <c r="Z29" s="13">
        <f t="shared" si="23"/>
        <v>1203114.4420698497</v>
      </c>
      <c r="AA29" s="13">
        <f t="shared" si="23"/>
        <v>1274900.3942379581</v>
      </c>
      <c r="AB29" s="13">
        <f t="shared" si="23"/>
        <v>1302306.5125209137</v>
      </c>
      <c r="AC29" s="13">
        <f t="shared" si="23"/>
        <v>1330310.6080391025</v>
      </c>
      <c r="AD29" s="13">
        <f t="shared" si="23"/>
        <v>1358925.728126341</v>
      </c>
      <c r="AE29" s="13">
        <f t="shared" si="23"/>
        <v>1388165.2047977182</v>
      </c>
      <c r="AF29" s="13">
        <f t="shared" si="23"/>
        <v>1418042.6609610869</v>
      </c>
      <c r="AG29" s="13">
        <f t="shared" si="23"/>
        <v>1448572.0167640876</v>
      </c>
      <c r="AH29" s="13">
        <f t="shared" si="23"/>
        <v>1479767.4960796572</v>
      </c>
      <c r="AI29" s="13">
        <f t="shared" si="23"/>
        <v>1511643.6331330473</v>
      </c>
      <c r="AJ29" s="13">
        <f t="shared" si="23"/>
        <v>1544215.2792734341</v>
      </c>
      <c r="AK29" s="13">
        <f t="shared" si="23"/>
        <v>1577497.6098932838</v>
      </c>
      <c r="AL29" s="13">
        <f t="shared" si="23"/>
        <v>1611506.13149869</v>
      </c>
      <c r="AM29" s="13">
        <f>SUM(AM27:AM28)</f>
        <v>1646256.6889339797</v>
      </c>
      <c r="AN29" s="13">
        <f>SUM(AN27:AN28)</f>
        <v>1681765.4727639533</v>
      </c>
      <c r="AO29" s="13">
        <f>SUM(AO27:AO28)</f>
        <v>1718049.0268172002</v>
      </c>
      <c r="AP29" s="13">
        <f>SUM(AP27:AP28)</f>
        <v>1755124.255894002</v>
      </c>
    </row>
    <row r="30" spans="1:46" x14ac:dyDescent="0.2">
      <c r="A30" s="2"/>
      <c r="B30" s="3" t="s">
        <v>53</v>
      </c>
      <c r="C30" s="8">
        <f t="shared" si="22"/>
        <v>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 spans="1:46" ht="13.8" thickBot="1" x14ac:dyDescent="0.25">
      <c r="A31" s="2"/>
      <c r="B31" s="20" t="s">
        <v>51</v>
      </c>
      <c r="C31" s="8">
        <f t="shared" si="22"/>
        <v>0</v>
      </c>
      <c r="D31" s="21">
        <f t="shared" ref="D31:AL31" si="24">SUM(D30:D30)</f>
        <v>0</v>
      </c>
      <c r="E31" s="21">
        <f t="shared" si="24"/>
        <v>0</v>
      </c>
      <c r="F31" s="21">
        <f t="shared" si="24"/>
        <v>0</v>
      </c>
      <c r="G31" s="21">
        <f t="shared" si="24"/>
        <v>0</v>
      </c>
      <c r="H31" s="21">
        <f t="shared" si="24"/>
        <v>0</v>
      </c>
      <c r="I31" s="21">
        <f t="shared" si="24"/>
        <v>0</v>
      </c>
      <c r="J31" s="21">
        <f t="shared" si="24"/>
        <v>0</v>
      </c>
      <c r="K31" s="21">
        <f t="shared" si="24"/>
        <v>0</v>
      </c>
      <c r="L31" s="21">
        <f t="shared" si="24"/>
        <v>0</v>
      </c>
      <c r="M31" s="21">
        <f t="shared" si="24"/>
        <v>0</v>
      </c>
      <c r="N31" s="21">
        <f t="shared" si="24"/>
        <v>0</v>
      </c>
      <c r="O31" s="21">
        <f t="shared" si="24"/>
        <v>0</v>
      </c>
      <c r="P31" s="21">
        <f t="shared" si="24"/>
        <v>0</v>
      </c>
      <c r="Q31" s="21">
        <f t="shared" si="24"/>
        <v>0</v>
      </c>
      <c r="R31" s="21">
        <f t="shared" si="24"/>
        <v>0</v>
      </c>
      <c r="S31" s="21">
        <f t="shared" si="24"/>
        <v>0</v>
      </c>
      <c r="T31" s="21">
        <f t="shared" si="24"/>
        <v>0</v>
      </c>
      <c r="U31" s="21">
        <f t="shared" si="24"/>
        <v>0</v>
      </c>
      <c r="V31" s="21">
        <f t="shared" si="24"/>
        <v>0</v>
      </c>
      <c r="W31" s="21">
        <f t="shared" si="24"/>
        <v>0</v>
      </c>
      <c r="X31" s="21">
        <f t="shared" si="24"/>
        <v>0</v>
      </c>
      <c r="Y31" s="21">
        <f t="shared" si="24"/>
        <v>0</v>
      </c>
      <c r="Z31" s="21">
        <f t="shared" si="24"/>
        <v>0</v>
      </c>
      <c r="AA31" s="21">
        <f t="shared" si="24"/>
        <v>0</v>
      </c>
      <c r="AB31" s="21">
        <f t="shared" si="24"/>
        <v>0</v>
      </c>
      <c r="AC31" s="21">
        <f t="shared" si="24"/>
        <v>0</v>
      </c>
      <c r="AD31" s="21">
        <f t="shared" si="24"/>
        <v>0</v>
      </c>
      <c r="AE31" s="21">
        <f t="shared" si="24"/>
        <v>0</v>
      </c>
      <c r="AF31" s="21">
        <f t="shared" si="24"/>
        <v>0</v>
      </c>
      <c r="AG31" s="21">
        <f t="shared" si="24"/>
        <v>0</v>
      </c>
      <c r="AH31" s="21">
        <f t="shared" si="24"/>
        <v>0</v>
      </c>
      <c r="AI31" s="21">
        <f t="shared" si="24"/>
        <v>0</v>
      </c>
      <c r="AJ31" s="21">
        <f t="shared" si="24"/>
        <v>0</v>
      </c>
      <c r="AK31" s="21">
        <f t="shared" si="24"/>
        <v>0</v>
      </c>
      <c r="AL31" s="21">
        <f t="shared" si="24"/>
        <v>0</v>
      </c>
      <c r="AM31" s="21">
        <f>SUM(AM30:AM30)</f>
        <v>0</v>
      </c>
      <c r="AN31" s="21">
        <f>SUM(AN30:AN30)</f>
        <v>0</v>
      </c>
      <c r="AO31" s="21">
        <f>SUM(AO30:AO30)</f>
        <v>0</v>
      </c>
      <c r="AP31" s="21">
        <f>SUM(AP30:AP30)</f>
        <v>0</v>
      </c>
    </row>
    <row r="32" spans="1:46" ht="13.8" thickTop="1" x14ac:dyDescent="0.2">
      <c r="A32" s="2"/>
      <c r="B32" s="22" t="s">
        <v>50</v>
      </c>
      <c r="C32" s="23">
        <f>SUM(D32:AP32)</f>
        <v>45135608.042794764</v>
      </c>
      <c r="D32" s="23">
        <f t="shared" ref="D32:AL32" si="25">SUM(D29,D31)</f>
        <v>611468.69876803248</v>
      </c>
      <c r="E32" s="23">
        <f t="shared" si="25"/>
        <v>643972.45437158505</v>
      </c>
      <c r="F32" s="23">
        <f t="shared" si="25"/>
        <v>671117.65909420117</v>
      </c>
      <c r="G32" s="23">
        <f t="shared" si="25"/>
        <v>745025.61737037741</v>
      </c>
      <c r="H32" s="23">
        <f t="shared" si="25"/>
        <v>760870.33717946743</v>
      </c>
      <c r="I32" s="23">
        <f t="shared" si="25"/>
        <v>777060.77474568982</v>
      </c>
      <c r="J32" s="23">
        <f t="shared" si="25"/>
        <v>793604.47332440247</v>
      </c>
      <c r="K32" s="23">
        <f t="shared" si="25"/>
        <v>810509.1407581165</v>
      </c>
      <c r="L32" s="23">
        <f t="shared" si="25"/>
        <v>827782.65306764224</v>
      </c>
      <c r="M32" s="23">
        <f t="shared" si="25"/>
        <v>845433.05812158994</v>
      </c>
      <c r="N32" s="23">
        <f t="shared" si="25"/>
        <v>863468.57938593742</v>
      </c>
      <c r="O32" s="23">
        <f t="shared" si="25"/>
        <v>881897.61975540966</v>
      </c>
      <c r="P32" s="23">
        <f t="shared" si="25"/>
        <v>900728.76546845376</v>
      </c>
      <c r="Q32" s="23">
        <f t="shared" si="25"/>
        <v>994023.13243823266</v>
      </c>
      <c r="R32" s="23">
        <f t="shared" si="25"/>
        <v>1015300.7575607628</v>
      </c>
      <c r="S32" s="23">
        <f t="shared" si="25"/>
        <v>1037042.6416240061</v>
      </c>
      <c r="T32" s="23">
        <f t="shared" si="25"/>
        <v>1059258.9143469883</v>
      </c>
      <c r="U32" s="23">
        <f t="shared" si="25"/>
        <v>1081959.9264702359</v>
      </c>
      <c r="V32" s="23">
        <f t="shared" si="25"/>
        <v>1105156.2545782682</v>
      </c>
      <c r="W32" s="23">
        <f t="shared" si="25"/>
        <v>1128858.7060273152</v>
      </c>
      <c r="X32" s="23">
        <f t="shared" si="25"/>
        <v>1153078.32398055</v>
      </c>
      <c r="Y32" s="23">
        <f t="shared" si="25"/>
        <v>1177826.3925531884</v>
      </c>
      <c r="Z32" s="23">
        <f t="shared" si="25"/>
        <v>1203114.4420698497</v>
      </c>
      <c r="AA32" s="23">
        <f t="shared" si="25"/>
        <v>1274900.3942379581</v>
      </c>
      <c r="AB32" s="23">
        <f t="shared" si="25"/>
        <v>1302306.5125209137</v>
      </c>
      <c r="AC32" s="23">
        <f t="shared" si="25"/>
        <v>1330310.6080391025</v>
      </c>
      <c r="AD32" s="23">
        <f t="shared" si="25"/>
        <v>1358925.728126341</v>
      </c>
      <c r="AE32" s="23">
        <f t="shared" si="25"/>
        <v>1388165.2047977182</v>
      </c>
      <c r="AF32" s="23">
        <f t="shared" si="25"/>
        <v>1418042.6609610869</v>
      </c>
      <c r="AG32" s="23">
        <f t="shared" si="25"/>
        <v>1448572.0167640876</v>
      </c>
      <c r="AH32" s="23">
        <f t="shared" si="25"/>
        <v>1479767.4960796572</v>
      </c>
      <c r="AI32" s="23">
        <f t="shared" si="25"/>
        <v>1511643.6331330473</v>
      </c>
      <c r="AJ32" s="23">
        <f t="shared" si="25"/>
        <v>1544215.2792734341</v>
      </c>
      <c r="AK32" s="23">
        <f t="shared" si="25"/>
        <v>1577497.6098932838</v>
      </c>
      <c r="AL32" s="23">
        <f t="shared" si="25"/>
        <v>1611506.13149869</v>
      </c>
      <c r="AM32" s="23">
        <f>SUM(AM29,AM31)</f>
        <v>1646256.6889339797</v>
      </c>
      <c r="AN32" s="23">
        <f>SUM(AN29,AN31)</f>
        <v>1681765.4727639533</v>
      </c>
      <c r="AO32" s="23">
        <f>SUM(AO29,AO31)</f>
        <v>1718049.0268172002</v>
      </c>
      <c r="AP32" s="23">
        <f>SUM(AP29,AP31)</f>
        <v>1755124.255894002</v>
      </c>
    </row>
    <row r="36" spans="1:41" x14ac:dyDescent="0.25">
      <c r="G36" s="416"/>
    </row>
    <row r="37" spans="1:41" s="424" customFormat="1" x14ac:dyDescent="0.25">
      <c r="A37" s="402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</row>
    <row r="46" spans="1:41" x14ac:dyDescent="0.25">
      <c r="AM46" s="424"/>
      <c r="AN46" s="424"/>
      <c r="AO46" s="424"/>
    </row>
    <row r="54" spans="1:41" s="424" customFormat="1" x14ac:dyDescent="0.25">
      <c r="A54" s="402"/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</row>
    <row r="64" spans="1:41" x14ac:dyDescent="0.25">
      <c r="AM64" s="424"/>
      <c r="AN64" s="424"/>
      <c r="AO64" s="424"/>
    </row>
    <row r="71" spans="1:41" x14ac:dyDescent="0.25">
      <c r="AM71" s="424"/>
      <c r="AN71" s="424"/>
      <c r="AO71" s="424"/>
    </row>
    <row r="72" spans="1:41" s="424" customFormat="1" x14ac:dyDescent="0.25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</row>
    <row r="79" spans="1:41" s="424" customFormat="1" x14ac:dyDescent="0.25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</row>
    <row r="87" spans="1:41" x14ac:dyDescent="0.25">
      <c r="AM87" s="424"/>
      <c r="AN87" s="424"/>
      <c r="AO87" s="424"/>
    </row>
    <row r="95" spans="1:41" s="424" customFormat="1" x14ac:dyDescent="0.25">
      <c r="A95" s="402"/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</row>
  </sheetData>
  <mergeCells count="7">
    <mergeCell ref="B11:AK11"/>
    <mergeCell ref="B12:B14"/>
    <mergeCell ref="C12:C13"/>
    <mergeCell ref="D12:D14"/>
    <mergeCell ref="E12:E14"/>
    <mergeCell ref="F12:F14"/>
    <mergeCell ref="C14:C1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BEE1-B29E-43A8-BA84-55BB33670466}">
  <dimension ref="A1:AV103"/>
  <sheetViews>
    <sheetView topLeftCell="F1" zoomScaleNormal="100" workbookViewId="0">
      <selection activeCell="K3" sqref="K3:L3"/>
    </sheetView>
  </sheetViews>
  <sheetFormatPr defaultColWidth="12.21875" defaultRowHeight="13.2" x14ac:dyDescent="0.25"/>
  <cols>
    <col min="1" max="1" width="2.21875" style="402" customWidth="1"/>
    <col min="2" max="2" width="36.77734375" style="402" bestFit="1" customWidth="1"/>
    <col min="3" max="3" width="10" style="402" bestFit="1" customWidth="1"/>
    <col min="4" max="4" width="12.77734375" style="402" customWidth="1"/>
    <col min="5" max="6" width="13.21875" style="402" bestFit="1" customWidth="1"/>
    <col min="7" max="7" width="22.21875" style="402" bestFit="1" customWidth="1"/>
    <col min="8" max="8" width="18" style="402" customWidth="1"/>
    <col min="9" max="9" width="17" style="402" bestFit="1" customWidth="1"/>
    <col min="10" max="48" width="10.21875" style="402" bestFit="1" customWidth="1"/>
    <col min="49" max="16384" width="12.21875" style="402"/>
  </cols>
  <sheetData>
    <row r="1" spans="1:48" ht="13.8" thickBot="1" x14ac:dyDescent="0.3"/>
    <row r="2" spans="1:48" ht="36" x14ac:dyDescent="0.25">
      <c r="B2" s="403" t="s">
        <v>631</v>
      </c>
      <c r="C2" s="404" t="s">
        <v>632</v>
      </c>
      <c r="D2" s="404" t="s">
        <v>652</v>
      </c>
      <c r="E2" s="404" t="s">
        <v>633</v>
      </c>
      <c r="F2" s="404" t="s">
        <v>634</v>
      </c>
      <c r="G2" s="404" t="s">
        <v>696</v>
      </c>
      <c r="H2" s="404" t="s">
        <v>699</v>
      </c>
      <c r="I2" s="404" t="s">
        <v>697</v>
      </c>
      <c r="J2"/>
      <c r="K2"/>
      <c r="L2"/>
    </row>
    <row r="3" spans="1:48" x14ac:dyDescent="0.25">
      <c r="B3" s="405" t="s">
        <v>669</v>
      </c>
      <c r="C3" s="406" t="s">
        <v>650</v>
      </c>
      <c r="D3" s="407">
        <v>2</v>
      </c>
      <c r="E3" s="407">
        <v>363</v>
      </c>
      <c r="F3" s="407">
        <v>802</v>
      </c>
      <c r="G3" s="407">
        <v>369</v>
      </c>
      <c r="H3" s="408">
        <f>D3*E3*G3</f>
        <v>267894</v>
      </c>
      <c r="I3" s="538">
        <f>G3*E3</f>
        <v>133947</v>
      </c>
      <c r="J3"/>
      <c r="K3" s="654">
        <f>(2000*12)+(5000*6)+10000+((42+58+160)*50)</f>
        <v>77000</v>
      </c>
      <c r="L3" s="654">
        <f>K3*D7/H7</f>
        <v>0.53243276134842399</v>
      </c>
    </row>
    <row r="4" spans="1:48" x14ac:dyDescent="0.25">
      <c r="B4" s="405" t="s">
        <v>663</v>
      </c>
      <c r="C4" s="406" t="s">
        <v>650</v>
      </c>
      <c r="D4" s="407">
        <v>6</v>
      </c>
      <c r="E4" s="407">
        <v>363</v>
      </c>
      <c r="F4" s="407">
        <v>541</v>
      </c>
      <c r="G4" s="407">
        <v>541</v>
      </c>
      <c r="H4" s="408">
        <f>D4*E4*G4</f>
        <v>1178298</v>
      </c>
      <c r="I4" s="538">
        <f>G4*E4</f>
        <v>196383</v>
      </c>
      <c r="J4" s="541"/>
      <c r="K4" s="542"/>
      <c r="L4"/>
    </row>
    <row r="5" spans="1:48" x14ac:dyDescent="0.25">
      <c r="B5" s="457" t="s">
        <v>662</v>
      </c>
      <c r="C5" s="406" t="s">
        <v>650</v>
      </c>
      <c r="D5" s="459">
        <v>0</v>
      </c>
      <c r="E5" s="459">
        <v>144</v>
      </c>
      <c r="F5" s="459">
        <v>955</v>
      </c>
      <c r="G5" s="459">
        <v>17</v>
      </c>
      <c r="H5" s="408">
        <f>D5*E5*G5</f>
        <v>0</v>
      </c>
      <c r="I5" s="539">
        <v>0</v>
      </c>
      <c r="J5"/>
      <c r="K5"/>
      <c r="L5"/>
    </row>
    <row r="6" spans="1:48" ht="13.8" thickBot="1" x14ac:dyDescent="0.3">
      <c r="B6" s="457" t="s">
        <v>668</v>
      </c>
      <c r="C6" s="458" t="s">
        <v>650</v>
      </c>
      <c r="D6" s="459">
        <v>2</v>
      </c>
      <c r="E6" s="459"/>
      <c r="F6" s="459"/>
      <c r="G6" s="459"/>
      <c r="H6" s="485"/>
      <c r="I6" s="484"/>
      <c r="J6"/>
      <c r="K6"/>
      <c r="L6"/>
    </row>
    <row r="7" spans="1:48" ht="13.8" thickBot="1" x14ac:dyDescent="0.3">
      <c r="B7" s="461" t="s">
        <v>636</v>
      </c>
      <c r="C7" s="490" t="s">
        <v>650</v>
      </c>
      <c r="D7" s="463">
        <f>SUM(D3:D6)</f>
        <v>10</v>
      </c>
      <c r="E7" s="463"/>
      <c r="F7" s="463"/>
      <c r="G7" s="463"/>
      <c r="H7" s="492">
        <f>SUM(H3:H5)</f>
        <v>1446192</v>
      </c>
      <c r="I7" s="492">
        <f>SUM(I3:I5)</f>
        <v>330330</v>
      </c>
      <c r="J7"/>
      <c r="K7"/>
      <c r="L7"/>
    </row>
    <row r="8" spans="1:48" ht="13.8" thickBot="1" x14ac:dyDescent="0.3">
      <c r="B8" s="461" t="s">
        <v>637</v>
      </c>
      <c r="C8" s="462"/>
      <c r="D8" s="463"/>
      <c r="E8" s="464">
        <f>(D4*E4+D3*E3)/D7</f>
        <v>290.39999999999998</v>
      </c>
      <c r="F8" s="537"/>
      <c r="G8" s="465"/>
      <c r="H8" s="543">
        <f>H7/D7/365</f>
        <v>396.2169863013699</v>
      </c>
      <c r="I8" s="466"/>
      <c r="J8"/>
      <c r="K8"/>
      <c r="L8"/>
      <c r="M8" s="409"/>
    </row>
    <row r="9" spans="1:48" x14ac:dyDescent="0.25">
      <c r="B9"/>
      <c r="C9"/>
      <c r="D9"/>
      <c r="E9"/>
      <c r="F9"/>
      <c r="G9"/>
      <c r="H9"/>
      <c r="I9"/>
      <c r="J9" s="416"/>
      <c r="K9" s="416"/>
      <c r="L9" s="416"/>
      <c r="O9" s="409"/>
    </row>
    <row r="10" spans="1:48" x14ac:dyDescent="0.25">
      <c r="J10" s="416"/>
      <c r="K10" s="416"/>
      <c r="L10" s="416"/>
      <c r="M10" s="409"/>
      <c r="N10" s="417"/>
    </row>
    <row r="11" spans="1:48" ht="13.8" thickBot="1" x14ac:dyDescent="0.3">
      <c r="B11" s="602"/>
      <c r="C11" s="603"/>
      <c r="D11" s="602"/>
      <c r="E11" s="602"/>
      <c r="F11" s="602"/>
      <c r="G11" s="602"/>
      <c r="H11" s="602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</row>
    <row r="12" spans="1:48" ht="13.2" customHeight="1" x14ac:dyDescent="0.25">
      <c r="B12" s="604" t="s">
        <v>653</v>
      </c>
      <c r="C12" s="606" t="s">
        <v>675</v>
      </c>
      <c r="D12" s="608" t="s">
        <v>638</v>
      </c>
      <c r="E12" s="608" t="s">
        <v>639</v>
      </c>
      <c r="F12" s="608" t="s">
        <v>639</v>
      </c>
      <c r="G12" s="608" t="s">
        <v>673</v>
      </c>
      <c r="H12" s="608" t="s">
        <v>648</v>
      </c>
      <c r="I12" s="418" t="s">
        <v>641</v>
      </c>
      <c r="J12" s="418">
        <v>2026</v>
      </c>
      <c r="K12" s="419">
        <f>J12+1</f>
        <v>2027</v>
      </c>
      <c r="L12" s="419">
        <f>K12+1</f>
        <v>2028</v>
      </c>
      <c r="M12" s="419">
        <f t="shared" ref="M12:AK12" si="0">L12+1</f>
        <v>2029</v>
      </c>
      <c r="N12" s="419">
        <f t="shared" si="0"/>
        <v>2030</v>
      </c>
      <c r="O12" s="419">
        <f t="shared" si="0"/>
        <v>2031</v>
      </c>
      <c r="P12" s="419">
        <f t="shared" si="0"/>
        <v>2032</v>
      </c>
      <c r="Q12" s="419">
        <f t="shared" si="0"/>
        <v>2033</v>
      </c>
      <c r="R12" s="419">
        <f t="shared" si="0"/>
        <v>2034</v>
      </c>
      <c r="S12" s="419">
        <f t="shared" si="0"/>
        <v>2035</v>
      </c>
      <c r="T12" s="419">
        <f t="shared" si="0"/>
        <v>2036</v>
      </c>
      <c r="U12" s="419">
        <f t="shared" si="0"/>
        <v>2037</v>
      </c>
      <c r="V12" s="419">
        <f t="shared" si="0"/>
        <v>2038</v>
      </c>
      <c r="W12" s="419">
        <f t="shared" si="0"/>
        <v>2039</v>
      </c>
      <c r="X12" s="419">
        <f t="shared" si="0"/>
        <v>2040</v>
      </c>
      <c r="Y12" s="419">
        <f t="shared" si="0"/>
        <v>2041</v>
      </c>
      <c r="Z12" s="419">
        <f t="shared" si="0"/>
        <v>2042</v>
      </c>
      <c r="AA12" s="419">
        <f t="shared" si="0"/>
        <v>2043</v>
      </c>
      <c r="AB12" s="419">
        <f t="shared" si="0"/>
        <v>2044</v>
      </c>
      <c r="AC12" s="419">
        <f t="shared" si="0"/>
        <v>2045</v>
      </c>
      <c r="AD12" s="419">
        <f t="shared" si="0"/>
        <v>2046</v>
      </c>
      <c r="AE12" s="419">
        <f t="shared" si="0"/>
        <v>2047</v>
      </c>
      <c r="AF12" s="419">
        <f t="shared" si="0"/>
        <v>2048</v>
      </c>
      <c r="AG12" s="419">
        <f t="shared" si="0"/>
        <v>2049</v>
      </c>
      <c r="AH12" s="419">
        <f t="shared" si="0"/>
        <v>2050</v>
      </c>
      <c r="AI12" s="419">
        <f t="shared" si="0"/>
        <v>2051</v>
      </c>
      <c r="AJ12" s="419">
        <f t="shared" si="0"/>
        <v>2052</v>
      </c>
      <c r="AK12" s="419">
        <f t="shared" si="0"/>
        <v>2053</v>
      </c>
      <c r="AL12" s="419">
        <f>AK12+1</f>
        <v>2054</v>
      </c>
      <c r="AM12" s="419">
        <f>AL12+1</f>
        <v>2055</v>
      </c>
      <c r="AN12" s="419">
        <f t="shared" ref="AN12:AS12" si="1">AM12+1</f>
        <v>2056</v>
      </c>
      <c r="AO12" s="419">
        <f t="shared" si="1"/>
        <v>2057</v>
      </c>
      <c r="AP12" s="419">
        <f t="shared" si="1"/>
        <v>2058</v>
      </c>
      <c r="AQ12" s="419">
        <f t="shared" si="1"/>
        <v>2059</v>
      </c>
      <c r="AR12" s="419">
        <f t="shared" si="1"/>
        <v>2060</v>
      </c>
      <c r="AS12" s="419">
        <f t="shared" si="1"/>
        <v>2061</v>
      </c>
      <c r="AT12" s="419">
        <f t="shared" ref="AT12" si="2">AS12+1</f>
        <v>2062</v>
      </c>
      <c r="AU12" s="419">
        <f t="shared" ref="AU12" si="3">AT12+1</f>
        <v>2063</v>
      </c>
      <c r="AV12" s="419">
        <f t="shared" ref="AV12" si="4">AU12+1</f>
        <v>2064</v>
      </c>
    </row>
    <row r="13" spans="1:48" ht="13.2" customHeight="1" x14ac:dyDescent="0.25">
      <c r="B13" s="605"/>
      <c r="C13" s="617"/>
      <c r="D13" s="609"/>
      <c r="E13" s="609"/>
      <c r="F13" s="609"/>
      <c r="G13" s="609"/>
      <c r="H13" s="609"/>
      <c r="I13" s="467" t="s">
        <v>672</v>
      </c>
      <c r="J13" s="468">
        <v>3</v>
      </c>
      <c r="K13" s="469">
        <v>3</v>
      </c>
      <c r="L13" s="469">
        <v>3</v>
      </c>
      <c r="M13" s="469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  <c r="AS13" s="470"/>
      <c r="AT13" s="470"/>
      <c r="AU13" s="470"/>
      <c r="AV13" s="470"/>
    </row>
    <row r="14" spans="1:48" ht="13.2" customHeight="1" x14ac:dyDescent="0.25">
      <c r="B14" s="605"/>
      <c r="C14" s="617"/>
      <c r="D14" s="609"/>
      <c r="E14" s="609"/>
      <c r="F14" s="609"/>
      <c r="G14" s="609"/>
      <c r="H14" s="609"/>
      <c r="I14" s="467" t="s">
        <v>664</v>
      </c>
      <c r="J14" s="468"/>
      <c r="K14" s="469"/>
      <c r="L14" s="469"/>
      <c r="M14" s="469">
        <v>8</v>
      </c>
      <c r="N14" s="469">
        <v>8</v>
      </c>
      <c r="O14" s="469">
        <v>8</v>
      </c>
      <c r="P14" s="469">
        <v>8</v>
      </c>
      <c r="Q14" s="469">
        <v>8</v>
      </c>
      <c r="R14" s="469">
        <v>8</v>
      </c>
      <c r="S14" s="469">
        <v>8</v>
      </c>
      <c r="T14" s="469">
        <v>8</v>
      </c>
      <c r="U14" s="469">
        <v>8</v>
      </c>
      <c r="V14" s="469">
        <v>8</v>
      </c>
      <c r="W14" s="469">
        <v>8</v>
      </c>
      <c r="X14" s="469">
        <v>8</v>
      </c>
      <c r="Y14" s="469">
        <v>8</v>
      </c>
      <c r="Z14" s="469">
        <v>8</v>
      </c>
      <c r="AA14" s="469">
        <v>8</v>
      </c>
      <c r="AB14" s="469">
        <v>8</v>
      </c>
      <c r="AC14" s="469">
        <v>8</v>
      </c>
      <c r="AD14" s="469">
        <v>8</v>
      </c>
      <c r="AE14" s="469">
        <v>8</v>
      </c>
      <c r="AF14" s="469">
        <v>8</v>
      </c>
      <c r="AG14" s="469">
        <v>8</v>
      </c>
      <c r="AH14" s="469">
        <v>8</v>
      </c>
      <c r="AI14" s="469">
        <v>8</v>
      </c>
      <c r="AJ14" s="469">
        <v>8</v>
      </c>
      <c r="AK14" s="469">
        <v>8</v>
      </c>
      <c r="AL14" s="469">
        <v>8</v>
      </c>
      <c r="AM14" s="469">
        <v>8</v>
      </c>
      <c r="AN14" s="469">
        <v>8</v>
      </c>
      <c r="AO14" s="469">
        <v>8</v>
      </c>
      <c r="AP14" s="469">
        <v>8</v>
      </c>
      <c r="AQ14" s="469">
        <v>8</v>
      </c>
      <c r="AR14" s="469">
        <v>8</v>
      </c>
      <c r="AS14" s="469">
        <v>8</v>
      </c>
      <c r="AT14" s="469">
        <v>8</v>
      </c>
      <c r="AU14" s="469">
        <v>8</v>
      </c>
      <c r="AV14" s="469">
        <v>8</v>
      </c>
    </row>
    <row r="15" spans="1:48" ht="12.45" customHeight="1" thickBot="1" x14ac:dyDescent="0.3">
      <c r="B15" s="605"/>
      <c r="C15" s="607"/>
      <c r="D15" s="609"/>
      <c r="E15" s="609"/>
      <c r="F15" s="609"/>
      <c r="G15" s="609"/>
      <c r="H15" s="609"/>
      <c r="I15" s="420" t="s">
        <v>665</v>
      </c>
      <c r="J15" s="421"/>
      <c r="K15" s="421"/>
      <c r="L15" s="421"/>
      <c r="M15" s="421">
        <v>10</v>
      </c>
      <c r="N15" s="421">
        <v>10</v>
      </c>
      <c r="O15" s="421">
        <v>10</v>
      </c>
      <c r="P15" s="421">
        <v>10</v>
      </c>
      <c r="Q15" s="421">
        <v>10</v>
      </c>
      <c r="R15" s="421">
        <v>10</v>
      </c>
      <c r="S15" s="421">
        <v>10</v>
      </c>
      <c r="T15" s="421">
        <v>10</v>
      </c>
      <c r="U15" s="421">
        <v>10</v>
      </c>
      <c r="V15" s="421">
        <v>10</v>
      </c>
      <c r="W15" s="421">
        <v>10</v>
      </c>
      <c r="X15" s="421">
        <v>10</v>
      </c>
      <c r="Y15" s="421">
        <v>10</v>
      </c>
      <c r="Z15" s="421">
        <v>10</v>
      </c>
      <c r="AA15" s="421">
        <v>10</v>
      </c>
      <c r="AB15" s="421">
        <v>10</v>
      </c>
      <c r="AC15" s="421">
        <v>10</v>
      </c>
      <c r="AD15" s="421">
        <v>10</v>
      </c>
      <c r="AE15" s="421">
        <v>10</v>
      </c>
      <c r="AF15" s="421">
        <v>10</v>
      </c>
      <c r="AG15" s="421">
        <v>10</v>
      </c>
      <c r="AH15" s="421">
        <v>10</v>
      </c>
      <c r="AI15" s="421">
        <v>10</v>
      </c>
      <c r="AJ15" s="421">
        <v>10</v>
      </c>
      <c r="AK15" s="421">
        <v>10</v>
      </c>
      <c r="AL15" s="421">
        <v>10</v>
      </c>
      <c r="AM15" s="421">
        <v>10</v>
      </c>
      <c r="AN15" s="421">
        <v>10</v>
      </c>
      <c r="AO15" s="421">
        <v>10</v>
      </c>
      <c r="AP15" s="421">
        <v>10</v>
      </c>
      <c r="AQ15" s="421">
        <v>10</v>
      </c>
      <c r="AR15" s="421">
        <v>10</v>
      </c>
      <c r="AS15" s="421">
        <v>10</v>
      </c>
      <c r="AT15" s="421">
        <v>10</v>
      </c>
      <c r="AU15" s="421">
        <v>10</v>
      </c>
      <c r="AV15" s="421">
        <v>10</v>
      </c>
    </row>
    <row r="16" spans="1:48" s="424" customFormat="1" ht="13.2" customHeight="1" x14ac:dyDescent="0.25">
      <c r="A16" s="402"/>
      <c r="B16" s="605"/>
      <c r="C16" s="606" t="s">
        <v>676</v>
      </c>
      <c r="D16" s="609"/>
      <c r="E16" s="609"/>
      <c r="F16" s="609"/>
      <c r="G16" s="609"/>
      <c r="H16" s="609"/>
      <c r="I16" s="422" t="s">
        <v>642</v>
      </c>
      <c r="J16" s="423">
        <v>1.0972776411419201</v>
      </c>
      <c r="K16" s="423">
        <v>1.0548467771538801</v>
      </c>
      <c r="L16" s="423">
        <v>1.0434231485458401</v>
      </c>
      <c r="M16" s="423">
        <v>1.0218191145881901</v>
      </c>
      <c r="N16" s="423">
        <v>1.0218191145881901</v>
      </c>
      <c r="O16" s="423">
        <v>1.0218191145881901</v>
      </c>
      <c r="P16" s="423">
        <v>1.0218191145881901</v>
      </c>
      <c r="Q16" s="423">
        <v>1.0218191145881901</v>
      </c>
      <c r="R16" s="423">
        <v>1.0218191145881901</v>
      </c>
      <c r="S16" s="423">
        <v>1.0218191145881901</v>
      </c>
      <c r="T16" s="423">
        <v>1.0218191145881901</v>
      </c>
      <c r="U16" s="423">
        <v>1.0218191145881901</v>
      </c>
      <c r="V16" s="423">
        <v>1.0218191145881901</v>
      </c>
      <c r="W16" s="423">
        <v>1.0218191145881901</v>
      </c>
      <c r="X16" s="423">
        <v>1.0218191145881901</v>
      </c>
      <c r="Y16" s="423">
        <v>1.0218191145881901</v>
      </c>
      <c r="Z16" s="423">
        <v>1.0218191145881901</v>
      </c>
      <c r="AA16" s="423">
        <v>1.0218191145881901</v>
      </c>
      <c r="AB16" s="423">
        <v>1.0218191145881901</v>
      </c>
      <c r="AC16" s="423">
        <v>1.0218191145881901</v>
      </c>
      <c r="AD16" s="423">
        <v>1.0218191145881901</v>
      </c>
      <c r="AE16" s="423">
        <v>1.0218191145881901</v>
      </c>
      <c r="AF16" s="423">
        <v>1.0218191145881901</v>
      </c>
      <c r="AG16" s="423">
        <v>1.0218191145881901</v>
      </c>
      <c r="AH16" s="423">
        <v>1.0218191145881901</v>
      </c>
      <c r="AI16" s="423">
        <v>1.0218191145881901</v>
      </c>
      <c r="AJ16" s="423">
        <v>1.0218191145881901</v>
      </c>
      <c r="AK16" s="423">
        <v>1.0218191145881901</v>
      </c>
      <c r="AL16" s="423">
        <v>1.0218191145881901</v>
      </c>
      <c r="AM16" s="423">
        <v>1.0218191145881901</v>
      </c>
      <c r="AN16" s="423">
        <v>1.0218191145881901</v>
      </c>
      <c r="AO16" s="423">
        <v>1.0218191145881901</v>
      </c>
      <c r="AP16" s="423">
        <v>1.0218191145881901</v>
      </c>
      <c r="AQ16" s="423">
        <v>1.0218191145881901</v>
      </c>
      <c r="AR16" s="423">
        <v>1.0218191145881901</v>
      </c>
      <c r="AS16" s="423">
        <v>1.0218191145881901</v>
      </c>
      <c r="AT16" s="423">
        <v>1.0218191145881901</v>
      </c>
      <c r="AU16" s="423">
        <v>1.0218191145881901</v>
      </c>
      <c r="AV16" s="423">
        <v>1.0218191145881901</v>
      </c>
    </row>
    <row r="17" spans="1:48" s="424" customFormat="1" ht="16.2" thickBot="1" x14ac:dyDescent="0.3">
      <c r="A17" s="402"/>
      <c r="B17" s="425"/>
      <c r="C17" s="607"/>
      <c r="D17" s="426"/>
      <c r="E17" s="426" t="s">
        <v>674</v>
      </c>
      <c r="F17" s="426" t="s">
        <v>649</v>
      </c>
      <c r="G17" s="426"/>
      <c r="H17" s="426"/>
      <c r="I17" s="427" t="s">
        <v>643</v>
      </c>
      <c r="J17" s="428">
        <f>1*J16</f>
        <v>1.0972776411419201</v>
      </c>
      <c r="K17" s="429">
        <f>J17*K16</f>
        <v>1.1574597834015661</v>
      </c>
      <c r="L17" s="429">
        <f t="shared" ref="L17" si="5">K17*L16</f>
        <v>1.2077203315120482</v>
      </c>
      <c r="M17" s="429">
        <f>L17*M16</f>
        <v>1.2340717198157964</v>
      </c>
      <c r="N17" s="429">
        <f>M17*N16</f>
        <v>1.2609980720805021</v>
      </c>
      <c r="O17" s="429">
        <f>N17*O16</f>
        <v>1.2885119335107134</v>
      </c>
      <c r="P17" s="429">
        <f t="shared" ref="P17:AS17" si="6">O17*P16</f>
        <v>1.3166261230362339</v>
      </c>
      <c r="Q17" s="429">
        <f t="shared" si="6"/>
        <v>1.345353739284566</v>
      </c>
      <c r="R17" s="429">
        <f t="shared" si="6"/>
        <v>1.374708166683666</v>
      </c>
      <c r="S17" s="429">
        <f t="shared" si="6"/>
        <v>1.4047030816978576</v>
      </c>
      <c r="T17" s="429">
        <f t="shared" si="6"/>
        <v>1.4353524591998068</v>
      </c>
      <c r="U17" s="429">
        <f t="shared" si="6"/>
        <v>1.4666705789815278</v>
      </c>
      <c r="V17" s="429">
        <f t="shared" si="6"/>
        <v>1.4986720324074527</v>
      </c>
      <c r="W17" s="429">
        <f t="shared" si="6"/>
        <v>1.5313717292126667</v>
      </c>
      <c r="X17" s="429">
        <f t="shared" si="6"/>
        <v>1.5647849044494726</v>
      </c>
      <c r="Y17" s="429">
        <f t="shared" si="6"/>
        <v>1.5989271255855257</v>
      </c>
      <c r="Z17" s="429">
        <f t="shared" si="6"/>
        <v>1.6338142997568417</v>
      </c>
      <c r="AA17" s="429">
        <f t="shared" si="6"/>
        <v>1.6694626811790598</v>
      </c>
      <c r="AB17" s="429">
        <f t="shared" si="6"/>
        <v>1.7058888787204127</v>
      </c>
      <c r="AC17" s="429">
        <f t="shared" si="6"/>
        <v>1.7431098636399325</v>
      </c>
      <c r="AD17" s="429">
        <f t="shared" si="6"/>
        <v>1.7811429774944965</v>
      </c>
      <c r="AE17" s="429">
        <f t="shared" si="6"/>
        <v>1.820005940218399</v>
      </c>
      <c r="AF17" s="429">
        <f t="shared" si="6"/>
        <v>1.859716858379211</v>
      </c>
      <c r="AG17" s="429">
        <f t="shared" si="6"/>
        <v>1.9002942336137758</v>
      </c>
      <c r="AH17" s="429">
        <f t="shared" si="6"/>
        <v>1.9417569712482716</v>
      </c>
      <c r="AI17" s="429">
        <f t="shared" si="6"/>
        <v>1.9841243891063545</v>
      </c>
      <c r="AJ17" s="429">
        <f t="shared" si="6"/>
        <v>2.0274162265094886</v>
      </c>
      <c r="AK17" s="429">
        <f t="shared" si="6"/>
        <v>2.071652653473655</v>
      </c>
      <c r="AL17" s="429">
        <f t="shared" si="6"/>
        <v>2.1168542801067249</v>
      </c>
      <c r="AM17" s="429">
        <f t="shared" si="6"/>
        <v>2.1630421662108743</v>
      </c>
      <c r="AN17" s="429">
        <f t="shared" si="6"/>
        <v>2.2102378310945161</v>
      </c>
      <c r="AO17" s="429">
        <f t="shared" si="6"/>
        <v>2.2584632635983199</v>
      </c>
      <c r="AP17" s="429">
        <f t="shared" si="6"/>
        <v>2.3077409323399896</v>
      </c>
      <c r="AQ17" s="429">
        <f t="shared" si="6"/>
        <v>2.3580937961825725</v>
      </c>
      <c r="AR17" s="429">
        <f t="shared" si="6"/>
        <v>2.4095453149311803</v>
      </c>
      <c r="AS17" s="429">
        <f t="shared" si="6"/>
        <v>2.4621194602631005</v>
      </c>
      <c r="AT17" s="429">
        <f t="shared" ref="AT17" si="7">AS17*AT16</f>
        <v>2.5158407268963936</v>
      </c>
      <c r="AU17" s="429">
        <f t="shared" ref="AU17" si="8">AT17*AU16</f>
        <v>2.5707341440021816</v>
      </c>
      <c r="AV17" s="429">
        <f t="shared" ref="AV17" si="9">AU17*AV16</f>
        <v>2.6268252868659379</v>
      </c>
    </row>
    <row r="18" spans="1:48" ht="13.8" thickBot="1" x14ac:dyDescent="0.3">
      <c r="B18" s="430" t="s">
        <v>644</v>
      </c>
      <c r="C18" s="431" t="s">
        <v>645</v>
      </c>
      <c r="D18" s="432">
        <v>0.44</v>
      </c>
      <c r="E18" s="433">
        <f>'Pomocný výpočet PV bez projektu'!E16</f>
        <v>104668.54794520547</v>
      </c>
      <c r="F18" s="473">
        <f>$E$8*$H$8</f>
        <v>115061.41282191781</v>
      </c>
      <c r="G18" s="471">
        <f>'Pomocný výpočet PV bez projektu'!F16</f>
        <v>80594.781917808214</v>
      </c>
      <c r="H18" s="472">
        <f>D18*F18</f>
        <v>50627.021641643834</v>
      </c>
      <c r="I18" s="435"/>
      <c r="J18" s="436">
        <f>($G$18*J17)*J13</f>
        <v>265304.55657336023</v>
      </c>
      <c r="K18" s="436">
        <f>($G$18*K17)*K13</f>
        <v>279855.65646564827</v>
      </c>
      <c r="L18" s="436">
        <f>($G$18*L17)*L13</f>
        <v>292007.87020774971</v>
      </c>
      <c r="M18" s="436">
        <f>($H$18*M17)*M15</f>
        <v>624773.75666454947</v>
      </c>
      <c r="N18" s="436">
        <f t="shared" ref="N18:AV18" si="10">($H$18*N17)*N15</f>
        <v>638405.76685290737</v>
      </c>
      <c r="O18" s="436">
        <f t="shared" si="10"/>
        <v>652335.21543363226</v>
      </c>
      <c r="P18" s="436">
        <f t="shared" si="10"/>
        <v>666568.59224909032</v>
      </c>
      <c r="Q18" s="436">
        <f t="shared" si="10"/>
        <v>681112.52874426183</v>
      </c>
      <c r="R18" s="436">
        <f t="shared" si="10"/>
        <v>695973.80105638481</v>
      </c>
      <c r="S18" s="436">
        <f t="shared" si="10"/>
        <v>711159.33317201224</v>
      </c>
      <c r="T18" s="436">
        <f t="shared" si="10"/>
        <v>726676.20015295327</v>
      </c>
      <c r="U18" s="436">
        <f t="shared" si="10"/>
        <v>742531.63143260102</v>
      </c>
      <c r="V18" s="436">
        <f t="shared" si="10"/>
        <v>758733.01418418461</v>
      </c>
      <c r="W18" s="436">
        <f t="shared" si="10"/>
        <v>775287.89676251228</v>
      </c>
      <c r="X18" s="436">
        <f t="shared" si="10"/>
        <v>792203.99222081038</v>
      </c>
      <c r="Y18" s="436">
        <f t="shared" si="10"/>
        <v>809489.1819042979</v>
      </c>
      <c r="Z18" s="436">
        <f t="shared" si="10"/>
        <v>827151.51912216796</v>
      </c>
      <c r="AA18" s="436">
        <f t="shared" si="10"/>
        <v>845199.23289968993</v>
      </c>
      <c r="AB18" s="436">
        <f t="shared" si="10"/>
        <v>863640.73181217874</v>
      </c>
      <c r="AC18" s="436">
        <f t="shared" si="10"/>
        <v>882484.60790261696</v>
      </c>
      <c r="AD18" s="436">
        <f t="shared" si="10"/>
        <v>901739.64068475808</v>
      </c>
      <c r="AE18" s="436">
        <f t="shared" si="10"/>
        <v>921414.80123357219</v>
      </c>
      <c r="AF18" s="436">
        <f t="shared" si="10"/>
        <v>941519.25636494195</v>
      </c>
      <c r="AG18" s="436">
        <f t="shared" si="10"/>
        <v>962062.37290655612</v>
      </c>
      <c r="AH18" s="436">
        <f t="shared" si="10"/>
        <v>983053.72206199029</v>
      </c>
      <c r="AI18" s="436">
        <f t="shared" si="10"/>
        <v>1004503.0838700075</v>
      </c>
      <c r="AJ18" s="436">
        <f t="shared" si="10"/>
        <v>1026420.4517611576</v>
      </c>
      <c r="AK18" s="436">
        <f t="shared" si="10"/>
        <v>1048816.0372137961</v>
      </c>
      <c r="AL18" s="436">
        <f t="shared" si="10"/>
        <v>1071700.2745116954</v>
      </c>
      <c r="AM18" s="436">
        <f t="shared" si="10"/>
        <v>1095083.8256054609</v>
      </c>
      <c r="AN18" s="436">
        <f t="shared" si="10"/>
        <v>1118977.5850800199</v>
      </c>
      <c r="AO18" s="436">
        <f t="shared" si="10"/>
        <v>1143392.685230497</v>
      </c>
      <c r="AP18" s="436">
        <f t="shared" si="10"/>
        <v>1168340.5012488398</v>
      </c>
      <c r="AQ18" s="436">
        <f t="shared" si="10"/>
        <v>1193832.6565236116</v>
      </c>
      <c r="AR18" s="436">
        <f t="shared" si="10"/>
        <v>1219881.0280554236</v>
      </c>
      <c r="AS18" s="436">
        <f t="shared" si="10"/>
        <v>1246497.7519905244</v>
      </c>
      <c r="AT18" s="436">
        <f t="shared" si="10"/>
        <v>1273695.2292751267</v>
      </c>
      <c r="AU18" s="436">
        <f t="shared" si="10"/>
        <v>1301486.1314331118</v>
      </c>
      <c r="AV18" s="436">
        <f t="shared" si="10"/>
        <v>1329883.4064697912</v>
      </c>
    </row>
    <row r="19" spans="1:48" ht="13.8" thickBot="1" x14ac:dyDescent="0.3">
      <c r="A19" s="424"/>
      <c r="B19" s="437" t="s">
        <v>500</v>
      </c>
      <c r="C19" s="438" t="s">
        <v>645</v>
      </c>
      <c r="D19" s="440">
        <v>7.0000000000000007E-2</v>
      </c>
      <c r="E19" s="441">
        <f>'Pomocný výpočet PV bez projektu'!E17</f>
        <v>104668.54794520547</v>
      </c>
      <c r="F19" s="473">
        <f>$E$8*$H$8</f>
        <v>115061.41282191781</v>
      </c>
      <c r="G19" s="471">
        <f>'Pomocný výpočet PV bez projektu'!F17</f>
        <v>7326.7983561643841</v>
      </c>
      <c r="H19" s="474">
        <f>D19*F19</f>
        <v>8054.2988975342478</v>
      </c>
      <c r="I19" s="439"/>
      <c r="J19" s="436">
        <f>($G$19*J17)*J13</f>
        <v>24118.596052123659</v>
      </c>
      <c r="K19" s="436">
        <f>($G$19*K17)*K13</f>
        <v>25441.423315058935</v>
      </c>
      <c r="L19" s="436">
        <f>(($G$19*L17)*L13)+(($H$19*L17)*L15)</f>
        <v>26546.17001888634</v>
      </c>
      <c r="M19" s="436">
        <f>($H$19*M17)*M15</f>
        <v>99395.824923905617</v>
      </c>
      <c r="N19" s="436">
        <f t="shared" ref="N19:AV19" si="11">($H$19*N17)*N15</f>
        <v>101564.553817508</v>
      </c>
      <c r="O19" s="436">
        <f t="shared" si="11"/>
        <v>103780.6024553506</v>
      </c>
      <c r="P19" s="436">
        <f t="shared" si="11"/>
        <v>106045.00331235529</v>
      </c>
      <c r="Q19" s="436">
        <f t="shared" si="11"/>
        <v>108358.81139113259</v>
      </c>
      <c r="R19" s="436">
        <f t="shared" si="11"/>
        <v>110723.10471351579</v>
      </c>
      <c r="S19" s="436">
        <f t="shared" si="11"/>
        <v>113138.98482282014</v>
      </c>
      <c r="T19" s="436">
        <f t="shared" si="11"/>
        <v>115607.57729706076</v>
      </c>
      <c r="U19" s="436">
        <f t="shared" si="11"/>
        <v>118130.03227336836</v>
      </c>
      <c r="V19" s="436">
        <f t="shared" si="11"/>
        <v>120707.52498384756</v>
      </c>
      <c r="W19" s="436">
        <f t="shared" si="11"/>
        <v>123341.25630312695</v>
      </c>
      <c r="X19" s="436">
        <f t="shared" si="11"/>
        <v>126032.45330785621</v>
      </c>
      <c r="Y19" s="436">
        <f t="shared" si="11"/>
        <v>128782.36984841104</v>
      </c>
      <c r="Z19" s="436">
        <f t="shared" si="11"/>
        <v>131592.28713307218</v>
      </c>
      <c r="AA19" s="436">
        <f t="shared" si="11"/>
        <v>134463.51432495069</v>
      </c>
      <c r="AB19" s="436">
        <f t="shared" si="11"/>
        <v>137397.38915193756</v>
      </c>
      <c r="AC19" s="436">
        <f t="shared" si="11"/>
        <v>140395.27852996183</v>
      </c>
      <c r="AD19" s="436">
        <f t="shared" si="11"/>
        <v>143458.57919984791</v>
      </c>
      <c r="AE19" s="436">
        <f t="shared" si="11"/>
        <v>146588.71837806833</v>
      </c>
      <c r="AF19" s="436">
        <f t="shared" si="11"/>
        <v>149787.15442169533</v>
      </c>
      <c r="AG19" s="436">
        <f t="shared" si="11"/>
        <v>153055.37750786124</v>
      </c>
      <c r="AH19" s="436">
        <f t="shared" si="11"/>
        <v>156394.91032804394</v>
      </c>
      <c r="AI19" s="436">
        <f t="shared" si="11"/>
        <v>159807.30879750123</v>
      </c>
      <c r="AJ19" s="436">
        <f t="shared" si="11"/>
        <v>163294.16278018418</v>
      </c>
      <c r="AK19" s="436">
        <f t="shared" si="11"/>
        <v>166857.0968294676</v>
      </c>
      <c r="AL19" s="436">
        <f t="shared" si="11"/>
        <v>170497.77094504246</v>
      </c>
      <c r="AM19" s="436">
        <f t="shared" si="11"/>
        <v>174217.88134632338</v>
      </c>
      <c r="AN19" s="436">
        <f t="shared" si="11"/>
        <v>178019.16126273049</v>
      </c>
      <c r="AO19" s="436">
        <f t="shared" si="11"/>
        <v>181903.38174121547</v>
      </c>
      <c r="AP19" s="436">
        <f t="shared" si="11"/>
        <v>185872.35247140634</v>
      </c>
      <c r="AQ19" s="436">
        <f t="shared" si="11"/>
        <v>189927.92262875644</v>
      </c>
      <c r="AR19" s="436">
        <f t="shared" si="11"/>
        <v>194071.98173609015</v>
      </c>
      <c r="AS19" s="436">
        <f t="shared" si="11"/>
        <v>198306.46054394706</v>
      </c>
      <c r="AT19" s="436">
        <f t="shared" si="11"/>
        <v>202633.33193013383</v>
      </c>
      <c r="AU19" s="436">
        <f t="shared" si="11"/>
        <v>207054.6118189042</v>
      </c>
      <c r="AV19" s="436">
        <f t="shared" si="11"/>
        <v>211572.36012019406</v>
      </c>
    </row>
    <row r="20" spans="1:48" ht="13.8" thickBot="1" x14ac:dyDescent="0.3">
      <c r="B20" s="437" t="s">
        <v>646</v>
      </c>
      <c r="C20" s="438" t="s">
        <v>645</v>
      </c>
      <c r="D20" s="440">
        <v>0.03</v>
      </c>
      <c r="E20" s="441">
        <f>'Pomocný výpočet PV bez projektu'!E18</f>
        <v>104668.54794520547</v>
      </c>
      <c r="F20" s="473">
        <f>$E$8*$H$8</f>
        <v>115061.41282191781</v>
      </c>
      <c r="G20" s="471">
        <f>'Pomocný výpočet PV bez projektu'!F18</f>
        <v>3140.0564383561641</v>
      </c>
      <c r="H20" s="474">
        <f t="shared" ref="H20" si="12">D20*F20</f>
        <v>3451.8423846575342</v>
      </c>
      <c r="I20" s="439"/>
      <c r="J20" s="436">
        <f>($G$20*J17)*J13</f>
        <v>10336.541165195853</v>
      </c>
      <c r="K20" s="436">
        <f>($G$20*K17)*K13</f>
        <v>10903.467135025256</v>
      </c>
      <c r="L20" s="436">
        <f>(($G$20*L17)*L13)+(($H$20*L17)*L15)</f>
        <v>11376.930008094143</v>
      </c>
      <c r="M20" s="436">
        <f>($H$20*M17)*M15</f>
        <v>42598.210681673838</v>
      </c>
      <c r="N20" s="436">
        <f t="shared" ref="N20:AV20" si="13">($H$20*N17)*N15</f>
        <v>43527.665921789143</v>
      </c>
      <c r="O20" s="436">
        <f t="shared" si="13"/>
        <v>44477.401052293106</v>
      </c>
      <c r="P20" s="436">
        <f t="shared" si="13"/>
        <v>45447.858562437978</v>
      </c>
      <c r="Q20" s="436">
        <f t="shared" si="13"/>
        <v>46439.49059619967</v>
      </c>
      <c r="R20" s="436">
        <f t="shared" si="13"/>
        <v>47452.759162935326</v>
      </c>
      <c r="S20" s="436">
        <f t="shared" si="13"/>
        <v>48488.136352637201</v>
      </c>
      <c r="T20" s="436">
        <f t="shared" si="13"/>
        <v>49546.104555883176</v>
      </c>
      <c r="U20" s="436">
        <f t="shared" si="13"/>
        <v>50627.15668858643</v>
      </c>
      <c r="V20" s="436">
        <f t="shared" si="13"/>
        <v>51731.796421648949</v>
      </c>
      <c r="W20" s="436">
        <f t="shared" si="13"/>
        <v>52860.538415625837</v>
      </c>
      <c r="X20" s="436">
        <f t="shared" si="13"/>
        <v>54013.908560509793</v>
      </c>
      <c r="Y20" s="436">
        <f t="shared" si="13"/>
        <v>55192.444220747573</v>
      </c>
      <c r="Z20" s="436">
        <f t="shared" si="13"/>
        <v>56396.694485602355</v>
      </c>
      <c r="AA20" s="436">
        <f t="shared" si="13"/>
        <v>57627.22042497887</v>
      </c>
      <c r="AB20" s="436">
        <f t="shared" si="13"/>
        <v>58884.595350830365</v>
      </c>
      <c r="AC20" s="436">
        <f t="shared" si="13"/>
        <v>60169.40508426934</v>
      </c>
      <c r="AD20" s="436">
        <f t="shared" si="13"/>
        <v>61482.248228506229</v>
      </c>
      <c r="AE20" s="436">
        <f t="shared" si="13"/>
        <v>62823.736447743562</v>
      </c>
      <c r="AF20" s="436">
        <f t="shared" si="13"/>
        <v>64194.494752155137</v>
      </c>
      <c r="AG20" s="436">
        <f t="shared" si="13"/>
        <v>65595.161789083373</v>
      </c>
      <c r="AH20" s="436">
        <f t="shared" si="13"/>
        <v>67026.390140590243</v>
      </c>
      <c r="AI20" s="436">
        <f t="shared" si="13"/>
        <v>68488.846627500519</v>
      </c>
      <c r="AJ20" s="436">
        <f t="shared" si="13"/>
        <v>69983.212620078935</v>
      </c>
      <c r="AK20" s="436">
        <f t="shared" si="13"/>
        <v>71510.184355486097</v>
      </c>
      <c r="AL20" s="436">
        <f t="shared" si="13"/>
        <v>73070.473262161046</v>
      </c>
      <c r="AM20" s="436">
        <f t="shared" si="13"/>
        <v>74664.806291281435</v>
      </c>
      <c r="AN20" s="436">
        <f t="shared" si="13"/>
        <v>76293.92625545591</v>
      </c>
      <c r="AO20" s="436">
        <f t="shared" si="13"/>
        <v>77958.592174806618</v>
      </c>
      <c r="AP20" s="436">
        <f t="shared" si="13"/>
        <v>79659.579630602704</v>
      </c>
      <c r="AQ20" s="436">
        <f t="shared" si="13"/>
        <v>81397.681126609881</v>
      </c>
      <c r="AR20" s="436">
        <f t="shared" si="13"/>
        <v>83173.706458324334</v>
      </c>
      <c r="AS20" s="436">
        <f t="shared" si="13"/>
        <v>84988.48309026302</v>
      </c>
      <c r="AT20" s="436">
        <f t="shared" si="13"/>
        <v>86842.856541485904</v>
      </c>
      <c r="AU20" s="436">
        <f t="shared" si="13"/>
        <v>88737.690779530356</v>
      </c>
      <c r="AV20" s="436">
        <f t="shared" si="13"/>
        <v>90673.868622940296</v>
      </c>
    </row>
    <row r="21" spans="1:48" s="424" customFormat="1" ht="13.8" thickBot="1" x14ac:dyDescent="0.3">
      <c r="A21" s="402"/>
      <c r="B21" s="437" t="s">
        <v>496</v>
      </c>
      <c r="C21" s="438" t="s">
        <v>645</v>
      </c>
      <c r="D21" s="440">
        <v>0.06</v>
      </c>
      <c r="E21" s="483">
        <f>'Pomocný výpočet PV bez projektu'!E19</f>
        <v>104668.54794520547</v>
      </c>
      <c r="F21" s="473">
        <f>$E$8*$H$8</f>
        <v>115061.41282191781</v>
      </c>
      <c r="G21" s="471">
        <f>'Pomocný výpočet PV bez projektu'!F19</f>
        <v>6280.1128767123282</v>
      </c>
      <c r="H21" s="474">
        <f t="shared" ref="H21:H22" si="14">D21*F21</f>
        <v>6903.6847693150685</v>
      </c>
      <c r="I21" s="439"/>
      <c r="J21" s="436">
        <f>$G$21*J13</f>
        <v>18840.338630136983</v>
      </c>
      <c r="K21" s="436">
        <f>$G$21*K13</f>
        <v>18840.338630136983</v>
      </c>
      <c r="L21" s="436">
        <f>($G$21*L13)+($H$21*L15)</f>
        <v>18840.338630136983</v>
      </c>
      <c r="M21" s="436">
        <f>$H$21*M15</f>
        <v>69036.847693150688</v>
      </c>
      <c r="N21" s="436">
        <f t="shared" ref="N21:AV21" si="15">$H$21*N15</f>
        <v>69036.847693150688</v>
      </c>
      <c r="O21" s="436">
        <f t="shared" si="15"/>
        <v>69036.847693150688</v>
      </c>
      <c r="P21" s="436">
        <f t="shared" si="15"/>
        <v>69036.847693150688</v>
      </c>
      <c r="Q21" s="436">
        <f t="shared" si="15"/>
        <v>69036.847693150688</v>
      </c>
      <c r="R21" s="436">
        <f t="shared" si="15"/>
        <v>69036.847693150688</v>
      </c>
      <c r="S21" s="436">
        <f t="shared" si="15"/>
        <v>69036.847693150688</v>
      </c>
      <c r="T21" s="436">
        <f t="shared" si="15"/>
        <v>69036.847693150688</v>
      </c>
      <c r="U21" s="436">
        <f t="shared" si="15"/>
        <v>69036.847693150688</v>
      </c>
      <c r="V21" s="436">
        <f t="shared" si="15"/>
        <v>69036.847693150688</v>
      </c>
      <c r="W21" s="436">
        <f t="shared" si="15"/>
        <v>69036.847693150688</v>
      </c>
      <c r="X21" s="436">
        <f t="shared" si="15"/>
        <v>69036.847693150688</v>
      </c>
      <c r="Y21" s="436">
        <f t="shared" si="15"/>
        <v>69036.847693150688</v>
      </c>
      <c r="Z21" s="436">
        <f t="shared" si="15"/>
        <v>69036.847693150688</v>
      </c>
      <c r="AA21" s="436">
        <f t="shared" si="15"/>
        <v>69036.847693150688</v>
      </c>
      <c r="AB21" s="436">
        <f t="shared" si="15"/>
        <v>69036.847693150688</v>
      </c>
      <c r="AC21" s="436">
        <f t="shared" si="15"/>
        <v>69036.847693150688</v>
      </c>
      <c r="AD21" s="436">
        <f t="shared" si="15"/>
        <v>69036.847693150688</v>
      </c>
      <c r="AE21" s="436">
        <f t="shared" si="15"/>
        <v>69036.847693150688</v>
      </c>
      <c r="AF21" s="436">
        <f t="shared" si="15"/>
        <v>69036.847693150688</v>
      </c>
      <c r="AG21" s="436">
        <f t="shared" si="15"/>
        <v>69036.847693150688</v>
      </c>
      <c r="AH21" s="436">
        <f t="shared" si="15"/>
        <v>69036.847693150688</v>
      </c>
      <c r="AI21" s="436">
        <f t="shared" si="15"/>
        <v>69036.847693150688</v>
      </c>
      <c r="AJ21" s="436">
        <f t="shared" si="15"/>
        <v>69036.847693150688</v>
      </c>
      <c r="AK21" s="436">
        <f t="shared" si="15"/>
        <v>69036.847693150688</v>
      </c>
      <c r="AL21" s="436">
        <f t="shared" si="15"/>
        <v>69036.847693150688</v>
      </c>
      <c r="AM21" s="436">
        <f t="shared" si="15"/>
        <v>69036.847693150688</v>
      </c>
      <c r="AN21" s="436">
        <f t="shared" si="15"/>
        <v>69036.847693150688</v>
      </c>
      <c r="AO21" s="436">
        <f t="shared" si="15"/>
        <v>69036.847693150688</v>
      </c>
      <c r="AP21" s="436">
        <f t="shared" si="15"/>
        <v>69036.847693150688</v>
      </c>
      <c r="AQ21" s="436">
        <f t="shared" si="15"/>
        <v>69036.847693150688</v>
      </c>
      <c r="AR21" s="436">
        <f t="shared" si="15"/>
        <v>69036.847693150688</v>
      </c>
      <c r="AS21" s="436">
        <f t="shared" si="15"/>
        <v>69036.847693150688</v>
      </c>
      <c r="AT21" s="436">
        <f t="shared" si="15"/>
        <v>69036.847693150688</v>
      </c>
      <c r="AU21" s="436">
        <f t="shared" si="15"/>
        <v>69036.847693150688</v>
      </c>
      <c r="AV21" s="436">
        <f t="shared" si="15"/>
        <v>69036.847693150688</v>
      </c>
    </row>
    <row r="22" spans="1:48" s="424" customFormat="1" ht="13.8" thickBot="1" x14ac:dyDescent="0.3">
      <c r="A22" s="402"/>
      <c r="B22" s="443" t="s">
        <v>647</v>
      </c>
      <c r="C22" s="444" t="s">
        <v>645</v>
      </c>
      <c r="D22" s="445">
        <v>0.85</v>
      </c>
      <c r="E22" s="446">
        <f>'Pomocný výpočet PV bez projektu'!E20</f>
        <v>104668.54794520547</v>
      </c>
      <c r="F22" s="475">
        <f>$E$8*$H$8</f>
        <v>115061.41282191781</v>
      </c>
      <c r="G22" s="471">
        <f>'Pomocný výpočet PV bez projektu'!F20</f>
        <v>88968.265753424654</v>
      </c>
      <c r="H22" s="474">
        <f t="shared" si="14"/>
        <v>97802.200898630137</v>
      </c>
      <c r="I22" s="439"/>
      <c r="J22" s="448">
        <f>($G$22*J17)*J13</f>
        <v>292868.66634721583</v>
      </c>
      <c r="K22" s="448">
        <f>($G$22*K17)*K13</f>
        <v>308931.56882571557</v>
      </c>
      <c r="L22" s="448">
        <f>(($G$22*L17)*L13)+(($H$22*L17)*L15)</f>
        <v>322346.35022933409</v>
      </c>
      <c r="M22" s="448">
        <f>($H$22*M17)*M15</f>
        <v>1206949.3026474253</v>
      </c>
      <c r="N22" s="448">
        <f t="shared" ref="N22:AV22" si="16">($H$22*N17)*N15</f>
        <v>1233283.8677840256</v>
      </c>
      <c r="O22" s="448">
        <f t="shared" si="16"/>
        <v>1260193.0298149716</v>
      </c>
      <c r="P22" s="448">
        <f t="shared" si="16"/>
        <v>1287689.3259357426</v>
      </c>
      <c r="Q22" s="448">
        <f t="shared" si="16"/>
        <v>1315785.566892324</v>
      </c>
      <c r="R22" s="448">
        <f t="shared" si="16"/>
        <v>1344494.8429498344</v>
      </c>
      <c r="S22" s="448">
        <f t="shared" si="16"/>
        <v>1373830.5299913874</v>
      </c>
      <c r="T22" s="448">
        <f t="shared" si="16"/>
        <v>1403806.2957500233</v>
      </c>
      <c r="U22" s="448">
        <f t="shared" si="16"/>
        <v>1434436.1061766157</v>
      </c>
      <c r="V22" s="448">
        <f t="shared" si="16"/>
        <v>1465734.2319467203</v>
      </c>
      <c r="W22" s="448">
        <f t="shared" si="16"/>
        <v>1497715.2551093986</v>
      </c>
      <c r="X22" s="448">
        <f t="shared" si="16"/>
        <v>1530394.075881111</v>
      </c>
      <c r="Y22" s="448">
        <f t="shared" si="16"/>
        <v>1563785.9195878482</v>
      </c>
      <c r="Z22" s="448">
        <f t="shared" si="16"/>
        <v>1597906.3437587335</v>
      </c>
      <c r="AA22" s="448">
        <f t="shared" si="16"/>
        <v>1632771.2453744013</v>
      </c>
      <c r="AB22" s="448">
        <f t="shared" si="16"/>
        <v>1668396.8682735271</v>
      </c>
      <c r="AC22" s="448">
        <f t="shared" si="16"/>
        <v>1704799.8107209648</v>
      </c>
      <c r="AD22" s="448">
        <f t="shared" si="16"/>
        <v>1741997.03314101</v>
      </c>
      <c r="AE22" s="448">
        <f t="shared" si="16"/>
        <v>1780005.866019401</v>
      </c>
      <c r="AF22" s="448">
        <f t="shared" si="16"/>
        <v>1818844.0179777287</v>
      </c>
      <c r="AG22" s="448">
        <f t="shared" si="16"/>
        <v>1858529.5840240291</v>
      </c>
      <c r="AH22" s="448">
        <f t="shared" si="16"/>
        <v>1899081.0539833903</v>
      </c>
      <c r="AI22" s="448">
        <f t="shared" si="16"/>
        <v>1940517.3211125147</v>
      </c>
      <c r="AJ22" s="448">
        <f t="shared" si="16"/>
        <v>1982857.6909022362</v>
      </c>
      <c r="AK22" s="448">
        <f t="shared" si="16"/>
        <v>2026121.8900721059</v>
      </c>
      <c r="AL22" s="448">
        <f t="shared" si="16"/>
        <v>2070330.07576123</v>
      </c>
      <c r="AM22" s="448">
        <f t="shared" si="16"/>
        <v>2115502.8449196406</v>
      </c>
      <c r="AN22" s="448">
        <f t="shared" si="16"/>
        <v>2161661.2439045841</v>
      </c>
      <c r="AO22" s="448">
        <f t="shared" si="16"/>
        <v>2208826.7782861874</v>
      </c>
      <c r="AP22" s="448">
        <f t="shared" si="16"/>
        <v>2257021.4228670769</v>
      </c>
      <c r="AQ22" s="448">
        <f t="shared" si="16"/>
        <v>2306267.6319206133</v>
      </c>
      <c r="AR22" s="448">
        <f t="shared" si="16"/>
        <v>2356588.3496525232</v>
      </c>
      <c r="AS22" s="448">
        <f t="shared" si="16"/>
        <v>2408007.0208907854</v>
      </c>
      <c r="AT22" s="448">
        <f t="shared" si="16"/>
        <v>2460547.6020087679</v>
      </c>
      <c r="AU22" s="448">
        <f t="shared" si="16"/>
        <v>2514234.5720866933</v>
      </c>
      <c r="AV22" s="448">
        <f t="shared" si="16"/>
        <v>2569092.9443166419</v>
      </c>
    </row>
    <row r="23" spans="1:48" s="424" customFormat="1" ht="13.8" thickBot="1" x14ac:dyDescent="0.25">
      <c r="A23" s="402"/>
      <c r="B23" s="449" t="s">
        <v>280</v>
      </c>
      <c r="C23" s="450" t="s">
        <v>0</v>
      </c>
      <c r="D23" s="439"/>
      <c r="E23" s="451"/>
      <c r="F23" s="451"/>
      <c r="G23" s="451"/>
      <c r="H23" s="452"/>
      <c r="I23" s="452"/>
      <c r="J23" s="453">
        <f t="shared" ref="J23:AV23" si="17">SUM(J18:J22)</f>
        <v>611468.69876803248</v>
      </c>
      <c r="K23" s="453">
        <f t="shared" si="17"/>
        <v>643972.45437158505</v>
      </c>
      <c r="L23" s="453">
        <f t="shared" si="17"/>
        <v>671117.65909420117</v>
      </c>
      <c r="M23" s="453">
        <f t="shared" si="17"/>
        <v>2042753.942610705</v>
      </c>
      <c r="N23" s="454">
        <f t="shared" si="17"/>
        <v>2085818.7020693808</v>
      </c>
      <c r="O23" s="454">
        <f t="shared" si="17"/>
        <v>2129823.0964493984</v>
      </c>
      <c r="P23" s="454">
        <f t="shared" si="17"/>
        <v>2174787.6277527767</v>
      </c>
      <c r="Q23" s="454">
        <f t="shared" si="17"/>
        <v>2220733.2453170689</v>
      </c>
      <c r="R23" s="454">
        <f t="shared" si="17"/>
        <v>2267681.3555758214</v>
      </c>
      <c r="S23" s="454">
        <f t="shared" si="17"/>
        <v>2315653.8320320076</v>
      </c>
      <c r="T23" s="454">
        <f t="shared" si="17"/>
        <v>2364673.0254490711</v>
      </c>
      <c r="U23" s="454">
        <f t="shared" si="17"/>
        <v>2414761.7742643221</v>
      </c>
      <c r="V23" s="454">
        <f t="shared" si="17"/>
        <v>2465943.415229552</v>
      </c>
      <c r="W23" s="454">
        <f t="shared" si="17"/>
        <v>2518241.7942838143</v>
      </c>
      <c r="X23" s="454">
        <f t="shared" si="17"/>
        <v>2571681.2776634381</v>
      </c>
      <c r="Y23" s="454">
        <f t="shared" si="17"/>
        <v>2626286.7632544553</v>
      </c>
      <c r="Z23" s="454">
        <f t="shared" si="17"/>
        <v>2682083.6921927268</v>
      </c>
      <c r="AA23" s="454">
        <f t="shared" si="17"/>
        <v>2739098.0607171715</v>
      </c>
      <c r="AB23" s="454">
        <f t="shared" si="17"/>
        <v>2797356.4322816245</v>
      </c>
      <c r="AC23" s="454">
        <f t="shared" si="17"/>
        <v>2856885.9499309636</v>
      </c>
      <c r="AD23" s="454">
        <f t="shared" si="17"/>
        <v>2917714.3489472726</v>
      </c>
      <c r="AE23" s="454">
        <f t="shared" si="17"/>
        <v>2979869.9697719356</v>
      </c>
      <c r="AF23" s="454">
        <f t="shared" si="17"/>
        <v>3043381.7712096721</v>
      </c>
      <c r="AG23" s="454">
        <f t="shared" si="17"/>
        <v>3108279.3439206807</v>
      </c>
      <c r="AH23" s="454">
        <f t="shared" si="17"/>
        <v>3174592.9242071654</v>
      </c>
      <c r="AI23" s="454">
        <f t="shared" si="17"/>
        <v>3242353.4081006749</v>
      </c>
      <c r="AJ23" s="454">
        <f t="shared" si="17"/>
        <v>3311592.3657568074</v>
      </c>
      <c r="AK23" s="454">
        <f t="shared" si="17"/>
        <v>3382342.0561640067</v>
      </c>
      <c r="AL23" s="454">
        <f t="shared" si="17"/>
        <v>3454635.4421732794</v>
      </c>
      <c r="AM23" s="455">
        <f t="shared" si="17"/>
        <v>3528506.2058558566</v>
      </c>
      <c r="AN23" s="454">
        <f t="shared" si="17"/>
        <v>3603988.7641959409</v>
      </c>
      <c r="AO23" s="454">
        <f t="shared" si="17"/>
        <v>3681118.2851258572</v>
      </c>
      <c r="AP23" s="455">
        <f t="shared" si="17"/>
        <v>3759930.7039110763</v>
      </c>
      <c r="AQ23" s="454">
        <f t="shared" si="17"/>
        <v>3840462.7398927417</v>
      </c>
      <c r="AR23" s="454">
        <f t="shared" si="17"/>
        <v>3922751.913595512</v>
      </c>
      <c r="AS23" s="455">
        <f t="shared" si="17"/>
        <v>4006836.5642086705</v>
      </c>
      <c r="AT23" s="454">
        <f t="shared" si="17"/>
        <v>4092755.8674486652</v>
      </c>
      <c r="AU23" s="454">
        <f t="shared" si="17"/>
        <v>4180549.8538113907</v>
      </c>
      <c r="AV23" s="455">
        <f t="shared" si="17"/>
        <v>4270259.4272227176</v>
      </c>
    </row>
    <row r="24" spans="1:48" x14ac:dyDescent="0.25">
      <c r="J24" s="416"/>
      <c r="M24" s="416"/>
    </row>
    <row r="25" spans="1:48" ht="13.8" thickBot="1" x14ac:dyDescent="0.3">
      <c r="J25" s="416"/>
      <c r="M25" s="416"/>
    </row>
    <row r="26" spans="1:48" s="2" customFormat="1" ht="25.2" customHeight="1" x14ac:dyDescent="0.25">
      <c r="B26" s="610" t="s">
        <v>655</v>
      </c>
      <c r="C26" s="611"/>
      <c r="D26" s="612"/>
      <c r="Z26" s="14"/>
      <c r="AA26" s="14"/>
      <c r="AB26" s="14"/>
      <c r="AC26" s="14"/>
      <c r="AJ26" s="14"/>
      <c r="AK26" s="14"/>
      <c r="AL26" s="14"/>
      <c r="AM26" s="14"/>
    </row>
    <row r="27" spans="1:48" s="2" customFormat="1" ht="29.7" customHeight="1" thickBot="1" x14ac:dyDescent="0.3">
      <c r="B27" s="613" t="s">
        <v>501</v>
      </c>
      <c r="C27" s="614"/>
      <c r="D27" s="478" t="s">
        <v>506</v>
      </c>
      <c r="Z27" s="14"/>
      <c r="AA27" s="14"/>
      <c r="AB27" s="14"/>
      <c r="AC27" s="14"/>
      <c r="AJ27" s="14"/>
      <c r="AK27" s="14"/>
      <c r="AL27" s="14"/>
      <c r="AM27" s="14"/>
    </row>
    <row r="28" spans="1:48" s="2" customFormat="1" ht="13.95" customHeight="1" x14ac:dyDescent="0.25">
      <c r="B28" s="615">
        <v>0.2</v>
      </c>
      <c r="C28" s="616"/>
      <c r="D28" s="477">
        <v>0.1</v>
      </c>
      <c r="F28" s="302"/>
      <c r="G28" s="302"/>
      <c r="H28" s="302"/>
      <c r="Z28" s="14"/>
      <c r="AA28" s="14"/>
      <c r="AB28" s="14"/>
      <c r="AC28" s="14"/>
      <c r="AJ28" s="14"/>
      <c r="AK28" s="14"/>
      <c r="AL28" s="14"/>
      <c r="AM28" s="14"/>
    </row>
    <row r="29" spans="1:48" s="2" customFormat="1" ht="10.199999999999999" x14ac:dyDescent="0.2">
      <c r="B29" s="291" t="s">
        <v>497</v>
      </c>
      <c r="C29" s="29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8" x14ac:dyDescent="0.25">
      <c r="J30" s="416"/>
      <c r="M30" s="416"/>
    </row>
    <row r="31" spans="1:48" ht="13.2" customHeight="1" x14ac:dyDescent="0.25">
      <c r="K31" s="416"/>
    </row>
    <row r="32" spans="1:48" x14ac:dyDescent="0.2">
      <c r="A32" s="2"/>
      <c r="B32" s="2"/>
      <c r="C32" s="3"/>
      <c r="D32" s="3" t="s">
        <v>10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6" x14ac:dyDescent="0.2">
      <c r="A33" s="2"/>
      <c r="B33" s="4" t="s">
        <v>54</v>
      </c>
      <c r="C33" s="4"/>
      <c r="D33" s="5">
        <v>1</v>
      </c>
      <c r="E33" s="5">
        <v>2</v>
      </c>
      <c r="F33" s="5">
        <v>3</v>
      </c>
      <c r="G33" s="5">
        <v>4</v>
      </c>
      <c r="H33" s="5">
        <v>5</v>
      </c>
      <c r="I33" s="5">
        <v>6</v>
      </c>
      <c r="J33" s="5">
        <v>7</v>
      </c>
      <c r="K33" s="5">
        <v>8</v>
      </c>
      <c r="L33" s="5">
        <v>9</v>
      </c>
      <c r="M33" s="5">
        <v>10</v>
      </c>
      <c r="N33" s="5">
        <v>11</v>
      </c>
      <c r="O33" s="5">
        <v>12</v>
      </c>
      <c r="P33" s="5">
        <v>13</v>
      </c>
      <c r="Q33" s="5">
        <v>14</v>
      </c>
      <c r="R33" s="5">
        <v>15</v>
      </c>
      <c r="S33" s="5">
        <v>16</v>
      </c>
      <c r="T33" s="5">
        <v>17</v>
      </c>
      <c r="U33" s="5">
        <v>18</v>
      </c>
      <c r="V33" s="5">
        <v>19</v>
      </c>
      <c r="W33" s="5">
        <v>20</v>
      </c>
      <c r="X33" s="5">
        <v>21</v>
      </c>
      <c r="Y33" s="5">
        <v>22</v>
      </c>
      <c r="Z33" s="5">
        <v>23</v>
      </c>
      <c r="AA33" s="5">
        <v>24</v>
      </c>
      <c r="AB33" s="5">
        <v>25</v>
      </c>
      <c r="AC33" s="5">
        <v>26</v>
      </c>
      <c r="AD33" s="5">
        <v>27</v>
      </c>
      <c r="AE33" s="5">
        <v>28</v>
      </c>
      <c r="AF33" s="5">
        <v>29</v>
      </c>
      <c r="AG33" s="5">
        <v>30</v>
      </c>
      <c r="AH33" s="5">
        <v>31</v>
      </c>
      <c r="AI33" s="5">
        <v>32</v>
      </c>
      <c r="AJ33" s="5">
        <v>33</v>
      </c>
      <c r="AK33" s="5">
        <v>34</v>
      </c>
      <c r="AL33" s="5">
        <v>35</v>
      </c>
      <c r="AM33" s="5">
        <v>36</v>
      </c>
      <c r="AN33" s="5">
        <v>37</v>
      </c>
      <c r="AO33" s="5">
        <v>38</v>
      </c>
      <c r="AP33" s="5">
        <v>39</v>
      </c>
    </row>
    <row r="34" spans="1:46" x14ac:dyDescent="0.2">
      <c r="A34" s="2"/>
      <c r="B34" s="6" t="s">
        <v>33</v>
      </c>
      <c r="C34" s="6" t="s">
        <v>9</v>
      </c>
      <c r="D34" s="7">
        <v>2026</v>
      </c>
      <c r="E34" s="7">
        <f>$D$34+D33</f>
        <v>2027</v>
      </c>
      <c r="F34" s="7">
        <f>$D$34+E33</f>
        <v>2028</v>
      </c>
      <c r="G34" s="7">
        <f>$D$34+F33</f>
        <v>2029</v>
      </c>
      <c r="H34" s="7">
        <f t="shared" ref="H34:AP34" si="18">$D$34+G33</f>
        <v>2030</v>
      </c>
      <c r="I34" s="7">
        <f t="shared" si="18"/>
        <v>2031</v>
      </c>
      <c r="J34" s="7">
        <f t="shared" si="18"/>
        <v>2032</v>
      </c>
      <c r="K34" s="7">
        <f t="shared" si="18"/>
        <v>2033</v>
      </c>
      <c r="L34" s="7">
        <f t="shared" si="18"/>
        <v>2034</v>
      </c>
      <c r="M34" s="7">
        <f t="shared" si="18"/>
        <v>2035</v>
      </c>
      <c r="N34" s="7">
        <f t="shared" si="18"/>
        <v>2036</v>
      </c>
      <c r="O34" s="7">
        <f t="shared" si="18"/>
        <v>2037</v>
      </c>
      <c r="P34" s="7">
        <f t="shared" si="18"/>
        <v>2038</v>
      </c>
      <c r="Q34" s="7">
        <f t="shared" si="18"/>
        <v>2039</v>
      </c>
      <c r="R34" s="7">
        <f t="shared" si="18"/>
        <v>2040</v>
      </c>
      <c r="S34" s="7">
        <f t="shared" si="18"/>
        <v>2041</v>
      </c>
      <c r="T34" s="7">
        <f t="shared" si="18"/>
        <v>2042</v>
      </c>
      <c r="U34" s="7">
        <f t="shared" si="18"/>
        <v>2043</v>
      </c>
      <c r="V34" s="7">
        <f t="shared" si="18"/>
        <v>2044</v>
      </c>
      <c r="W34" s="7">
        <f t="shared" si="18"/>
        <v>2045</v>
      </c>
      <c r="X34" s="7">
        <f t="shared" si="18"/>
        <v>2046</v>
      </c>
      <c r="Y34" s="7">
        <f t="shared" si="18"/>
        <v>2047</v>
      </c>
      <c r="Z34" s="7">
        <f t="shared" si="18"/>
        <v>2048</v>
      </c>
      <c r="AA34" s="7">
        <f t="shared" si="18"/>
        <v>2049</v>
      </c>
      <c r="AB34" s="7">
        <f t="shared" si="18"/>
        <v>2050</v>
      </c>
      <c r="AC34" s="7">
        <f t="shared" si="18"/>
        <v>2051</v>
      </c>
      <c r="AD34" s="7">
        <f t="shared" si="18"/>
        <v>2052</v>
      </c>
      <c r="AE34" s="7">
        <f t="shared" si="18"/>
        <v>2053</v>
      </c>
      <c r="AF34" s="7">
        <f t="shared" si="18"/>
        <v>2054</v>
      </c>
      <c r="AG34" s="7">
        <f t="shared" si="18"/>
        <v>2055</v>
      </c>
      <c r="AH34" s="7">
        <f t="shared" si="18"/>
        <v>2056</v>
      </c>
      <c r="AI34" s="7">
        <f t="shared" si="18"/>
        <v>2057</v>
      </c>
      <c r="AJ34" s="7">
        <f t="shared" si="18"/>
        <v>2058</v>
      </c>
      <c r="AK34" s="7">
        <f t="shared" si="18"/>
        <v>2059</v>
      </c>
      <c r="AL34" s="7">
        <f t="shared" si="18"/>
        <v>2060</v>
      </c>
      <c r="AM34" s="7">
        <f t="shared" si="18"/>
        <v>2061</v>
      </c>
      <c r="AN34" s="7">
        <f t="shared" si="18"/>
        <v>2062</v>
      </c>
      <c r="AO34" s="7">
        <f t="shared" si="18"/>
        <v>2063</v>
      </c>
      <c r="AP34" s="7">
        <f t="shared" si="18"/>
        <v>2064</v>
      </c>
    </row>
    <row r="35" spans="1:46" x14ac:dyDescent="0.2">
      <c r="A35" s="2"/>
      <c r="B35" s="3" t="s">
        <v>280</v>
      </c>
      <c r="C35" s="8">
        <f>SUM(D35:AP35)</f>
        <v>110702744.75482802</v>
      </c>
      <c r="D35" s="9">
        <f t="shared" ref="D35:AP35" si="19">J23</f>
        <v>611468.69876803248</v>
      </c>
      <c r="E35" s="9">
        <f t="shared" si="19"/>
        <v>643972.45437158505</v>
      </c>
      <c r="F35" s="9">
        <f t="shared" si="19"/>
        <v>671117.65909420117</v>
      </c>
      <c r="G35" s="476">
        <f t="shared" si="19"/>
        <v>2042753.942610705</v>
      </c>
      <c r="H35" s="9">
        <f t="shared" si="19"/>
        <v>2085818.7020693808</v>
      </c>
      <c r="I35" s="9">
        <f t="shared" si="19"/>
        <v>2129823.0964493984</v>
      </c>
      <c r="J35" s="9">
        <f t="shared" si="19"/>
        <v>2174787.6277527767</v>
      </c>
      <c r="K35" s="9">
        <f t="shared" si="19"/>
        <v>2220733.2453170689</v>
      </c>
      <c r="L35" s="9">
        <f t="shared" si="19"/>
        <v>2267681.3555758214</v>
      </c>
      <c r="M35" s="9">
        <f t="shared" si="19"/>
        <v>2315653.8320320076</v>
      </c>
      <c r="N35" s="9">
        <f t="shared" si="19"/>
        <v>2364673.0254490711</v>
      </c>
      <c r="O35" s="9">
        <f t="shared" si="19"/>
        <v>2414761.7742643221</v>
      </c>
      <c r="P35" s="9">
        <f t="shared" si="19"/>
        <v>2465943.415229552</v>
      </c>
      <c r="Q35" s="9">
        <f t="shared" si="19"/>
        <v>2518241.7942838143</v>
      </c>
      <c r="R35" s="9">
        <f t="shared" si="19"/>
        <v>2571681.2776634381</v>
      </c>
      <c r="S35" s="9">
        <f t="shared" si="19"/>
        <v>2626286.7632544553</v>
      </c>
      <c r="T35" s="9">
        <f t="shared" si="19"/>
        <v>2682083.6921927268</v>
      </c>
      <c r="U35" s="9">
        <f t="shared" si="19"/>
        <v>2739098.0607171715</v>
      </c>
      <c r="V35" s="9">
        <f t="shared" si="19"/>
        <v>2797356.4322816245</v>
      </c>
      <c r="W35" s="9">
        <f t="shared" si="19"/>
        <v>2856885.9499309636</v>
      </c>
      <c r="X35" s="9">
        <f t="shared" si="19"/>
        <v>2917714.3489472726</v>
      </c>
      <c r="Y35" s="9">
        <f t="shared" si="19"/>
        <v>2979869.9697719356</v>
      </c>
      <c r="Z35" s="9">
        <f t="shared" si="19"/>
        <v>3043381.7712096721</v>
      </c>
      <c r="AA35" s="9">
        <f t="shared" si="19"/>
        <v>3108279.3439206807</v>
      </c>
      <c r="AB35" s="9">
        <f t="shared" si="19"/>
        <v>3174592.9242071654</v>
      </c>
      <c r="AC35" s="9">
        <f t="shared" si="19"/>
        <v>3242353.4081006749</v>
      </c>
      <c r="AD35" s="9">
        <f t="shared" si="19"/>
        <v>3311592.3657568074</v>
      </c>
      <c r="AE35" s="9">
        <f t="shared" si="19"/>
        <v>3382342.0561640067</v>
      </c>
      <c r="AF35" s="9">
        <f t="shared" si="19"/>
        <v>3454635.4421732794</v>
      </c>
      <c r="AG35" s="9">
        <f t="shared" si="19"/>
        <v>3528506.2058558566</v>
      </c>
      <c r="AH35" s="9">
        <f t="shared" si="19"/>
        <v>3603988.7641959409</v>
      </c>
      <c r="AI35" s="9">
        <f t="shared" si="19"/>
        <v>3681118.2851258572</v>
      </c>
      <c r="AJ35" s="9">
        <f t="shared" si="19"/>
        <v>3759930.7039110763</v>
      </c>
      <c r="AK35" s="9">
        <f t="shared" si="19"/>
        <v>3840462.7398927417</v>
      </c>
      <c r="AL35" s="9">
        <f t="shared" si="19"/>
        <v>3922751.913595512</v>
      </c>
      <c r="AM35" s="9">
        <f t="shared" si="19"/>
        <v>4006836.5642086705</v>
      </c>
      <c r="AN35" s="9">
        <f t="shared" si="19"/>
        <v>4092755.8674486652</v>
      </c>
      <c r="AO35" s="9">
        <f t="shared" si="19"/>
        <v>4180549.8538113907</v>
      </c>
      <c r="AP35" s="9">
        <f t="shared" si="19"/>
        <v>4270259.4272227176</v>
      </c>
    </row>
    <row r="36" spans="1:46" x14ac:dyDescent="0.2">
      <c r="A36" s="2"/>
      <c r="B36" s="3" t="s">
        <v>278</v>
      </c>
      <c r="C36" s="8">
        <f t="shared" ref="C36:C39" si="20">SUM(D36:AP36)</f>
        <v>5399775</v>
      </c>
      <c r="D36" s="456">
        <v>0</v>
      </c>
      <c r="E36" s="456">
        <v>0</v>
      </c>
      <c r="F36" s="456">
        <v>0</v>
      </c>
      <c r="G36" s="456">
        <v>0</v>
      </c>
      <c r="H36" s="456">
        <v>0</v>
      </c>
      <c r="I36" s="456">
        <v>0</v>
      </c>
      <c r="J36" s="456">
        <v>0</v>
      </c>
      <c r="K36" s="456">
        <v>0</v>
      </c>
      <c r="L36" s="456">
        <v>0</v>
      </c>
      <c r="M36" s="456">
        <v>0</v>
      </c>
      <c r="N36" s="456">
        <v>0</v>
      </c>
      <c r="O36" s="456">
        <v>0</v>
      </c>
      <c r="P36" s="456">
        <v>0</v>
      </c>
      <c r="Q36" s="456">
        <v>0</v>
      </c>
      <c r="R36" s="456">
        <v>0</v>
      </c>
      <c r="S36" s="456">
        <v>0</v>
      </c>
      <c r="T36" s="456">
        <v>0</v>
      </c>
      <c r="U36" s="456">
        <v>0</v>
      </c>
      <c r="V36" s="456">
        <v>0</v>
      </c>
      <c r="W36" s="456">
        <v>0</v>
      </c>
      <c r="X36" s="456">
        <v>0</v>
      </c>
      <c r="Y36" s="456">
        <v>0</v>
      </c>
      <c r="Z36" s="456">
        <f>'01 Investičné výdavky'!C55*'02 Zostatková hodnota'!E18*'01 Investičné výdavky'!D55</f>
        <v>3599850</v>
      </c>
      <c r="AA36" s="456">
        <v>0</v>
      </c>
      <c r="AB36" s="456">
        <v>0</v>
      </c>
      <c r="AC36" s="456">
        <v>0</v>
      </c>
      <c r="AD36" s="456">
        <v>0</v>
      </c>
      <c r="AE36" s="456">
        <v>0</v>
      </c>
      <c r="AF36" s="456">
        <v>0</v>
      </c>
      <c r="AG36" s="456">
        <v>0</v>
      </c>
      <c r="AH36" s="456">
        <v>0</v>
      </c>
      <c r="AI36" s="456">
        <v>0</v>
      </c>
      <c r="AJ36" s="456">
        <f>'01 Investičné výdavky'!C55*'02 Zostatková hodnota'!E17*'01 Investičné výdavky'!D55</f>
        <v>1799925</v>
      </c>
      <c r="AK36" s="456">
        <v>0</v>
      </c>
      <c r="AL36" s="456">
        <v>0</v>
      </c>
      <c r="AM36" s="456">
        <v>0</v>
      </c>
      <c r="AN36" s="456">
        <v>0</v>
      </c>
      <c r="AO36" s="456">
        <v>0</v>
      </c>
      <c r="AP36" s="456">
        <v>0</v>
      </c>
    </row>
    <row r="37" spans="1:46" x14ac:dyDescent="0.2">
      <c r="A37" s="2"/>
      <c r="B37" s="4" t="s">
        <v>277</v>
      </c>
      <c r="C37" s="8">
        <f t="shared" si="20"/>
        <v>116102519.75482802</v>
      </c>
      <c r="D37" s="13">
        <f t="shared" ref="D37:AO37" si="21">SUM(D35:D36)</f>
        <v>611468.69876803248</v>
      </c>
      <c r="E37" s="13">
        <f t="shared" si="21"/>
        <v>643972.45437158505</v>
      </c>
      <c r="F37" s="13">
        <f t="shared" si="21"/>
        <v>671117.65909420117</v>
      </c>
      <c r="G37" s="13">
        <f t="shared" si="21"/>
        <v>2042753.942610705</v>
      </c>
      <c r="H37" s="13">
        <f t="shared" si="21"/>
        <v>2085818.7020693808</v>
      </c>
      <c r="I37" s="13">
        <f t="shared" si="21"/>
        <v>2129823.0964493984</v>
      </c>
      <c r="J37" s="13">
        <f t="shared" si="21"/>
        <v>2174787.6277527767</v>
      </c>
      <c r="K37" s="13">
        <f t="shared" si="21"/>
        <v>2220733.2453170689</v>
      </c>
      <c r="L37" s="13">
        <f t="shared" si="21"/>
        <v>2267681.3555758214</v>
      </c>
      <c r="M37" s="13">
        <f t="shared" si="21"/>
        <v>2315653.8320320076</v>
      </c>
      <c r="N37" s="13">
        <f t="shared" si="21"/>
        <v>2364673.0254490711</v>
      </c>
      <c r="O37" s="13">
        <f t="shared" si="21"/>
        <v>2414761.7742643221</v>
      </c>
      <c r="P37" s="13">
        <f t="shared" si="21"/>
        <v>2465943.415229552</v>
      </c>
      <c r="Q37" s="13">
        <f t="shared" si="21"/>
        <v>2518241.7942838143</v>
      </c>
      <c r="R37" s="13">
        <f t="shared" si="21"/>
        <v>2571681.2776634381</v>
      </c>
      <c r="S37" s="13">
        <f t="shared" si="21"/>
        <v>2626286.7632544553</v>
      </c>
      <c r="T37" s="13">
        <f t="shared" si="21"/>
        <v>2682083.6921927268</v>
      </c>
      <c r="U37" s="13">
        <f t="shared" si="21"/>
        <v>2739098.0607171715</v>
      </c>
      <c r="V37" s="13">
        <f t="shared" si="21"/>
        <v>2797356.4322816245</v>
      </c>
      <c r="W37" s="13">
        <f t="shared" si="21"/>
        <v>2856885.9499309636</v>
      </c>
      <c r="X37" s="13">
        <f t="shared" si="21"/>
        <v>2917714.3489472726</v>
      </c>
      <c r="Y37" s="13">
        <f t="shared" si="21"/>
        <v>2979869.9697719356</v>
      </c>
      <c r="Z37" s="13">
        <f t="shared" si="21"/>
        <v>6643231.7712096721</v>
      </c>
      <c r="AA37" s="13">
        <f t="shared" si="21"/>
        <v>3108279.3439206807</v>
      </c>
      <c r="AB37" s="13">
        <f t="shared" si="21"/>
        <v>3174592.9242071654</v>
      </c>
      <c r="AC37" s="13">
        <f t="shared" si="21"/>
        <v>3242353.4081006749</v>
      </c>
      <c r="AD37" s="13">
        <f t="shared" si="21"/>
        <v>3311592.3657568074</v>
      </c>
      <c r="AE37" s="13">
        <f t="shared" si="21"/>
        <v>3382342.0561640067</v>
      </c>
      <c r="AF37" s="13">
        <f t="shared" si="21"/>
        <v>3454635.4421732794</v>
      </c>
      <c r="AG37" s="13">
        <f t="shared" si="21"/>
        <v>3528506.2058558566</v>
      </c>
      <c r="AH37" s="13">
        <f t="shared" si="21"/>
        <v>3603988.7641959409</v>
      </c>
      <c r="AI37" s="13">
        <f t="shared" si="21"/>
        <v>3681118.2851258572</v>
      </c>
      <c r="AJ37" s="13">
        <f t="shared" si="21"/>
        <v>5559855.7039110763</v>
      </c>
      <c r="AK37" s="13">
        <f t="shared" si="21"/>
        <v>3840462.7398927417</v>
      </c>
      <c r="AL37" s="13">
        <f t="shared" si="21"/>
        <v>3922751.913595512</v>
      </c>
      <c r="AM37" s="13">
        <f t="shared" si="21"/>
        <v>4006836.5642086705</v>
      </c>
      <c r="AN37" s="13">
        <f t="shared" si="21"/>
        <v>4092755.8674486652</v>
      </c>
      <c r="AO37" s="13">
        <f t="shared" si="21"/>
        <v>4180549.8538113907</v>
      </c>
      <c r="AP37" s="13">
        <f t="shared" ref="AP37" si="22">SUM(AP35:AP36)</f>
        <v>4270259.4272227176</v>
      </c>
    </row>
    <row r="38" spans="1:46" x14ac:dyDescent="0.2">
      <c r="A38" s="2"/>
      <c r="B38" s="3" t="s">
        <v>53</v>
      </c>
      <c r="C38" s="8">
        <f t="shared" si="20"/>
        <v>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1:46" x14ac:dyDescent="0.2">
      <c r="A39" s="2"/>
      <c r="B39" s="20" t="s">
        <v>51</v>
      </c>
      <c r="C39" s="8">
        <f t="shared" si="20"/>
        <v>0</v>
      </c>
      <c r="D39" s="21">
        <f t="shared" ref="D39:AO39" si="23">SUM(D38:D38)</f>
        <v>0</v>
      </c>
      <c r="E39" s="21">
        <f t="shared" si="23"/>
        <v>0</v>
      </c>
      <c r="F39" s="21">
        <f t="shared" si="23"/>
        <v>0</v>
      </c>
      <c r="G39" s="21">
        <f t="shared" si="23"/>
        <v>0</v>
      </c>
      <c r="H39" s="21">
        <f t="shared" si="23"/>
        <v>0</v>
      </c>
      <c r="I39" s="21">
        <f t="shared" si="23"/>
        <v>0</v>
      </c>
      <c r="J39" s="21">
        <f t="shared" si="23"/>
        <v>0</v>
      </c>
      <c r="K39" s="21">
        <f t="shared" si="23"/>
        <v>0</v>
      </c>
      <c r="L39" s="21">
        <f t="shared" si="23"/>
        <v>0</v>
      </c>
      <c r="M39" s="21">
        <f t="shared" si="23"/>
        <v>0</v>
      </c>
      <c r="N39" s="21">
        <f t="shared" si="23"/>
        <v>0</v>
      </c>
      <c r="O39" s="21">
        <f t="shared" si="23"/>
        <v>0</v>
      </c>
      <c r="P39" s="21">
        <f t="shared" si="23"/>
        <v>0</v>
      </c>
      <c r="Q39" s="21">
        <f t="shared" si="23"/>
        <v>0</v>
      </c>
      <c r="R39" s="21">
        <f t="shared" si="23"/>
        <v>0</v>
      </c>
      <c r="S39" s="21">
        <f t="shared" si="23"/>
        <v>0</v>
      </c>
      <c r="T39" s="21">
        <f t="shared" si="23"/>
        <v>0</v>
      </c>
      <c r="U39" s="21">
        <f t="shared" si="23"/>
        <v>0</v>
      </c>
      <c r="V39" s="21">
        <f t="shared" si="23"/>
        <v>0</v>
      </c>
      <c r="W39" s="21">
        <f t="shared" si="23"/>
        <v>0</v>
      </c>
      <c r="X39" s="21">
        <f t="shared" si="23"/>
        <v>0</v>
      </c>
      <c r="Y39" s="21">
        <f t="shared" si="23"/>
        <v>0</v>
      </c>
      <c r="Z39" s="21">
        <f t="shared" si="23"/>
        <v>0</v>
      </c>
      <c r="AA39" s="21">
        <f t="shared" si="23"/>
        <v>0</v>
      </c>
      <c r="AB39" s="21">
        <f t="shared" si="23"/>
        <v>0</v>
      </c>
      <c r="AC39" s="21">
        <f t="shared" si="23"/>
        <v>0</v>
      </c>
      <c r="AD39" s="21">
        <f t="shared" si="23"/>
        <v>0</v>
      </c>
      <c r="AE39" s="21">
        <f t="shared" si="23"/>
        <v>0</v>
      </c>
      <c r="AF39" s="21">
        <f t="shared" si="23"/>
        <v>0</v>
      </c>
      <c r="AG39" s="21">
        <f t="shared" si="23"/>
        <v>0</v>
      </c>
      <c r="AH39" s="21">
        <f t="shared" si="23"/>
        <v>0</v>
      </c>
      <c r="AI39" s="21">
        <f t="shared" si="23"/>
        <v>0</v>
      </c>
      <c r="AJ39" s="21">
        <f t="shared" si="23"/>
        <v>0</v>
      </c>
      <c r="AK39" s="21">
        <f t="shared" si="23"/>
        <v>0</v>
      </c>
      <c r="AL39" s="21">
        <f t="shared" si="23"/>
        <v>0</v>
      </c>
      <c r="AM39" s="21">
        <f t="shared" si="23"/>
        <v>0</v>
      </c>
      <c r="AN39" s="21">
        <f t="shared" si="23"/>
        <v>0</v>
      </c>
      <c r="AO39" s="21">
        <f t="shared" si="23"/>
        <v>0</v>
      </c>
      <c r="AP39" s="21">
        <f t="shared" ref="AP39" si="24">SUM(AP38:AP38)</f>
        <v>0</v>
      </c>
    </row>
    <row r="40" spans="1:46" ht="13.8" thickTop="1" x14ac:dyDescent="0.2">
      <c r="A40" s="2"/>
      <c r="B40" s="22" t="s">
        <v>50</v>
      </c>
      <c r="C40" s="23">
        <f>SUM(D40:AG40)</f>
        <v>78943940.635415465</v>
      </c>
      <c r="D40" s="23">
        <f t="shared" ref="D40:AO40" si="25">SUM(D37,D39)</f>
        <v>611468.69876803248</v>
      </c>
      <c r="E40" s="23">
        <f t="shared" si="25"/>
        <v>643972.45437158505</v>
      </c>
      <c r="F40" s="23">
        <f t="shared" si="25"/>
        <v>671117.65909420117</v>
      </c>
      <c r="G40" s="23">
        <f t="shared" si="25"/>
        <v>2042753.942610705</v>
      </c>
      <c r="H40" s="23">
        <f t="shared" si="25"/>
        <v>2085818.7020693808</v>
      </c>
      <c r="I40" s="23">
        <f t="shared" si="25"/>
        <v>2129823.0964493984</v>
      </c>
      <c r="J40" s="23">
        <f t="shared" si="25"/>
        <v>2174787.6277527767</v>
      </c>
      <c r="K40" s="23">
        <f t="shared" si="25"/>
        <v>2220733.2453170689</v>
      </c>
      <c r="L40" s="23">
        <f t="shared" si="25"/>
        <v>2267681.3555758214</v>
      </c>
      <c r="M40" s="23">
        <f t="shared" si="25"/>
        <v>2315653.8320320076</v>
      </c>
      <c r="N40" s="23">
        <f t="shared" si="25"/>
        <v>2364673.0254490711</v>
      </c>
      <c r="O40" s="23">
        <f t="shared" si="25"/>
        <v>2414761.7742643221</v>
      </c>
      <c r="P40" s="23">
        <f t="shared" si="25"/>
        <v>2465943.415229552</v>
      </c>
      <c r="Q40" s="23">
        <f t="shared" si="25"/>
        <v>2518241.7942838143</v>
      </c>
      <c r="R40" s="23">
        <f t="shared" si="25"/>
        <v>2571681.2776634381</v>
      </c>
      <c r="S40" s="23">
        <f t="shared" si="25"/>
        <v>2626286.7632544553</v>
      </c>
      <c r="T40" s="23">
        <f t="shared" si="25"/>
        <v>2682083.6921927268</v>
      </c>
      <c r="U40" s="23">
        <f t="shared" si="25"/>
        <v>2739098.0607171715</v>
      </c>
      <c r="V40" s="23">
        <f t="shared" si="25"/>
        <v>2797356.4322816245</v>
      </c>
      <c r="W40" s="23">
        <f t="shared" si="25"/>
        <v>2856885.9499309636</v>
      </c>
      <c r="X40" s="23">
        <f t="shared" si="25"/>
        <v>2917714.3489472726</v>
      </c>
      <c r="Y40" s="23">
        <f t="shared" si="25"/>
        <v>2979869.9697719356</v>
      </c>
      <c r="Z40" s="23">
        <f t="shared" si="25"/>
        <v>6643231.7712096721</v>
      </c>
      <c r="AA40" s="23">
        <f t="shared" si="25"/>
        <v>3108279.3439206807</v>
      </c>
      <c r="AB40" s="23">
        <f t="shared" si="25"/>
        <v>3174592.9242071654</v>
      </c>
      <c r="AC40" s="23">
        <f t="shared" si="25"/>
        <v>3242353.4081006749</v>
      </c>
      <c r="AD40" s="23">
        <f t="shared" si="25"/>
        <v>3311592.3657568074</v>
      </c>
      <c r="AE40" s="23">
        <f t="shared" si="25"/>
        <v>3382342.0561640067</v>
      </c>
      <c r="AF40" s="23">
        <f t="shared" si="25"/>
        <v>3454635.4421732794</v>
      </c>
      <c r="AG40" s="23">
        <f t="shared" si="25"/>
        <v>3528506.2058558566</v>
      </c>
      <c r="AH40" s="23">
        <f t="shared" si="25"/>
        <v>3603988.7641959409</v>
      </c>
      <c r="AI40" s="23">
        <f t="shared" si="25"/>
        <v>3681118.2851258572</v>
      </c>
      <c r="AJ40" s="23">
        <f t="shared" si="25"/>
        <v>5559855.7039110763</v>
      </c>
      <c r="AK40" s="23">
        <f t="shared" si="25"/>
        <v>3840462.7398927417</v>
      </c>
      <c r="AL40" s="23">
        <f t="shared" si="25"/>
        <v>3922751.913595512</v>
      </c>
      <c r="AM40" s="23">
        <f t="shared" si="25"/>
        <v>4006836.5642086705</v>
      </c>
      <c r="AN40" s="23">
        <f t="shared" si="25"/>
        <v>4092755.8674486652</v>
      </c>
      <c r="AO40" s="23">
        <f t="shared" si="25"/>
        <v>4180549.8538113907</v>
      </c>
      <c r="AP40" s="23">
        <f t="shared" ref="AP40" si="26">SUM(AP37,AP39)</f>
        <v>4270259.4272227176</v>
      </c>
    </row>
    <row r="42" spans="1:46" x14ac:dyDescent="0.25">
      <c r="C42" s="409"/>
    </row>
    <row r="43" spans="1:46" x14ac:dyDescent="0.25">
      <c r="E43" s="409"/>
    </row>
    <row r="44" spans="1:46" x14ac:dyDescent="0.25">
      <c r="I44" s="416"/>
    </row>
    <row r="45" spans="1:46" s="424" customFormat="1" x14ac:dyDescent="0.25">
      <c r="A45" s="402"/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T45" s="402"/>
    </row>
    <row r="54" spans="1:46" x14ac:dyDescent="0.25">
      <c r="AO54" s="424"/>
      <c r="AP54" s="424"/>
      <c r="AQ54" s="424"/>
      <c r="AT54" s="424"/>
    </row>
    <row r="62" spans="1:46" s="424" customFormat="1" x14ac:dyDescent="0.25">
      <c r="A62" s="402"/>
      <c r="B62" s="402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T62" s="402"/>
    </row>
    <row r="72" spans="1:46" x14ac:dyDescent="0.25">
      <c r="AO72" s="424"/>
      <c r="AP72" s="424"/>
      <c r="AQ72" s="424"/>
      <c r="AT72" s="424"/>
    </row>
    <row r="79" spans="1:46" x14ac:dyDescent="0.25">
      <c r="AO79" s="424"/>
      <c r="AP79" s="424"/>
      <c r="AQ79" s="424"/>
      <c r="AT79" s="424"/>
    </row>
    <row r="80" spans="1:46" s="424" customFormat="1" x14ac:dyDescent="0.25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T80" s="402"/>
    </row>
    <row r="87" spans="1:46" s="424" customFormat="1" x14ac:dyDescent="0.25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T87" s="402"/>
    </row>
    <row r="95" spans="1:46" x14ac:dyDescent="0.25">
      <c r="AO95" s="424"/>
      <c r="AP95" s="424"/>
      <c r="AQ95" s="424"/>
      <c r="AT95" s="424"/>
    </row>
    <row r="103" spans="1:46" s="424" customFormat="1" x14ac:dyDescent="0.25">
      <c r="A103" s="402"/>
      <c r="B103" s="402"/>
      <c r="C103" s="402"/>
      <c r="D103" s="402"/>
      <c r="E103" s="402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T103" s="402"/>
    </row>
  </sheetData>
  <mergeCells count="12">
    <mergeCell ref="B26:D26"/>
    <mergeCell ref="B27:C27"/>
    <mergeCell ref="B28:C28"/>
    <mergeCell ref="B11:AM11"/>
    <mergeCell ref="B12:B16"/>
    <mergeCell ref="C12:C15"/>
    <mergeCell ref="D12:D16"/>
    <mergeCell ref="E12:E16"/>
    <mergeCell ref="F12:F16"/>
    <mergeCell ref="G12:G16"/>
    <mergeCell ref="H12:H16"/>
    <mergeCell ref="C16:C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AP23"/>
  <sheetViews>
    <sheetView zoomScale="90" zoomScaleNormal="90" workbookViewId="0">
      <selection activeCell="C5" sqref="C5"/>
    </sheetView>
  </sheetViews>
  <sheetFormatPr defaultColWidth="9.21875" defaultRowHeight="10.199999999999999" x14ac:dyDescent="0.2"/>
  <cols>
    <col min="1" max="1" width="2.77734375" style="2" customWidth="1"/>
    <col min="2" max="2" width="14.21875" style="2" bestFit="1" customWidth="1"/>
    <col min="3" max="3" width="9" style="2" bestFit="1" customWidth="1"/>
    <col min="4" max="42" width="8.21875" style="2" bestFit="1" customWidth="1"/>
    <col min="43" max="16384" width="9.21875" style="2"/>
  </cols>
  <sheetData>
    <row r="2" spans="2:42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x14ac:dyDescent="0.2">
      <c r="B3" s="4" t="s">
        <v>197</v>
      </c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</row>
    <row r="4" spans="2:42" x14ac:dyDescent="0.2">
      <c r="B4" s="6" t="s">
        <v>33</v>
      </c>
      <c r="C4" s="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 t="shared" ref="G4:AG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  <c r="AO4" s="7">
        <f t="shared" ref="AO4" si="8">$D$4+AN3</f>
        <v>2063</v>
      </c>
      <c r="AP4" s="7">
        <f t="shared" ref="AP4" si="9">$D$4+AO3</f>
        <v>2064</v>
      </c>
    </row>
    <row r="5" spans="2:42" x14ac:dyDescent="0.2">
      <c r="B5" s="3" t="s">
        <v>281</v>
      </c>
      <c r="C5" s="8">
        <f>SUM(D5:AP5)</f>
        <v>34381092.007761538</v>
      </c>
      <c r="D5" s="9">
        <f>'04A Prevádzkové príjmy'!D26</f>
        <v>835234.81883099978</v>
      </c>
      <c r="E5" s="9">
        <f>'04A Prevádzkové príjmy'!E26</f>
        <v>840769.45943446469</v>
      </c>
      <c r="F5" s="9">
        <f>'04A Prevádzkové príjmy'!F26</f>
        <v>846341.59450964048</v>
      </c>
      <c r="G5" s="9">
        <f>'04A Prevádzkové príjmy'!G26</f>
        <v>851951.481525779</v>
      </c>
      <c r="H5" s="9">
        <f>'04A Prevádzkové príjmy'!H26</f>
        <v>857599.37973444886</v>
      </c>
      <c r="I5" s="9">
        <f>'04A Prevádzkové príjmy'!I26</f>
        <v>863285.55018193123</v>
      </c>
      <c r="J5" s="9">
        <f>'04A Prevádzkové príjmy'!J26</f>
        <v>869010.25572170352</v>
      </c>
      <c r="K5" s="9">
        <f>'04A Prevádzkové príjmy'!K26</f>
        <v>874773.76102700818</v>
      </c>
      <c r="L5" s="9">
        <f>'04A Prevádzkové príjmy'!L26</f>
        <v>880576.33260351082</v>
      </c>
      <c r="M5" s="9">
        <f>'04A Prevádzkové príjmy'!M26</f>
        <v>886418.23880204652</v>
      </c>
      <c r="N5" s="9">
        <f>'04A Prevádzkové príjmy'!N26</f>
        <v>892299.74983145285</v>
      </c>
      <c r="O5" s="9">
        <f>'04A Prevádzkové príjmy'!O26</f>
        <v>898221.13777149643</v>
      </c>
      <c r="P5" s="9">
        <f>'04A Prevádzkové príjmy'!P26</f>
        <v>904182.676585885</v>
      </c>
      <c r="Q5" s="9">
        <f>'04A Prevádzkové príjmy'!Q26</f>
        <v>910184.64213537448</v>
      </c>
      <c r="R5" s="9">
        <f>'04A Prevádzkové príjmy'!R26</f>
        <v>916227.31219096365</v>
      </c>
      <c r="S5" s="9">
        <f>'04A Prevádzkové príjmy'!S26</f>
        <v>913720.5840024089</v>
      </c>
      <c r="T5" s="9">
        <f>'04A Prevádzkové príjmy'!T26</f>
        <v>911221.18243542151</v>
      </c>
      <c r="U5" s="9">
        <f>'04A Prevádzkové príjmy'!U26</f>
        <v>908729.08566498687</v>
      </c>
      <c r="V5" s="9">
        <f>'04A Prevádzkové príjmy'!V26</f>
        <v>906244.27193144208</v>
      </c>
      <c r="W5" s="9">
        <f>'04A Prevádzkové príjmy'!W26</f>
        <v>903766.71954027901</v>
      </c>
      <c r="X5" s="9">
        <f>'04A Prevádzkové príjmy'!X26</f>
        <v>901296.40686195018</v>
      </c>
      <c r="Y5" s="9">
        <f>'04A Prevádzkové príjmy'!Y26</f>
        <v>898833.31233167159</v>
      </c>
      <c r="Z5" s="9">
        <f>'04A Prevádzkové príjmy'!Z26</f>
        <v>896377.41444923182</v>
      </c>
      <c r="AA5" s="9">
        <f>'04A Prevádzkové príjmy'!AA26</f>
        <v>893928.69177879568</v>
      </c>
      <c r="AB5" s="9">
        <f>'04A Prevádzkové príjmy'!AB26</f>
        <v>891487.12294871244</v>
      </c>
      <c r="AC5" s="9">
        <f>'04A Prevádzkové príjmy'!AC26</f>
        <v>889052.68665132346</v>
      </c>
      <c r="AD5" s="9">
        <f>'04A Prevádzkové príjmy'!AD26</f>
        <v>886625.36164276942</v>
      </c>
      <c r="AE5" s="9">
        <f>'04A Prevádzkové príjmy'!AE26</f>
        <v>884205.1267428</v>
      </c>
      <c r="AF5" s="9">
        <f>'04A Prevádzkové príjmy'!AF26</f>
        <v>881791.96083458245</v>
      </c>
      <c r="AG5" s="9">
        <f>'04A Prevádzkové príjmy'!AG26</f>
        <v>879385.84286451188</v>
      </c>
      <c r="AH5" s="9">
        <f>'04A Prevádzkové príjmy'!AH26</f>
        <v>876986.75184202159</v>
      </c>
      <c r="AI5" s="9">
        <f>'04A Prevádzkové príjmy'!AI26</f>
        <v>874594.6668393939</v>
      </c>
      <c r="AJ5" s="9">
        <f>'04A Prevádzkové príjmy'!AJ26</f>
        <v>872209.5669915718</v>
      </c>
      <c r="AK5" s="9">
        <f>'04A Prevádzkové príjmy'!AK26</f>
        <v>869831.43149597093</v>
      </c>
      <c r="AL5" s="9">
        <f>'04A Prevádzkové príjmy'!AL26</f>
        <v>867460.2396122925</v>
      </c>
      <c r="AM5" s="9">
        <f>'04A Prevádzkové príjmy'!AM26</f>
        <v>865095.97066233668</v>
      </c>
      <c r="AN5" s="9">
        <f>'04A Prevádzkové príjmy'!AN26</f>
        <v>862738.60402981553</v>
      </c>
      <c r="AO5" s="9">
        <f>'04A Prevádzkové príjmy'!AO26</f>
        <v>860388.11916016834</v>
      </c>
      <c r="AP5" s="9">
        <f>'04A Prevádzkové príjmy'!AP26</f>
        <v>858044.49556037597</v>
      </c>
    </row>
    <row r="6" spans="2:42" x14ac:dyDescent="0.2">
      <c r="B6" s="3" t="s">
        <v>52</v>
      </c>
      <c r="C6" s="8">
        <f t="shared" ref="C6:C7" si="10">SUM(D6:AP6)</f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</row>
    <row r="7" spans="2:42" x14ac:dyDescent="0.2">
      <c r="B7" s="4" t="s">
        <v>11</v>
      </c>
      <c r="C7" s="13">
        <f t="shared" si="10"/>
        <v>34381092.007761538</v>
      </c>
      <c r="D7" s="13">
        <f>SUM(D5:D6)</f>
        <v>835234.81883099978</v>
      </c>
      <c r="E7" s="13">
        <f t="shared" ref="E7:AG7" si="11">SUM(E5:E6)</f>
        <v>840769.45943446469</v>
      </c>
      <c r="F7" s="13">
        <f t="shared" si="11"/>
        <v>846341.59450964048</v>
      </c>
      <c r="G7" s="13">
        <f t="shared" si="11"/>
        <v>851951.481525779</v>
      </c>
      <c r="H7" s="13">
        <f t="shared" si="11"/>
        <v>857599.37973444886</v>
      </c>
      <c r="I7" s="13">
        <f t="shared" si="11"/>
        <v>863285.55018193123</v>
      </c>
      <c r="J7" s="13">
        <f t="shared" si="11"/>
        <v>869010.25572170352</v>
      </c>
      <c r="K7" s="13">
        <f t="shared" si="11"/>
        <v>874773.76102700818</v>
      </c>
      <c r="L7" s="13">
        <f t="shared" si="11"/>
        <v>880576.33260351082</v>
      </c>
      <c r="M7" s="13">
        <f t="shared" si="11"/>
        <v>886418.23880204652</v>
      </c>
      <c r="N7" s="13">
        <f t="shared" si="11"/>
        <v>892299.74983145285</v>
      </c>
      <c r="O7" s="13">
        <f t="shared" si="11"/>
        <v>898221.13777149643</v>
      </c>
      <c r="P7" s="13">
        <f t="shared" si="11"/>
        <v>904182.676585885</v>
      </c>
      <c r="Q7" s="13">
        <f t="shared" si="11"/>
        <v>910184.64213537448</v>
      </c>
      <c r="R7" s="13">
        <f t="shared" si="11"/>
        <v>916227.31219096365</v>
      </c>
      <c r="S7" s="13">
        <f t="shared" si="11"/>
        <v>913720.5840024089</v>
      </c>
      <c r="T7" s="13">
        <f t="shared" si="11"/>
        <v>911221.18243542151</v>
      </c>
      <c r="U7" s="13">
        <f t="shared" si="11"/>
        <v>908729.08566498687</v>
      </c>
      <c r="V7" s="13">
        <f t="shared" si="11"/>
        <v>906244.27193144208</v>
      </c>
      <c r="W7" s="13">
        <f t="shared" si="11"/>
        <v>903766.71954027901</v>
      </c>
      <c r="X7" s="13">
        <f t="shared" si="11"/>
        <v>901296.40686195018</v>
      </c>
      <c r="Y7" s="13">
        <f t="shared" si="11"/>
        <v>898833.31233167159</v>
      </c>
      <c r="Z7" s="13">
        <f t="shared" si="11"/>
        <v>896377.41444923182</v>
      </c>
      <c r="AA7" s="13">
        <f t="shared" si="11"/>
        <v>893928.69177879568</v>
      </c>
      <c r="AB7" s="13">
        <f t="shared" si="11"/>
        <v>891487.12294871244</v>
      </c>
      <c r="AC7" s="13">
        <f t="shared" si="11"/>
        <v>889052.68665132346</v>
      </c>
      <c r="AD7" s="13">
        <f t="shared" si="11"/>
        <v>886625.36164276942</v>
      </c>
      <c r="AE7" s="13">
        <f t="shared" si="11"/>
        <v>884205.1267428</v>
      </c>
      <c r="AF7" s="13">
        <f t="shared" si="11"/>
        <v>881791.96083458245</v>
      </c>
      <c r="AG7" s="13">
        <f t="shared" si="11"/>
        <v>879385.84286451188</v>
      </c>
      <c r="AH7" s="13">
        <f t="shared" ref="AH7:AN7" si="12">SUM(AH5:AH6)</f>
        <v>876986.75184202159</v>
      </c>
      <c r="AI7" s="13">
        <f t="shared" si="12"/>
        <v>874594.6668393939</v>
      </c>
      <c r="AJ7" s="13">
        <f t="shared" si="12"/>
        <v>872209.5669915718</v>
      </c>
      <c r="AK7" s="13">
        <f t="shared" si="12"/>
        <v>869831.43149597093</v>
      </c>
      <c r="AL7" s="13">
        <f t="shared" si="12"/>
        <v>867460.2396122925</v>
      </c>
      <c r="AM7" s="13">
        <f t="shared" si="12"/>
        <v>865095.97066233668</v>
      </c>
      <c r="AN7" s="13">
        <f t="shared" si="12"/>
        <v>862738.60402981553</v>
      </c>
      <c r="AO7" s="13">
        <f t="shared" ref="AO7:AP7" si="13">SUM(AO5:AO6)</f>
        <v>860388.11916016834</v>
      </c>
      <c r="AP7" s="13">
        <f t="shared" si="13"/>
        <v>858044.49556037597</v>
      </c>
    </row>
    <row r="10" spans="2:42" x14ac:dyDescent="0.2">
      <c r="B10" s="3"/>
      <c r="C10" s="3"/>
      <c r="D10" s="3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2:42" x14ac:dyDescent="0.2">
      <c r="B11" s="4" t="s">
        <v>198</v>
      </c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3">
        <v>32</v>
      </c>
      <c r="AJ11" s="3">
        <v>33</v>
      </c>
      <c r="AK11" s="3">
        <v>34</v>
      </c>
      <c r="AL11" s="3">
        <v>35</v>
      </c>
      <c r="AM11" s="3">
        <v>36</v>
      </c>
      <c r="AN11" s="3">
        <v>37</v>
      </c>
      <c r="AO11" s="3">
        <v>38</v>
      </c>
      <c r="AP11" s="3">
        <v>39</v>
      </c>
    </row>
    <row r="12" spans="2:42" x14ac:dyDescent="0.2">
      <c r="B12" s="6" t="s">
        <v>34</v>
      </c>
      <c r="C12" s="6" t="s">
        <v>9</v>
      </c>
      <c r="D12" s="7">
        <f>D4</f>
        <v>2026</v>
      </c>
      <c r="E12" s="7">
        <f>E4</f>
        <v>2027</v>
      </c>
      <c r="F12" s="7">
        <f>F4</f>
        <v>2028</v>
      </c>
      <c r="G12" s="7">
        <f t="shared" ref="G12:AG12" si="14">G4</f>
        <v>2029</v>
      </c>
      <c r="H12" s="7">
        <f t="shared" si="14"/>
        <v>2030</v>
      </c>
      <c r="I12" s="7">
        <f t="shared" si="14"/>
        <v>2031</v>
      </c>
      <c r="J12" s="7">
        <f t="shared" si="14"/>
        <v>2032</v>
      </c>
      <c r="K12" s="7">
        <f t="shared" si="14"/>
        <v>2033</v>
      </c>
      <c r="L12" s="7">
        <f t="shared" si="14"/>
        <v>2034</v>
      </c>
      <c r="M12" s="7">
        <f t="shared" si="14"/>
        <v>2035</v>
      </c>
      <c r="N12" s="7">
        <f t="shared" si="14"/>
        <v>2036</v>
      </c>
      <c r="O12" s="7">
        <f t="shared" si="14"/>
        <v>2037</v>
      </c>
      <c r="P12" s="7">
        <f t="shared" si="14"/>
        <v>2038</v>
      </c>
      <c r="Q12" s="7">
        <f t="shared" si="14"/>
        <v>2039</v>
      </c>
      <c r="R12" s="7">
        <f t="shared" si="14"/>
        <v>2040</v>
      </c>
      <c r="S12" s="7">
        <f t="shared" si="14"/>
        <v>2041</v>
      </c>
      <c r="T12" s="7">
        <f t="shared" si="14"/>
        <v>2042</v>
      </c>
      <c r="U12" s="7">
        <f t="shared" si="14"/>
        <v>2043</v>
      </c>
      <c r="V12" s="7">
        <f t="shared" si="14"/>
        <v>2044</v>
      </c>
      <c r="W12" s="7">
        <f t="shared" si="14"/>
        <v>2045</v>
      </c>
      <c r="X12" s="7">
        <f t="shared" si="14"/>
        <v>2046</v>
      </c>
      <c r="Y12" s="7">
        <f t="shared" si="14"/>
        <v>2047</v>
      </c>
      <c r="Z12" s="7">
        <f t="shared" si="14"/>
        <v>2048</v>
      </c>
      <c r="AA12" s="7">
        <f t="shared" si="14"/>
        <v>2049</v>
      </c>
      <c r="AB12" s="7">
        <f t="shared" si="14"/>
        <v>2050</v>
      </c>
      <c r="AC12" s="7">
        <f t="shared" si="14"/>
        <v>2051</v>
      </c>
      <c r="AD12" s="7">
        <f t="shared" si="14"/>
        <v>2052</v>
      </c>
      <c r="AE12" s="7">
        <f t="shared" si="14"/>
        <v>2053</v>
      </c>
      <c r="AF12" s="7">
        <f t="shared" si="14"/>
        <v>2054</v>
      </c>
      <c r="AG12" s="7">
        <f t="shared" si="14"/>
        <v>2055</v>
      </c>
      <c r="AH12" s="7">
        <f t="shared" ref="AH12:AN12" si="15">AH4</f>
        <v>2056</v>
      </c>
      <c r="AI12" s="7">
        <f t="shared" si="15"/>
        <v>2057</v>
      </c>
      <c r="AJ12" s="7">
        <f t="shared" si="15"/>
        <v>2058</v>
      </c>
      <c r="AK12" s="7">
        <f t="shared" si="15"/>
        <v>2059</v>
      </c>
      <c r="AL12" s="7">
        <f t="shared" si="15"/>
        <v>2060</v>
      </c>
      <c r="AM12" s="7">
        <f t="shared" si="15"/>
        <v>2061</v>
      </c>
      <c r="AN12" s="7">
        <f t="shared" si="15"/>
        <v>2062</v>
      </c>
      <c r="AO12" s="7">
        <f t="shared" ref="AO12:AP12" si="16">AO4</f>
        <v>2063</v>
      </c>
      <c r="AP12" s="7">
        <f t="shared" si="16"/>
        <v>2064</v>
      </c>
    </row>
    <row r="13" spans="2:42" x14ac:dyDescent="0.2">
      <c r="B13" s="3" t="s">
        <v>281</v>
      </c>
      <c r="C13" s="8">
        <f>SUM(D13:AP13)</f>
        <v>50224815.838064849</v>
      </c>
      <c r="D13" s="9">
        <f>'04A Prevádzkové príjmy'!D80</f>
        <v>835234.81883099978</v>
      </c>
      <c r="E13" s="9">
        <f>'04A Prevádzkové príjmy'!E80</f>
        <v>840769.45943446469</v>
      </c>
      <c r="F13" s="9">
        <f>'04A Prevádzkové príjmy'!F80</f>
        <v>846341.59450964048</v>
      </c>
      <c r="G13" s="9">
        <f>'04A Prevádzkové príjmy'!G80</f>
        <v>1189418.6214697766</v>
      </c>
      <c r="H13" s="9">
        <f>'04A Prevádzkové príjmy'!H80</f>
        <v>1200390.2844586186</v>
      </c>
      <c r="I13" s="9">
        <f>'04A Prevádzkové príjmy'!I80</f>
        <v>1211478.4350779604</v>
      </c>
      <c r="J13" s="9">
        <f>'04A Prevádzkové príjmy'!J80</f>
        <v>1222684.4840310598</v>
      </c>
      <c r="K13" s="9">
        <f>'04A Prevádzkové príjmy'!K80</f>
        <v>1234009.8608254443</v>
      </c>
      <c r="L13" s="9">
        <f>'04A Prevádzkové príjmy'!L80</f>
        <v>1245456.0140384817</v>
      </c>
      <c r="M13" s="9">
        <f>'04A Prevádzkové príjmy'!M80</f>
        <v>1257024.4115868197</v>
      </c>
      <c r="N13" s="9">
        <f>'04A Prevádzkové príjmy'!N80</f>
        <v>1268716.5409997469</v>
      </c>
      <c r="O13" s="9">
        <f>'04A Prevádzkové príjmy'!O80</f>
        <v>1280533.9096965417</v>
      </c>
      <c r="P13" s="9">
        <f>'04A Prevádzkové príjmy'!P80</f>
        <v>1292478.0452678611</v>
      </c>
      <c r="Q13" s="9">
        <f>'04A Prevádzkové príjmy'!Q80</f>
        <v>1304550.4957612313</v>
      </c>
      <c r="R13" s="9">
        <f>'04A Prevádzkové príjmy'!R80</f>
        <v>1316752.829970703</v>
      </c>
      <c r="S13" s="9">
        <f>'04A Prevádzkové príjmy'!S80</f>
        <v>1319814.7818688082</v>
      </c>
      <c r="T13" s="9">
        <f>'04A Prevádzkové príjmy'!T80</f>
        <v>1322972.7310670391</v>
      </c>
      <c r="U13" s="9">
        <f>'04A Prevádzkové príjmy'!U80</f>
        <v>1326227.9673208334</v>
      </c>
      <c r="V13" s="9">
        <f>'04A Prevádzkové príjmy'!V80</f>
        <v>1329581.8001825712</v>
      </c>
      <c r="W13" s="9">
        <f>'04A Prevádzkové príjmy'!W80</f>
        <v>1333035.5592971791</v>
      </c>
      <c r="X13" s="9">
        <f>'04A Prevádzkové príjmy'!X80</f>
        <v>1336590.5947021707</v>
      </c>
      <c r="Y13" s="9">
        <f>'04A Prevádzkové príjmy'!Y80</f>
        <v>1340248.2771321903</v>
      </c>
      <c r="Z13" s="9">
        <f>'04A Prevádzkové príjmy'!Z80</f>
        <v>1344009.9983281319</v>
      </c>
      <c r="AA13" s="9">
        <f>'04A Prevádzkové príjmy'!AA80</f>
        <v>1347877.1713508959</v>
      </c>
      <c r="AB13" s="9">
        <f>'04A Prevádzkové príjmy'!AB80</f>
        <v>1351851.2308998574</v>
      </c>
      <c r="AC13" s="9">
        <f>'04A Prevádzkové príjmy'!AC80</f>
        <v>1355933.6336361174</v>
      </c>
      <c r="AD13" s="9">
        <f>'04A Prevádzkové príjmy'!AD80</f>
        <v>1360125.8585106034</v>
      </c>
      <c r="AE13" s="9">
        <f>'04A Prevádzkové príjmy'!AE80</f>
        <v>1364429.4070970966</v>
      </c>
      <c r="AF13" s="9">
        <f>'04A Prevádzkové príjmy'!AF80</f>
        <v>1368845.8039302607</v>
      </c>
      <c r="AG13" s="9">
        <f>'04A Prevádzkové príjmy'!AG80</f>
        <v>1373376.5968487421</v>
      </c>
      <c r="AH13" s="9">
        <f>'04A Prevádzkové príjmy'!AH80</f>
        <v>1378023.357343422</v>
      </c>
      <c r="AI13" s="9">
        <f>'04A Prevádzkové príjmy'!AI80</f>
        <v>1382787.6809108965</v>
      </c>
      <c r="AJ13" s="9">
        <f>'04A Prevádzkové príjmy'!AJ80</f>
        <v>1387671.187412261</v>
      </c>
      <c r="AK13" s="9">
        <f>'04A Prevádzkové príjmy'!AK80</f>
        <v>1392675.5214372831</v>
      </c>
      <c r="AL13" s="9">
        <f>'04A Prevádzkové príjmy'!AL80</f>
        <v>1397802.3526740384</v>
      </c>
      <c r="AM13" s="9">
        <f>'04A Prevádzkové príjmy'!AM80</f>
        <v>1395183.0173940302</v>
      </c>
      <c r="AN13" s="9">
        <f>'04A Prevádzkové príjmy'!AN80</f>
        <v>1392571.5401198622</v>
      </c>
      <c r="AO13" s="9">
        <f>'04A Prevádzkové príjmy'!AO80</f>
        <v>1389967.8972775165</v>
      </c>
      <c r="AP13" s="9">
        <f>'04A Prevádzkové príjmy'!AP80</f>
        <v>1387372.0653636977</v>
      </c>
    </row>
    <row r="14" spans="2:42" x14ac:dyDescent="0.2">
      <c r="B14" s="3" t="s">
        <v>52</v>
      </c>
      <c r="C14" s="8">
        <f t="shared" ref="C14:C15" si="17">SUM(D14:AP14)</f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</row>
    <row r="15" spans="2:42" x14ac:dyDescent="0.2">
      <c r="B15" s="4" t="s">
        <v>11</v>
      </c>
      <c r="C15" s="13">
        <f t="shared" si="17"/>
        <v>50224815.838064849</v>
      </c>
      <c r="D15" s="13">
        <f>SUM(D13:D14)</f>
        <v>835234.81883099978</v>
      </c>
      <c r="E15" s="13">
        <f t="shared" ref="E15:AG15" si="18">SUM(E13:E14)</f>
        <v>840769.45943446469</v>
      </c>
      <c r="F15" s="13">
        <f t="shared" si="18"/>
        <v>846341.59450964048</v>
      </c>
      <c r="G15" s="13">
        <f t="shared" si="18"/>
        <v>1189418.6214697766</v>
      </c>
      <c r="H15" s="13">
        <f t="shared" si="18"/>
        <v>1200390.2844586186</v>
      </c>
      <c r="I15" s="13">
        <f t="shared" si="18"/>
        <v>1211478.4350779604</v>
      </c>
      <c r="J15" s="13">
        <f t="shared" si="18"/>
        <v>1222684.4840310598</v>
      </c>
      <c r="K15" s="13">
        <f t="shared" si="18"/>
        <v>1234009.8608254443</v>
      </c>
      <c r="L15" s="13">
        <f t="shared" si="18"/>
        <v>1245456.0140384817</v>
      </c>
      <c r="M15" s="13">
        <f t="shared" si="18"/>
        <v>1257024.4115868197</v>
      </c>
      <c r="N15" s="13">
        <f t="shared" si="18"/>
        <v>1268716.5409997469</v>
      </c>
      <c r="O15" s="13">
        <f t="shared" si="18"/>
        <v>1280533.9096965417</v>
      </c>
      <c r="P15" s="13">
        <f t="shared" si="18"/>
        <v>1292478.0452678611</v>
      </c>
      <c r="Q15" s="13">
        <f t="shared" si="18"/>
        <v>1304550.4957612313</v>
      </c>
      <c r="R15" s="13">
        <f t="shared" si="18"/>
        <v>1316752.829970703</v>
      </c>
      <c r="S15" s="13">
        <f t="shared" si="18"/>
        <v>1319814.7818688082</v>
      </c>
      <c r="T15" s="13">
        <f t="shared" si="18"/>
        <v>1322972.7310670391</v>
      </c>
      <c r="U15" s="13">
        <f t="shared" si="18"/>
        <v>1326227.9673208334</v>
      </c>
      <c r="V15" s="13">
        <f t="shared" si="18"/>
        <v>1329581.8001825712</v>
      </c>
      <c r="W15" s="13">
        <f t="shared" si="18"/>
        <v>1333035.5592971791</v>
      </c>
      <c r="X15" s="13">
        <f t="shared" si="18"/>
        <v>1336590.5947021707</v>
      </c>
      <c r="Y15" s="13">
        <f t="shared" si="18"/>
        <v>1340248.2771321903</v>
      </c>
      <c r="Z15" s="13">
        <f t="shared" si="18"/>
        <v>1344009.9983281319</v>
      </c>
      <c r="AA15" s="13">
        <f t="shared" si="18"/>
        <v>1347877.1713508959</v>
      </c>
      <c r="AB15" s="13">
        <f t="shared" si="18"/>
        <v>1351851.2308998574</v>
      </c>
      <c r="AC15" s="13">
        <f t="shared" si="18"/>
        <v>1355933.6336361174</v>
      </c>
      <c r="AD15" s="13">
        <f t="shared" si="18"/>
        <v>1360125.8585106034</v>
      </c>
      <c r="AE15" s="13">
        <f t="shared" si="18"/>
        <v>1364429.4070970966</v>
      </c>
      <c r="AF15" s="13">
        <f t="shared" si="18"/>
        <v>1368845.8039302607</v>
      </c>
      <c r="AG15" s="13">
        <f t="shared" si="18"/>
        <v>1373376.5968487421</v>
      </c>
      <c r="AH15" s="13">
        <f t="shared" ref="AH15:AN15" si="19">SUM(AH13:AH14)</f>
        <v>1378023.357343422</v>
      </c>
      <c r="AI15" s="13">
        <f t="shared" si="19"/>
        <v>1382787.6809108965</v>
      </c>
      <c r="AJ15" s="13">
        <f t="shared" si="19"/>
        <v>1387671.187412261</v>
      </c>
      <c r="AK15" s="13">
        <f t="shared" si="19"/>
        <v>1392675.5214372831</v>
      </c>
      <c r="AL15" s="13">
        <f t="shared" si="19"/>
        <v>1397802.3526740384</v>
      </c>
      <c r="AM15" s="13">
        <f t="shared" si="19"/>
        <v>1395183.0173940302</v>
      </c>
      <c r="AN15" s="13">
        <f t="shared" si="19"/>
        <v>1392571.5401198622</v>
      </c>
      <c r="AO15" s="13">
        <f t="shared" ref="AO15:AP15" si="20">SUM(AO13:AO14)</f>
        <v>1389967.8972775165</v>
      </c>
      <c r="AP15" s="13">
        <f t="shared" si="20"/>
        <v>1387372.0653636977</v>
      </c>
    </row>
    <row r="18" spans="2:42" x14ac:dyDescent="0.2">
      <c r="B18" s="3"/>
      <c r="C18" s="3"/>
      <c r="D18" s="3" t="s">
        <v>10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2:42" x14ac:dyDescent="0.2">
      <c r="B19" s="4" t="s">
        <v>199</v>
      </c>
      <c r="C19" s="4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  <c r="P19" s="3">
        <v>13</v>
      </c>
      <c r="Q19" s="3">
        <v>14</v>
      </c>
      <c r="R19" s="3">
        <v>15</v>
      </c>
      <c r="S19" s="3">
        <v>16</v>
      </c>
      <c r="T19" s="3">
        <v>17</v>
      </c>
      <c r="U19" s="3">
        <v>18</v>
      </c>
      <c r="V19" s="3">
        <v>19</v>
      </c>
      <c r="W19" s="3">
        <v>20</v>
      </c>
      <c r="X19" s="3">
        <v>21</v>
      </c>
      <c r="Y19" s="3">
        <v>22</v>
      </c>
      <c r="Z19" s="3">
        <v>23</v>
      </c>
      <c r="AA19" s="3">
        <v>24</v>
      </c>
      <c r="AB19" s="3">
        <v>25</v>
      </c>
      <c r="AC19" s="3">
        <v>26</v>
      </c>
      <c r="AD19" s="3">
        <v>27</v>
      </c>
      <c r="AE19" s="3">
        <v>28</v>
      </c>
      <c r="AF19" s="3">
        <v>29</v>
      </c>
      <c r="AG19" s="3">
        <v>30</v>
      </c>
      <c r="AH19" s="3">
        <v>31</v>
      </c>
      <c r="AI19" s="3">
        <v>32</v>
      </c>
      <c r="AJ19" s="3">
        <v>33</v>
      </c>
      <c r="AK19" s="3">
        <v>34</v>
      </c>
      <c r="AL19" s="3">
        <v>35</v>
      </c>
      <c r="AM19" s="3">
        <v>36</v>
      </c>
      <c r="AN19" s="3">
        <v>37</v>
      </c>
      <c r="AO19" s="3">
        <v>38</v>
      </c>
      <c r="AP19" s="3">
        <v>39</v>
      </c>
    </row>
    <row r="20" spans="2:42" x14ac:dyDescent="0.2">
      <c r="B20" s="153" t="s">
        <v>200</v>
      </c>
      <c r="C20" s="153" t="s">
        <v>9</v>
      </c>
      <c r="D20" s="279">
        <f>D4</f>
        <v>2026</v>
      </c>
      <c r="E20" s="279">
        <f t="shared" ref="E20:AG20" si="21">E4</f>
        <v>2027</v>
      </c>
      <c r="F20" s="279">
        <f t="shared" si="21"/>
        <v>2028</v>
      </c>
      <c r="G20" s="279">
        <f t="shared" si="21"/>
        <v>2029</v>
      </c>
      <c r="H20" s="279">
        <f t="shared" si="21"/>
        <v>2030</v>
      </c>
      <c r="I20" s="279">
        <f t="shared" si="21"/>
        <v>2031</v>
      </c>
      <c r="J20" s="279">
        <f t="shared" si="21"/>
        <v>2032</v>
      </c>
      <c r="K20" s="279">
        <f t="shared" si="21"/>
        <v>2033</v>
      </c>
      <c r="L20" s="279">
        <f t="shared" si="21"/>
        <v>2034</v>
      </c>
      <c r="M20" s="279">
        <f t="shared" si="21"/>
        <v>2035</v>
      </c>
      <c r="N20" s="279">
        <f t="shared" si="21"/>
        <v>2036</v>
      </c>
      <c r="O20" s="279">
        <f t="shared" si="21"/>
        <v>2037</v>
      </c>
      <c r="P20" s="279">
        <f t="shared" si="21"/>
        <v>2038</v>
      </c>
      <c r="Q20" s="279">
        <f t="shared" si="21"/>
        <v>2039</v>
      </c>
      <c r="R20" s="279">
        <f t="shared" si="21"/>
        <v>2040</v>
      </c>
      <c r="S20" s="279">
        <f t="shared" si="21"/>
        <v>2041</v>
      </c>
      <c r="T20" s="279">
        <f t="shared" si="21"/>
        <v>2042</v>
      </c>
      <c r="U20" s="279">
        <f t="shared" si="21"/>
        <v>2043</v>
      </c>
      <c r="V20" s="279">
        <f t="shared" si="21"/>
        <v>2044</v>
      </c>
      <c r="W20" s="279">
        <f t="shared" si="21"/>
        <v>2045</v>
      </c>
      <c r="X20" s="279">
        <f t="shared" si="21"/>
        <v>2046</v>
      </c>
      <c r="Y20" s="279">
        <f t="shared" si="21"/>
        <v>2047</v>
      </c>
      <c r="Z20" s="279">
        <f t="shared" si="21"/>
        <v>2048</v>
      </c>
      <c r="AA20" s="279">
        <f t="shared" si="21"/>
        <v>2049</v>
      </c>
      <c r="AB20" s="279">
        <f t="shared" si="21"/>
        <v>2050</v>
      </c>
      <c r="AC20" s="279">
        <f t="shared" si="21"/>
        <v>2051</v>
      </c>
      <c r="AD20" s="279">
        <f t="shared" si="21"/>
        <v>2052</v>
      </c>
      <c r="AE20" s="279">
        <f t="shared" si="21"/>
        <v>2053</v>
      </c>
      <c r="AF20" s="279">
        <f t="shared" si="21"/>
        <v>2054</v>
      </c>
      <c r="AG20" s="279">
        <f t="shared" si="21"/>
        <v>2055</v>
      </c>
      <c r="AH20" s="279">
        <f t="shared" ref="AH20:AN20" si="22">AH4</f>
        <v>2056</v>
      </c>
      <c r="AI20" s="279">
        <f t="shared" si="22"/>
        <v>2057</v>
      </c>
      <c r="AJ20" s="279">
        <f t="shared" si="22"/>
        <v>2058</v>
      </c>
      <c r="AK20" s="279">
        <f t="shared" si="22"/>
        <v>2059</v>
      </c>
      <c r="AL20" s="279">
        <f t="shared" si="22"/>
        <v>2060</v>
      </c>
      <c r="AM20" s="279">
        <f t="shared" si="22"/>
        <v>2061</v>
      </c>
      <c r="AN20" s="279">
        <f t="shared" si="22"/>
        <v>2062</v>
      </c>
      <c r="AO20" s="279">
        <f t="shared" ref="AO20:AP20" si="23">AO4</f>
        <v>2063</v>
      </c>
      <c r="AP20" s="279">
        <f t="shared" si="23"/>
        <v>2064</v>
      </c>
    </row>
    <row r="21" spans="2:42" x14ac:dyDescent="0.2">
      <c r="B21" s="3" t="s">
        <v>281</v>
      </c>
      <c r="C21" s="8">
        <f>SUM(D21:AP21)</f>
        <v>15843723.830303313</v>
      </c>
      <c r="D21" s="8">
        <f>D13-D5</f>
        <v>0</v>
      </c>
      <c r="E21" s="8">
        <f t="shared" ref="E21:AG21" si="24">E13-E5</f>
        <v>0</v>
      </c>
      <c r="F21" s="8">
        <f t="shared" si="24"/>
        <v>0</v>
      </c>
      <c r="G21" s="8">
        <f t="shared" si="24"/>
        <v>337467.13994399761</v>
      </c>
      <c r="H21" s="8">
        <f t="shared" si="24"/>
        <v>342790.90472416976</v>
      </c>
      <c r="I21" s="8">
        <f t="shared" si="24"/>
        <v>348192.88489602914</v>
      </c>
      <c r="J21" s="8">
        <f t="shared" si="24"/>
        <v>353674.22830935626</v>
      </c>
      <c r="K21" s="8">
        <f t="shared" si="24"/>
        <v>359236.09979843616</v>
      </c>
      <c r="L21" s="8">
        <f t="shared" si="24"/>
        <v>364879.68143497093</v>
      </c>
      <c r="M21" s="8">
        <f t="shared" si="24"/>
        <v>370606.17278477317</v>
      </c>
      <c r="N21" s="8">
        <f t="shared" si="24"/>
        <v>376416.79116829403</v>
      </c>
      <c r="O21" s="8">
        <f t="shared" si="24"/>
        <v>382312.77192504529</v>
      </c>
      <c r="P21" s="8">
        <f t="shared" si="24"/>
        <v>388295.36868197611</v>
      </c>
      <c r="Q21" s="8">
        <f t="shared" si="24"/>
        <v>394365.85362585681</v>
      </c>
      <c r="R21" s="8">
        <f t="shared" si="24"/>
        <v>400525.51777973934</v>
      </c>
      <c r="S21" s="8">
        <f t="shared" si="24"/>
        <v>406094.19786639931</v>
      </c>
      <c r="T21" s="8">
        <f t="shared" si="24"/>
        <v>411751.54863161757</v>
      </c>
      <c r="U21" s="8">
        <f t="shared" si="24"/>
        <v>417498.88165584649</v>
      </c>
      <c r="V21" s="8">
        <f t="shared" si="24"/>
        <v>423337.52825112909</v>
      </c>
      <c r="W21" s="8">
        <f t="shared" si="24"/>
        <v>429268.8397569001</v>
      </c>
      <c r="X21" s="8">
        <f t="shared" si="24"/>
        <v>435294.18784022052</v>
      </c>
      <c r="Y21" s="8">
        <f t="shared" si="24"/>
        <v>441414.9648005187</v>
      </c>
      <c r="Z21" s="8">
        <f t="shared" si="24"/>
        <v>447632.58387890004</v>
      </c>
      <c r="AA21" s="8">
        <f t="shared" si="24"/>
        <v>453948.47957210022</v>
      </c>
      <c r="AB21" s="8">
        <f t="shared" si="24"/>
        <v>460364.10795114492</v>
      </c>
      <c r="AC21" s="8">
        <f t="shared" si="24"/>
        <v>466880.94698479399</v>
      </c>
      <c r="AD21" s="8">
        <f t="shared" si="24"/>
        <v>473500.49686783401</v>
      </c>
      <c r="AE21" s="8">
        <f t="shared" si="24"/>
        <v>480224.28035429656</v>
      </c>
      <c r="AF21" s="8">
        <f t="shared" si="24"/>
        <v>487053.84309567825</v>
      </c>
      <c r="AG21" s="8">
        <f t="shared" si="24"/>
        <v>493990.75398423022</v>
      </c>
      <c r="AH21" s="8">
        <f t="shared" ref="AH21:AN21" si="25">AH13-AH5</f>
        <v>501036.60550140042</v>
      </c>
      <c r="AI21" s="8">
        <f t="shared" si="25"/>
        <v>508193.01407150261</v>
      </c>
      <c r="AJ21" s="8">
        <f t="shared" si="25"/>
        <v>515461.62042068923</v>
      </c>
      <c r="AK21" s="8">
        <f t="shared" si="25"/>
        <v>522844.08994131221</v>
      </c>
      <c r="AL21" s="8">
        <f t="shared" si="25"/>
        <v>530342.11306174588</v>
      </c>
      <c r="AM21" s="8">
        <f t="shared" si="25"/>
        <v>530087.04673169355</v>
      </c>
      <c r="AN21" s="8">
        <f t="shared" si="25"/>
        <v>529832.93609004666</v>
      </c>
      <c r="AO21" s="8">
        <f t="shared" ref="AO21:AP21" si="26">AO13-AO5</f>
        <v>529579.77811734821</v>
      </c>
      <c r="AP21" s="8">
        <f t="shared" si="26"/>
        <v>529327.56980332173</v>
      </c>
    </row>
    <row r="22" spans="2:42" x14ac:dyDescent="0.2">
      <c r="B22" s="3" t="s">
        <v>52</v>
      </c>
      <c r="C22" s="8">
        <f t="shared" ref="C22:C23" si="27">SUM(D22:AP22)</f>
        <v>0</v>
      </c>
      <c r="D22" s="8">
        <f>D14-D6</f>
        <v>0</v>
      </c>
      <c r="E22" s="8">
        <f t="shared" ref="E22:AG22" si="28">E14-E6</f>
        <v>0</v>
      </c>
      <c r="F22" s="8">
        <f t="shared" si="28"/>
        <v>0</v>
      </c>
      <c r="G22" s="8">
        <f t="shared" si="28"/>
        <v>0</v>
      </c>
      <c r="H22" s="8">
        <f t="shared" si="28"/>
        <v>0</v>
      </c>
      <c r="I22" s="8">
        <f t="shared" si="28"/>
        <v>0</v>
      </c>
      <c r="J22" s="8">
        <f t="shared" si="28"/>
        <v>0</v>
      </c>
      <c r="K22" s="8">
        <f t="shared" si="28"/>
        <v>0</v>
      </c>
      <c r="L22" s="8">
        <f t="shared" si="28"/>
        <v>0</v>
      </c>
      <c r="M22" s="8">
        <f t="shared" si="28"/>
        <v>0</v>
      </c>
      <c r="N22" s="8">
        <f t="shared" si="28"/>
        <v>0</v>
      </c>
      <c r="O22" s="8">
        <f t="shared" si="28"/>
        <v>0</v>
      </c>
      <c r="P22" s="8">
        <f t="shared" si="28"/>
        <v>0</v>
      </c>
      <c r="Q22" s="8">
        <f t="shared" si="28"/>
        <v>0</v>
      </c>
      <c r="R22" s="8">
        <f t="shared" si="28"/>
        <v>0</v>
      </c>
      <c r="S22" s="8">
        <f t="shared" si="28"/>
        <v>0</v>
      </c>
      <c r="T22" s="8">
        <f t="shared" si="28"/>
        <v>0</v>
      </c>
      <c r="U22" s="8">
        <f t="shared" si="28"/>
        <v>0</v>
      </c>
      <c r="V22" s="8">
        <f t="shared" si="28"/>
        <v>0</v>
      </c>
      <c r="W22" s="8">
        <f t="shared" si="28"/>
        <v>0</v>
      </c>
      <c r="X22" s="8">
        <f t="shared" si="28"/>
        <v>0</v>
      </c>
      <c r="Y22" s="8">
        <f t="shared" si="28"/>
        <v>0</v>
      </c>
      <c r="Z22" s="8">
        <f t="shared" si="28"/>
        <v>0</v>
      </c>
      <c r="AA22" s="8">
        <f t="shared" si="28"/>
        <v>0</v>
      </c>
      <c r="AB22" s="8">
        <f t="shared" si="28"/>
        <v>0</v>
      </c>
      <c r="AC22" s="8">
        <f t="shared" si="28"/>
        <v>0</v>
      </c>
      <c r="AD22" s="8">
        <f t="shared" si="28"/>
        <v>0</v>
      </c>
      <c r="AE22" s="8">
        <f t="shared" si="28"/>
        <v>0</v>
      </c>
      <c r="AF22" s="8">
        <f t="shared" si="28"/>
        <v>0</v>
      </c>
      <c r="AG22" s="8">
        <f t="shared" si="28"/>
        <v>0</v>
      </c>
      <c r="AH22" s="8">
        <f t="shared" ref="AH22:AN22" si="29">AH14-AH6</f>
        <v>0</v>
      </c>
      <c r="AI22" s="8">
        <f t="shared" si="29"/>
        <v>0</v>
      </c>
      <c r="AJ22" s="8">
        <f t="shared" si="29"/>
        <v>0</v>
      </c>
      <c r="AK22" s="8">
        <f t="shared" si="29"/>
        <v>0</v>
      </c>
      <c r="AL22" s="8">
        <f t="shared" si="29"/>
        <v>0</v>
      </c>
      <c r="AM22" s="8">
        <f t="shared" si="29"/>
        <v>0</v>
      </c>
      <c r="AN22" s="8">
        <f t="shared" si="29"/>
        <v>0</v>
      </c>
      <c r="AO22" s="8">
        <f t="shared" ref="AO22:AP22" si="30">AO14-AO6</f>
        <v>0</v>
      </c>
      <c r="AP22" s="8">
        <f t="shared" si="30"/>
        <v>0</v>
      </c>
    </row>
    <row r="23" spans="2:42" x14ac:dyDescent="0.2">
      <c r="B23" s="4" t="s">
        <v>11</v>
      </c>
      <c r="C23" s="13">
        <f t="shared" si="27"/>
        <v>15843723.830303313</v>
      </c>
      <c r="D23" s="13">
        <f>SUM(D21:D22)</f>
        <v>0</v>
      </c>
      <c r="E23" s="13">
        <f t="shared" ref="E23:AG23" si="31">SUM(E21:E22)</f>
        <v>0</v>
      </c>
      <c r="F23" s="13">
        <f t="shared" si="31"/>
        <v>0</v>
      </c>
      <c r="G23" s="13">
        <f t="shared" si="31"/>
        <v>337467.13994399761</v>
      </c>
      <c r="H23" s="13">
        <f t="shared" si="31"/>
        <v>342790.90472416976</v>
      </c>
      <c r="I23" s="13">
        <f t="shared" si="31"/>
        <v>348192.88489602914</v>
      </c>
      <c r="J23" s="13">
        <f t="shared" si="31"/>
        <v>353674.22830935626</v>
      </c>
      <c r="K23" s="13">
        <f t="shared" si="31"/>
        <v>359236.09979843616</v>
      </c>
      <c r="L23" s="13">
        <f t="shared" si="31"/>
        <v>364879.68143497093</v>
      </c>
      <c r="M23" s="13">
        <f t="shared" si="31"/>
        <v>370606.17278477317</v>
      </c>
      <c r="N23" s="13">
        <f t="shared" si="31"/>
        <v>376416.79116829403</v>
      </c>
      <c r="O23" s="13">
        <f t="shared" si="31"/>
        <v>382312.77192504529</v>
      </c>
      <c r="P23" s="13">
        <f t="shared" si="31"/>
        <v>388295.36868197611</v>
      </c>
      <c r="Q23" s="13">
        <f t="shared" si="31"/>
        <v>394365.85362585681</v>
      </c>
      <c r="R23" s="13">
        <f t="shared" si="31"/>
        <v>400525.51777973934</v>
      </c>
      <c r="S23" s="13">
        <f t="shared" si="31"/>
        <v>406094.19786639931</v>
      </c>
      <c r="T23" s="13">
        <f t="shared" si="31"/>
        <v>411751.54863161757</v>
      </c>
      <c r="U23" s="13">
        <f t="shared" si="31"/>
        <v>417498.88165584649</v>
      </c>
      <c r="V23" s="13">
        <f t="shared" si="31"/>
        <v>423337.52825112909</v>
      </c>
      <c r="W23" s="13">
        <f t="shared" si="31"/>
        <v>429268.8397569001</v>
      </c>
      <c r="X23" s="13">
        <f t="shared" si="31"/>
        <v>435294.18784022052</v>
      </c>
      <c r="Y23" s="13">
        <f t="shared" si="31"/>
        <v>441414.9648005187</v>
      </c>
      <c r="Z23" s="13">
        <f t="shared" si="31"/>
        <v>447632.58387890004</v>
      </c>
      <c r="AA23" s="13">
        <f t="shared" si="31"/>
        <v>453948.47957210022</v>
      </c>
      <c r="AB23" s="13">
        <f t="shared" si="31"/>
        <v>460364.10795114492</v>
      </c>
      <c r="AC23" s="13">
        <f t="shared" si="31"/>
        <v>466880.94698479399</v>
      </c>
      <c r="AD23" s="13">
        <f t="shared" si="31"/>
        <v>473500.49686783401</v>
      </c>
      <c r="AE23" s="13">
        <f t="shared" si="31"/>
        <v>480224.28035429656</v>
      </c>
      <c r="AF23" s="13">
        <f t="shared" si="31"/>
        <v>487053.84309567825</v>
      </c>
      <c r="AG23" s="13">
        <f t="shared" si="31"/>
        <v>493990.75398423022</v>
      </c>
      <c r="AH23" s="13">
        <f t="shared" ref="AH23:AN23" si="32">SUM(AH21:AH22)</f>
        <v>501036.60550140042</v>
      </c>
      <c r="AI23" s="13">
        <f t="shared" si="32"/>
        <v>508193.01407150261</v>
      </c>
      <c r="AJ23" s="13">
        <f t="shared" si="32"/>
        <v>515461.62042068923</v>
      </c>
      <c r="AK23" s="13">
        <f t="shared" si="32"/>
        <v>522844.08994131221</v>
      </c>
      <c r="AL23" s="13">
        <f t="shared" si="32"/>
        <v>530342.11306174588</v>
      </c>
      <c r="AM23" s="13">
        <f t="shared" si="32"/>
        <v>530087.04673169355</v>
      </c>
      <c r="AN23" s="13">
        <f t="shared" si="32"/>
        <v>529832.93609004666</v>
      </c>
      <c r="AO23" s="13">
        <f t="shared" ref="AO23:AP23" si="33">SUM(AO21:AO22)</f>
        <v>529579.77811734821</v>
      </c>
      <c r="AP23" s="13">
        <f t="shared" si="33"/>
        <v>529327.56980332173</v>
      </c>
    </row>
  </sheetData>
  <phoneticPr fontId="4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A0F-CBC7-4CA8-B726-A752A6EFF182}">
  <sheetPr>
    <tabColor theme="7" tint="0.59999389629810485"/>
  </sheetPr>
  <dimension ref="A1:AP125"/>
  <sheetViews>
    <sheetView topLeftCell="A106" zoomScaleNormal="100" workbookViewId="0">
      <selection activeCell="C125" activeCellId="12" sqref="C17 C26 C35 C44 C53 C62 C71 C80 C89 C98 C107 C116 C125"/>
    </sheetView>
  </sheetViews>
  <sheetFormatPr defaultColWidth="8.77734375" defaultRowHeight="10.199999999999999" x14ac:dyDescent="0.2"/>
  <cols>
    <col min="1" max="1" width="54.77734375" style="2" customWidth="1"/>
    <col min="2" max="2" width="12.77734375" style="2" customWidth="1"/>
    <col min="3" max="3" width="11.44140625" style="2" customWidth="1"/>
    <col min="4" max="4" width="11.21875" style="2" customWidth="1"/>
    <col min="5" max="5" width="12.6640625" style="2" customWidth="1"/>
    <col min="6" max="6" width="10.21875" style="2" customWidth="1"/>
    <col min="7" max="7" width="10.21875" style="2" bestFit="1" customWidth="1"/>
    <col min="8" max="8" width="12.6640625" style="2" customWidth="1"/>
    <col min="9" max="9" width="11.77734375" style="2" customWidth="1"/>
    <col min="10" max="10" width="11.5546875" style="2" customWidth="1"/>
    <col min="11" max="11" width="11.44140625" style="2" customWidth="1"/>
    <col min="12" max="12" width="10.77734375" style="2" customWidth="1"/>
    <col min="13" max="13" width="10.44140625" style="2" customWidth="1"/>
    <col min="14" max="14" width="11" style="2" customWidth="1"/>
    <col min="15" max="15" width="10.5546875" style="2" customWidth="1"/>
    <col min="16" max="16" width="11" style="2" customWidth="1"/>
    <col min="17" max="18" width="12.77734375" style="2" customWidth="1"/>
    <col min="19" max="19" width="10.77734375" style="2" customWidth="1"/>
    <col min="20" max="20" width="11" style="2" customWidth="1"/>
    <col min="21" max="21" width="10.77734375" style="2" customWidth="1"/>
    <col min="22" max="22" width="11.21875" style="2" customWidth="1"/>
    <col min="23" max="23" width="10.44140625" style="2" customWidth="1"/>
    <col min="24" max="25" width="10.77734375" style="2" customWidth="1"/>
    <col min="26" max="26" width="12" style="2" customWidth="1"/>
    <col min="27" max="27" width="10.77734375" style="2" customWidth="1"/>
    <col min="28" max="28" width="11.21875" style="2" customWidth="1"/>
    <col min="29" max="29" width="10.44140625" style="2" customWidth="1"/>
    <col min="30" max="30" width="10.5546875" style="2" customWidth="1"/>
    <col min="31" max="31" width="10.44140625" style="2" customWidth="1"/>
    <col min="32" max="32" width="10.5546875" style="2" customWidth="1"/>
    <col min="33" max="33" width="10.44140625" style="2" customWidth="1"/>
    <col min="34" max="34" width="11.21875" style="2" customWidth="1"/>
    <col min="35" max="36" width="10.44140625" style="2" customWidth="1"/>
    <col min="37" max="37" width="10.21875" style="2" customWidth="1"/>
    <col min="38" max="38" width="11.21875" style="2" customWidth="1"/>
    <col min="39" max="40" width="10.44140625" style="2" customWidth="1"/>
    <col min="41" max="16384" width="8.77734375" style="2"/>
  </cols>
  <sheetData>
    <row r="1" spans="1:42" ht="10.199999999999999" customHeight="1" thickBot="1" x14ac:dyDescent="0.25"/>
    <row r="2" spans="1:42" ht="13.2" customHeight="1" thickBot="1" x14ac:dyDescent="0.25">
      <c r="A2" s="15" t="s">
        <v>507</v>
      </c>
      <c r="B2" s="310" t="s">
        <v>657</v>
      </c>
      <c r="C2" s="309" t="s">
        <v>656</v>
      </c>
      <c r="D2" s="630" t="s">
        <v>508</v>
      </c>
      <c r="E2" s="630" t="s">
        <v>679</v>
      </c>
      <c r="F2" s="627" t="s">
        <v>659</v>
      </c>
      <c r="G2" s="627" t="s">
        <v>660</v>
      </c>
      <c r="H2" s="627" t="s">
        <v>661</v>
      </c>
      <c r="I2" s="627" t="s">
        <v>509</v>
      </c>
      <c r="J2" s="624" t="s">
        <v>510</v>
      </c>
      <c r="K2" s="624" t="s">
        <v>592</v>
      </c>
      <c r="L2" s="624" t="s">
        <v>543</v>
      </c>
    </row>
    <row r="3" spans="1:42" ht="12.6" customHeight="1" x14ac:dyDescent="0.2">
      <c r="A3" s="618" t="s">
        <v>511</v>
      </c>
      <c r="B3" s="620">
        <v>2024</v>
      </c>
      <c r="C3" s="622">
        <v>2024</v>
      </c>
      <c r="D3" s="631"/>
      <c r="E3" s="631"/>
      <c r="F3" s="628"/>
      <c r="G3" s="628"/>
      <c r="H3" s="628"/>
      <c r="I3" s="628"/>
      <c r="J3" s="625"/>
      <c r="K3" s="625"/>
      <c r="L3" s="625"/>
    </row>
    <row r="4" spans="1:42" ht="43.95" customHeight="1" thickBot="1" x14ac:dyDescent="0.25">
      <c r="A4" s="619"/>
      <c r="B4" s="621"/>
      <c r="C4" s="623"/>
      <c r="D4" s="632"/>
      <c r="E4" s="632"/>
      <c r="F4" s="629"/>
      <c r="G4" s="629"/>
      <c r="H4" s="629"/>
      <c r="I4" s="629"/>
      <c r="J4" s="626"/>
      <c r="K4" s="626"/>
      <c r="L4" s="626"/>
    </row>
    <row r="5" spans="1:42" ht="12.6" customHeight="1" thickBot="1" x14ac:dyDescent="0.25">
      <c r="A5" s="321" t="s">
        <v>658</v>
      </c>
      <c r="B5" s="503">
        <v>32294</v>
      </c>
      <c r="C5" s="504">
        <v>721103</v>
      </c>
      <c r="D5" s="500">
        <v>15142856</v>
      </c>
      <c r="E5" s="506" t="s">
        <v>681</v>
      </c>
      <c r="F5" s="496">
        <v>62</v>
      </c>
      <c r="G5" s="497">
        <v>83</v>
      </c>
      <c r="H5" s="335">
        <f>D5/B5</f>
        <v>468.90617452158295</v>
      </c>
      <c r="I5" s="336">
        <f>C5/B5</f>
        <v>22.329318139592495</v>
      </c>
      <c r="J5" s="337">
        <f>I5/H5</f>
        <v>4.7620013027925512E-2</v>
      </c>
      <c r="K5" s="499">
        <v>58.4</v>
      </c>
      <c r="L5" s="336">
        <f>H5/K5</f>
        <v>8.0292153171503937</v>
      </c>
    </row>
    <row r="6" spans="1:42" ht="12.6" customHeight="1" thickBot="1" x14ac:dyDescent="0.25">
      <c r="A6" s="495" t="s">
        <v>678</v>
      </c>
      <c r="B6" s="556">
        <v>15644</v>
      </c>
      <c r="C6" s="557">
        <v>284251</v>
      </c>
      <c r="D6" s="557">
        <v>4255168</v>
      </c>
      <c r="E6" s="558" t="s">
        <v>682</v>
      </c>
      <c r="F6" s="559">
        <v>57</v>
      </c>
      <c r="G6" s="560">
        <v>83</v>
      </c>
      <c r="H6" s="335">
        <f>D6/B6</f>
        <v>272</v>
      </c>
      <c r="I6" s="336">
        <f>C6/B6</f>
        <v>18.169969317310152</v>
      </c>
      <c r="J6" s="337">
        <f>I6/H6</f>
        <v>6.6801357784228493E-2</v>
      </c>
      <c r="K6" s="499">
        <v>66.2</v>
      </c>
      <c r="L6" s="336">
        <f>H6/K6</f>
        <v>4.1087613293051355</v>
      </c>
    </row>
    <row r="7" spans="1:42" ht="10.8" thickBot="1" x14ac:dyDescent="0.25">
      <c r="A7" s="479" t="s">
        <v>689</v>
      </c>
      <c r="B7" s="505">
        <v>3815</v>
      </c>
      <c r="C7" s="501">
        <v>103174</v>
      </c>
      <c r="D7" s="501">
        <f>B7*'Pomocný výpočet PV bez projektu'!F5</f>
        <v>3643325</v>
      </c>
      <c r="E7" s="507" t="s">
        <v>680</v>
      </c>
      <c r="F7" s="18">
        <v>55</v>
      </c>
      <c r="G7" s="498">
        <v>76</v>
      </c>
      <c r="H7" s="516">
        <f>D7/B7</f>
        <v>955</v>
      </c>
      <c r="I7" s="517">
        <f>C7/B7</f>
        <v>27.044298820445608</v>
      </c>
      <c r="J7" s="518">
        <f t="shared" ref="J7" si="0">I7/H7</f>
        <v>2.8318637508320008E-2</v>
      </c>
      <c r="K7" s="519">
        <v>32.6</v>
      </c>
      <c r="L7" s="520">
        <f t="shared" ref="L7" si="1">H7/K7</f>
        <v>29.29447852760736</v>
      </c>
    </row>
    <row r="8" spans="1:42" ht="10.8" thickBot="1" x14ac:dyDescent="0.25">
      <c r="A8" s="338" t="s">
        <v>498</v>
      </c>
      <c r="B8" s="339">
        <f>SUM(B5:B7)</f>
        <v>51753</v>
      </c>
      <c r="C8" s="502">
        <f>SUM(C5:C7)</f>
        <v>1108528</v>
      </c>
      <c r="D8" s="502">
        <f>SUM(D5:D7)</f>
        <v>23041349</v>
      </c>
      <c r="H8" s="514">
        <f t="shared" ref="H8:L8" si="2">AVERAGE(H5:H7)</f>
        <v>565.30205817386093</v>
      </c>
      <c r="I8" s="340">
        <f t="shared" si="2"/>
        <v>22.514528759116086</v>
      </c>
      <c r="J8" s="340">
        <f t="shared" si="2"/>
        <v>4.7580002773491337E-2</v>
      </c>
      <c r="K8" s="515">
        <f t="shared" si="2"/>
        <v>52.4</v>
      </c>
      <c r="L8" s="340">
        <f t="shared" si="2"/>
        <v>13.810818391354296</v>
      </c>
    </row>
    <row r="9" spans="1:42" x14ac:dyDescent="0.2">
      <c r="A9" s="15"/>
      <c r="B9" s="15"/>
      <c r="C9" s="15"/>
      <c r="D9" s="15"/>
      <c r="E9" s="15"/>
      <c r="F9" s="15"/>
      <c r="G9" s="15"/>
    </row>
    <row r="10" spans="1:42" x14ac:dyDescent="0.2">
      <c r="C10" s="14"/>
      <c r="G10" s="341"/>
    </row>
    <row r="11" spans="1:42" x14ac:dyDescent="0.2">
      <c r="A11" s="3"/>
      <c r="B11" s="3"/>
      <c r="C11" s="3" t="s">
        <v>10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">
      <c r="A12" s="482" t="s">
        <v>512</v>
      </c>
      <c r="B12" s="4"/>
      <c r="C12" s="5">
        <v>0</v>
      </c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5">
        <v>6</v>
      </c>
      <c r="J12" s="5">
        <v>7</v>
      </c>
      <c r="K12" s="5">
        <v>8</v>
      </c>
      <c r="L12" s="5">
        <v>9</v>
      </c>
      <c r="M12" s="5">
        <v>10</v>
      </c>
      <c r="N12" s="5">
        <v>11</v>
      </c>
      <c r="O12" s="5">
        <v>12</v>
      </c>
      <c r="P12" s="5">
        <v>13</v>
      </c>
      <c r="Q12" s="5">
        <v>14</v>
      </c>
      <c r="R12" s="5">
        <v>15</v>
      </c>
      <c r="S12" s="5">
        <v>16</v>
      </c>
      <c r="T12" s="5">
        <v>17</v>
      </c>
      <c r="U12" s="5">
        <v>18</v>
      </c>
      <c r="V12" s="5">
        <v>19</v>
      </c>
      <c r="W12" s="5">
        <v>20</v>
      </c>
      <c r="X12" s="5">
        <v>21</v>
      </c>
      <c r="Y12" s="5">
        <v>22</v>
      </c>
      <c r="Z12" s="5">
        <v>23</v>
      </c>
      <c r="AA12" s="5">
        <v>24</v>
      </c>
      <c r="AB12" s="5">
        <v>25</v>
      </c>
      <c r="AC12" s="5">
        <v>26</v>
      </c>
      <c r="AD12" s="5">
        <v>27</v>
      </c>
      <c r="AE12" s="5">
        <v>28</v>
      </c>
      <c r="AF12" s="5">
        <v>29</v>
      </c>
      <c r="AG12" s="5">
        <v>30</v>
      </c>
      <c r="AH12" s="5">
        <v>31</v>
      </c>
      <c r="AI12" s="5">
        <v>32</v>
      </c>
      <c r="AJ12" s="5">
        <v>33</v>
      </c>
      <c r="AK12" s="5">
        <v>34</v>
      </c>
      <c r="AL12" s="5">
        <v>35</v>
      </c>
      <c r="AM12" s="5">
        <v>36</v>
      </c>
      <c r="AN12" s="5">
        <v>37</v>
      </c>
      <c r="AO12" s="5">
        <v>38</v>
      </c>
      <c r="AP12" s="5">
        <v>39</v>
      </c>
    </row>
    <row r="13" spans="1:42" ht="10.8" thickBot="1" x14ac:dyDescent="0.25">
      <c r="A13" s="6" t="s">
        <v>33</v>
      </c>
      <c r="B13" s="342" t="s">
        <v>9</v>
      </c>
      <c r="C13" s="656">
        <v>2025</v>
      </c>
      <c r="D13" s="7">
        <f t="shared" ref="D13:AP13" si="3">$C$13+D12</f>
        <v>2026</v>
      </c>
      <c r="E13" s="7">
        <f t="shared" si="3"/>
        <v>2027</v>
      </c>
      <c r="F13" s="7">
        <f t="shared" si="3"/>
        <v>2028</v>
      </c>
      <c r="G13" s="7">
        <f t="shared" si="3"/>
        <v>2029</v>
      </c>
      <c r="H13" s="7">
        <f t="shared" si="3"/>
        <v>2030</v>
      </c>
      <c r="I13" s="7">
        <f t="shared" si="3"/>
        <v>2031</v>
      </c>
      <c r="J13" s="7">
        <f t="shared" si="3"/>
        <v>2032</v>
      </c>
      <c r="K13" s="7">
        <f t="shared" si="3"/>
        <v>2033</v>
      </c>
      <c r="L13" s="7">
        <f t="shared" si="3"/>
        <v>2034</v>
      </c>
      <c r="M13" s="7">
        <f t="shared" si="3"/>
        <v>2035</v>
      </c>
      <c r="N13" s="7">
        <f t="shared" si="3"/>
        <v>2036</v>
      </c>
      <c r="O13" s="7">
        <f t="shared" si="3"/>
        <v>2037</v>
      </c>
      <c r="P13" s="7">
        <f t="shared" si="3"/>
        <v>2038</v>
      </c>
      <c r="Q13" s="7">
        <f t="shared" si="3"/>
        <v>2039</v>
      </c>
      <c r="R13" s="7">
        <f t="shared" si="3"/>
        <v>2040</v>
      </c>
      <c r="S13" s="7">
        <f t="shared" si="3"/>
        <v>2041</v>
      </c>
      <c r="T13" s="7">
        <f t="shared" si="3"/>
        <v>2042</v>
      </c>
      <c r="U13" s="7">
        <f t="shared" si="3"/>
        <v>2043</v>
      </c>
      <c r="V13" s="7">
        <f t="shared" si="3"/>
        <v>2044</v>
      </c>
      <c r="W13" s="7">
        <f t="shared" si="3"/>
        <v>2045</v>
      </c>
      <c r="X13" s="7">
        <f t="shared" si="3"/>
        <v>2046</v>
      </c>
      <c r="Y13" s="7">
        <f t="shared" si="3"/>
        <v>2047</v>
      </c>
      <c r="Z13" s="7">
        <f t="shared" si="3"/>
        <v>2048</v>
      </c>
      <c r="AA13" s="7">
        <f t="shared" si="3"/>
        <v>2049</v>
      </c>
      <c r="AB13" s="7">
        <f t="shared" si="3"/>
        <v>2050</v>
      </c>
      <c r="AC13" s="7">
        <f t="shared" si="3"/>
        <v>2051</v>
      </c>
      <c r="AD13" s="7">
        <f t="shared" si="3"/>
        <v>2052</v>
      </c>
      <c r="AE13" s="7">
        <f t="shared" si="3"/>
        <v>2053</v>
      </c>
      <c r="AF13" s="7">
        <f t="shared" si="3"/>
        <v>2054</v>
      </c>
      <c r="AG13" s="7">
        <f t="shared" si="3"/>
        <v>2055</v>
      </c>
      <c r="AH13" s="7">
        <f t="shared" si="3"/>
        <v>2056</v>
      </c>
      <c r="AI13" s="7">
        <f t="shared" si="3"/>
        <v>2057</v>
      </c>
      <c r="AJ13" s="7">
        <f t="shared" si="3"/>
        <v>2058</v>
      </c>
      <c r="AK13" s="7">
        <f t="shared" si="3"/>
        <v>2059</v>
      </c>
      <c r="AL13" s="7">
        <f t="shared" si="3"/>
        <v>2060</v>
      </c>
      <c r="AM13" s="7">
        <f t="shared" si="3"/>
        <v>2061</v>
      </c>
      <c r="AN13" s="7">
        <f t="shared" si="3"/>
        <v>2062</v>
      </c>
      <c r="AO13" s="7">
        <f t="shared" si="3"/>
        <v>2063</v>
      </c>
      <c r="AP13" s="7">
        <f t="shared" si="3"/>
        <v>2064</v>
      </c>
    </row>
    <row r="14" spans="1:42" ht="13.2" customHeight="1" x14ac:dyDescent="0.2">
      <c r="A14" s="480" t="s">
        <v>658</v>
      </c>
      <c r="B14" s="282">
        <f>SUM(D14:AP14)</f>
        <v>1350841.4268689186</v>
      </c>
      <c r="C14" s="655">
        <f>B5*1.007</f>
        <v>32520.057999999997</v>
      </c>
      <c r="D14" s="9">
        <f>C14*1.007</f>
        <v>32747.698405999992</v>
      </c>
      <c r="E14" s="9">
        <f t="shared" ref="E14" si="4">D14*1.007</f>
        <v>32976.932294841987</v>
      </c>
      <c r="F14" s="9">
        <f>E14*1.007</f>
        <v>33207.770820905876</v>
      </c>
      <c r="G14" s="9">
        <f t="shared" ref="G14" si="5">F14*1.007</f>
        <v>33440.225216652216</v>
      </c>
      <c r="H14" s="9">
        <f t="shared" ref="H14" si="6">G14*1.007</f>
        <v>33674.306793168776</v>
      </c>
      <c r="I14" s="9">
        <f t="shared" ref="I14" si="7">H14*1.007</f>
        <v>33910.026940720956</v>
      </c>
      <c r="J14" s="9">
        <f t="shared" ref="J14" si="8">I14*1.007</f>
        <v>34147.397129306002</v>
      </c>
      <c r="K14" s="9">
        <f t="shared" ref="K14" si="9">J14*1.007</f>
        <v>34386.428909211143</v>
      </c>
      <c r="L14" s="9">
        <f t="shared" ref="L14" si="10">K14*1.007</f>
        <v>34627.13391157562</v>
      </c>
      <c r="M14" s="9">
        <f t="shared" ref="M14" si="11">L14*1.007</f>
        <v>34869.523848956647</v>
      </c>
      <c r="N14" s="9">
        <f t="shared" ref="N14" si="12">M14*1.007</f>
        <v>35113.610515899338</v>
      </c>
      <c r="O14" s="9">
        <f t="shared" ref="O14" si="13">N14*1.007</f>
        <v>35359.405789510631</v>
      </c>
      <c r="P14" s="9">
        <f t="shared" ref="P14" si="14">O14*1.007</f>
        <v>35606.921630037199</v>
      </c>
      <c r="Q14" s="9">
        <f t="shared" ref="Q14" si="15">P14*1.007</f>
        <v>35856.170081447453</v>
      </c>
      <c r="R14" s="9">
        <f t="shared" ref="R14" si="16">Q14*1.007</f>
        <v>36107.163272017584</v>
      </c>
      <c r="S14" s="9">
        <f>R14*0.997</f>
        <v>35998.841782201533</v>
      </c>
      <c r="T14" s="9">
        <f t="shared" ref="T14:AP14" si="17">S14*0.997</f>
        <v>35890.845256854926</v>
      </c>
      <c r="U14" s="9">
        <f t="shared" si="17"/>
        <v>35783.17272108436</v>
      </c>
      <c r="V14" s="9">
        <f t="shared" si="17"/>
        <v>35675.823202921107</v>
      </c>
      <c r="W14" s="9">
        <f t="shared" si="17"/>
        <v>35568.795733312341</v>
      </c>
      <c r="X14" s="9">
        <f t="shared" si="17"/>
        <v>35462.089346112407</v>
      </c>
      <c r="Y14" s="9">
        <f t="shared" si="17"/>
        <v>35355.703078074068</v>
      </c>
      <c r="Z14" s="9">
        <f t="shared" si="17"/>
        <v>35249.635968839844</v>
      </c>
      <c r="AA14" s="9">
        <f t="shared" si="17"/>
        <v>35143.887060933324</v>
      </c>
      <c r="AB14" s="9">
        <f t="shared" si="17"/>
        <v>35038.455399750521</v>
      </c>
      <c r="AC14" s="9">
        <f t="shared" si="17"/>
        <v>34933.340033551271</v>
      </c>
      <c r="AD14" s="9">
        <f t="shared" si="17"/>
        <v>34828.54001345062</v>
      </c>
      <c r="AE14" s="9">
        <f t="shared" si="17"/>
        <v>34724.054393410268</v>
      </c>
      <c r="AF14" s="9">
        <f t="shared" si="17"/>
        <v>34619.88223023004</v>
      </c>
      <c r="AG14" s="9">
        <f t="shared" si="17"/>
        <v>34516.02258353935</v>
      </c>
      <c r="AH14" s="9">
        <f t="shared" si="17"/>
        <v>34412.47451578873</v>
      </c>
      <c r="AI14" s="9">
        <f t="shared" si="17"/>
        <v>34309.237092241361</v>
      </c>
      <c r="AJ14" s="9">
        <f t="shared" si="17"/>
        <v>34206.309380964638</v>
      </c>
      <c r="AK14" s="9">
        <f t="shared" si="17"/>
        <v>34103.690452821742</v>
      </c>
      <c r="AL14" s="9">
        <f t="shared" si="17"/>
        <v>34001.379381463274</v>
      </c>
      <c r="AM14" s="9">
        <f t="shared" si="17"/>
        <v>33899.375243318886</v>
      </c>
      <c r="AN14" s="9">
        <f t="shared" si="17"/>
        <v>33797.67711758893</v>
      </c>
      <c r="AO14" s="9">
        <f t="shared" si="17"/>
        <v>33696.284086236163</v>
      </c>
      <c r="AP14" s="9">
        <f t="shared" si="17"/>
        <v>33595.195233977451</v>
      </c>
    </row>
    <row r="15" spans="1:42" ht="13.2" customHeight="1" x14ac:dyDescent="0.2">
      <c r="A15" s="495" t="s">
        <v>678</v>
      </c>
      <c r="B15" s="282">
        <f>SUM(D15:AP15)</f>
        <v>0</v>
      </c>
      <c r="C15" s="655">
        <v>0</v>
      </c>
      <c r="D15" s="9">
        <f>C15*1.015</f>
        <v>0</v>
      </c>
      <c r="E15" s="9">
        <f t="shared" ref="E15:AP15" si="18">D15*1.015</f>
        <v>0</v>
      </c>
      <c r="F15" s="9">
        <f t="shared" si="18"/>
        <v>0</v>
      </c>
      <c r="G15" s="9">
        <f t="shared" si="18"/>
        <v>0</v>
      </c>
      <c r="H15" s="9">
        <f t="shared" si="18"/>
        <v>0</v>
      </c>
      <c r="I15" s="9">
        <f t="shared" si="18"/>
        <v>0</v>
      </c>
      <c r="J15" s="9">
        <f t="shared" si="18"/>
        <v>0</v>
      </c>
      <c r="K15" s="9">
        <f t="shared" si="18"/>
        <v>0</v>
      </c>
      <c r="L15" s="9">
        <f t="shared" si="18"/>
        <v>0</v>
      </c>
      <c r="M15" s="9">
        <f t="shared" si="18"/>
        <v>0</v>
      </c>
      <c r="N15" s="9">
        <f t="shared" si="18"/>
        <v>0</v>
      </c>
      <c r="O15" s="9">
        <f t="shared" si="18"/>
        <v>0</v>
      </c>
      <c r="P15" s="9">
        <f t="shared" si="18"/>
        <v>0</v>
      </c>
      <c r="Q15" s="9">
        <f t="shared" si="18"/>
        <v>0</v>
      </c>
      <c r="R15" s="9">
        <f t="shared" si="18"/>
        <v>0</v>
      </c>
      <c r="S15" s="9">
        <f t="shared" si="18"/>
        <v>0</v>
      </c>
      <c r="T15" s="9">
        <f t="shared" si="18"/>
        <v>0</v>
      </c>
      <c r="U15" s="9">
        <f t="shared" si="18"/>
        <v>0</v>
      </c>
      <c r="V15" s="9">
        <f t="shared" si="18"/>
        <v>0</v>
      </c>
      <c r="W15" s="9">
        <f t="shared" si="18"/>
        <v>0</v>
      </c>
      <c r="X15" s="9">
        <f t="shared" si="18"/>
        <v>0</v>
      </c>
      <c r="Y15" s="9">
        <f t="shared" si="18"/>
        <v>0</v>
      </c>
      <c r="Z15" s="9">
        <f t="shared" si="18"/>
        <v>0</v>
      </c>
      <c r="AA15" s="9">
        <f t="shared" si="18"/>
        <v>0</v>
      </c>
      <c r="AB15" s="9">
        <f t="shared" si="18"/>
        <v>0</v>
      </c>
      <c r="AC15" s="9">
        <f t="shared" si="18"/>
        <v>0</v>
      </c>
      <c r="AD15" s="9">
        <f t="shared" si="18"/>
        <v>0</v>
      </c>
      <c r="AE15" s="9">
        <f t="shared" si="18"/>
        <v>0</v>
      </c>
      <c r="AF15" s="9">
        <f t="shared" si="18"/>
        <v>0</v>
      </c>
      <c r="AG15" s="9">
        <f t="shared" si="18"/>
        <v>0</v>
      </c>
      <c r="AH15" s="9">
        <f t="shared" si="18"/>
        <v>0</v>
      </c>
      <c r="AI15" s="9">
        <f t="shared" si="18"/>
        <v>0</v>
      </c>
      <c r="AJ15" s="9">
        <f t="shared" si="18"/>
        <v>0</v>
      </c>
      <c r="AK15" s="9">
        <f t="shared" si="18"/>
        <v>0</v>
      </c>
      <c r="AL15" s="9">
        <f t="shared" si="18"/>
        <v>0</v>
      </c>
      <c r="AM15" s="9">
        <f t="shared" si="18"/>
        <v>0</v>
      </c>
      <c r="AN15" s="9">
        <f t="shared" si="18"/>
        <v>0</v>
      </c>
      <c r="AO15" s="9">
        <f t="shared" si="18"/>
        <v>0</v>
      </c>
      <c r="AP15" s="9">
        <f t="shared" si="18"/>
        <v>0</v>
      </c>
    </row>
    <row r="16" spans="1:42" ht="13.2" customHeight="1" x14ac:dyDescent="0.2">
      <c r="A16" s="481" t="s">
        <v>635</v>
      </c>
      <c r="B16" s="282">
        <f>SUM(D16:AP16)</f>
        <v>155956.1243967535</v>
      </c>
      <c r="C16" s="655">
        <f>B7*1.004</f>
        <v>3830.26</v>
      </c>
      <c r="D16" s="9">
        <f>C16*1.004</f>
        <v>3845.58104</v>
      </c>
      <c r="E16" s="9">
        <f t="shared" ref="E16:R16" si="19">D16*1.004</f>
        <v>3860.9633641599999</v>
      </c>
      <c r="F16" s="9">
        <f>E16*1.004</f>
        <v>3876.4072176166401</v>
      </c>
      <c r="G16" s="9">
        <f t="shared" si="19"/>
        <v>3891.9128464871064</v>
      </c>
      <c r="H16" s="9">
        <f t="shared" si="19"/>
        <v>3907.4804978730549</v>
      </c>
      <c r="I16" s="9">
        <f t="shared" si="19"/>
        <v>3923.1104198645471</v>
      </c>
      <c r="J16" s="9">
        <f t="shared" si="19"/>
        <v>3938.8028615440053</v>
      </c>
      <c r="K16" s="9">
        <f t="shared" si="19"/>
        <v>3954.5580729901812</v>
      </c>
      <c r="L16" s="9">
        <f t="shared" si="19"/>
        <v>3970.3763052821419</v>
      </c>
      <c r="M16" s="9">
        <f t="shared" si="19"/>
        <v>3986.2578105032703</v>
      </c>
      <c r="N16" s="9">
        <f t="shared" si="19"/>
        <v>4002.2028417452834</v>
      </c>
      <c r="O16" s="9">
        <f t="shared" si="19"/>
        <v>4018.2116531122647</v>
      </c>
      <c r="P16" s="9">
        <f t="shared" si="19"/>
        <v>4034.2844997247139</v>
      </c>
      <c r="Q16" s="9">
        <f t="shared" si="19"/>
        <v>4050.4216377236125</v>
      </c>
      <c r="R16" s="9">
        <f t="shared" si="19"/>
        <v>4066.623324274507</v>
      </c>
      <c r="S16" s="9">
        <f>R16*0.9992</f>
        <v>4063.3700256150873</v>
      </c>
      <c r="T16" s="9">
        <f t="shared" ref="T16:AP16" si="20">S16*0.9992</f>
        <v>4060.119329594595</v>
      </c>
      <c r="U16" s="9">
        <f t="shared" si="20"/>
        <v>4056.8712341309192</v>
      </c>
      <c r="V16" s="9">
        <f t="shared" si="20"/>
        <v>4053.6257371436145</v>
      </c>
      <c r="W16" s="9">
        <f t="shared" si="20"/>
        <v>4050.3828365538993</v>
      </c>
      <c r="X16" s="9">
        <f t="shared" si="20"/>
        <v>4047.142530284656</v>
      </c>
      <c r="Y16" s="9">
        <f t="shared" si="20"/>
        <v>4043.9048162604281</v>
      </c>
      <c r="Z16" s="9">
        <f t="shared" si="20"/>
        <v>4040.6696924074195</v>
      </c>
      <c r="AA16" s="9">
        <f t="shared" si="20"/>
        <v>4037.4371566534933</v>
      </c>
      <c r="AB16" s="9">
        <f t="shared" si="20"/>
        <v>4034.2072069281703</v>
      </c>
      <c r="AC16" s="9">
        <f t="shared" si="20"/>
        <v>4030.9798411626275</v>
      </c>
      <c r="AD16" s="9">
        <f t="shared" si="20"/>
        <v>4027.7550572896971</v>
      </c>
      <c r="AE16" s="9">
        <f t="shared" si="20"/>
        <v>4024.5328532438652</v>
      </c>
      <c r="AF16" s="9">
        <f t="shared" si="20"/>
        <v>4021.3132269612702</v>
      </c>
      <c r="AG16" s="9">
        <f t="shared" si="20"/>
        <v>4018.0961763797009</v>
      </c>
      <c r="AH16" s="9">
        <f t="shared" si="20"/>
        <v>4014.881699438597</v>
      </c>
      <c r="AI16" s="9">
        <f t="shared" si="20"/>
        <v>4011.6697940790459</v>
      </c>
      <c r="AJ16" s="9">
        <f t="shared" si="20"/>
        <v>4008.4604582437828</v>
      </c>
      <c r="AK16" s="9">
        <f t="shared" si="20"/>
        <v>4005.2536898771878</v>
      </c>
      <c r="AL16" s="9">
        <f t="shared" si="20"/>
        <v>4002.0494869252857</v>
      </c>
      <c r="AM16" s="9">
        <f t="shared" si="20"/>
        <v>3998.8478473357454</v>
      </c>
      <c r="AN16" s="9">
        <f t="shared" si="20"/>
        <v>3995.648769057877</v>
      </c>
      <c r="AO16" s="9">
        <f t="shared" si="20"/>
        <v>3992.4522500426306</v>
      </c>
      <c r="AP16" s="9">
        <f t="shared" si="20"/>
        <v>3989.2582882425963</v>
      </c>
    </row>
    <row r="17" spans="1:42" ht="13.2" customHeight="1" x14ac:dyDescent="0.2">
      <c r="A17" s="4" t="s">
        <v>498</v>
      </c>
      <c r="B17" s="343">
        <f>SUM(D17:AP17)</f>
        <v>1506797.5512656716</v>
      </c>
      <c r="C17" s="657">
        <f t="shared" ref="C17:AP17" si="21">SUM(C14:C16)</f>
        <v>36350.317999999999</v>
      </c>
      <c r="D17" s="13">
        <f t="shared" si="21"/>
        <v>36593.279445999993</v>
      </c>
      <c r="E17" s="13">
        <f t="shared" si="21"/>
        <v>36837.895659001988</v>
      </c>
      <c r="F17" s="13">
        <f t="shared" si="21"/>
        <v>37084.178038522514</v>
      </c>
      <c r="G17" s="13">
        <f t="shared" si="21"/>
        <v>37332.138063139326</v>
      </c>
      <c r="H17" s="13">
        <f t="shared" si="21"/>
        <v>37581.78729104183</v>
      </c>
      <c r="I17" s="13">
        <f t="shared" si="21"/>
        <v>37833.137360585504</v>
      </c>
      <c r="J17" s="13">
        <f t="shared" si="21"/>
        <v>38086.199990850007</v>
      </c>
      <c r="K17" s="13">
        <f t="shared" si="21"/>
        <v>38340.986982201328</v>
      </c>
      <c r="L17" s="13">
        <f t="shared" si="21"/>
        <v>38597.510216857765</v>
      </c>
      <c r="M17" s="13">
        <f t="shared" si="21"/>
        <v>38855.781659459921</v>
      </c>
      <c r="N17" s="13">
        <f t="shared" si="21"/>
        <v>39115.81335764462</v>
      </c>
      <c r="O17" s="13">
        <f t="shared" si="21"/>
        <v>39377.617442622897</v>
      </c>
      <c r="P17" s="13">
        <f t="shared" si="21"/>
        <v>39641.206129761915</v>
      </c>
      <c r="Q17" s="13">
        <f t="shared" si="21"/>
        <v>39906.591719171069</v>
      </c>
      <c r="R17" s="13">
        <f t="shared" si="21"/>
        <v>40173.786596292091</v>
      </c>
      <c r="S17" s="13">
        <f t="shared" si="21"/>
        <v>40062.211807816617</v>
      </c>
      <c r="T17" s="13">
        <f t="shared" si="21"/>
        <v>39950.964586449518</v>
      </c>
      <c r="U17" s="13">
        <f t="shared" si="21"/>
        <v>39840.043955215282</v>
      </c>
      <c r="V17" s="13">
        <f t="shared" si="21"/>
        <v>39729.448940064722</v>
      </c>
      <c r="W17" s="13">
        <f t="shared" si="21"/>
        <v>39619.178569866242</v>
      </c>
      <c r="X17" s="13">
        <f t="shared" si="21"/>
        <v>39509.231876397062</v>
      </c>
      <c r="Y17" s="13">
        <f t="shared" si="21"/>
        <v>39399.607894334498</v>
      </c>
      <c r="Z17" s="13">
        <f t="shared" si="21"/>
        <v>39290.305661247265</v>
      </c>
      <c r="AA17" s="13">
        <f t="shared" si="21"/>
        <v>39181.324217586814</v>
      </c>
      <c r="AB17" s="13">
        <f t="shared" si="21"/>
        <v>39072.662606678692</v>
      </c>
      <c r="AC17" s="13">
        <f t="shared" si="21"/>
        <v>38964.319874713896</v>
      </c>
      <c r="AD17" s="13">
        <f t="shared" si="21"/>
        <v>38856.295070740314</v>
      </c>
      <c r="AE17" s="13">
        <f t="shared" si="21"/>
        <v>38748.587246654133</v>
      </c>
      <c r="AF17" s="13">
        <f t="shared" si="21"/>
        <v>38641.195457191308</v>
      </c>
      <c r="AG17" s="13">
        <f t="shared" si="21"/>
        <v>38534.118759919053</v>
      </c>
      <c r="AH17" s="13">
        <f t="shared" si="21"/>
        <v>38427.35621522733</v>
      </c>
      <c r="AI17" s="13">
        <f t="shared" si="21"/>
        <v>38320.906886320408</v>
      </c>
      <c r="AJ17" s="13">
        <f t="shared" si="21"/>
        <v>38214.76983920842</v>
      </c>
      <c r="AK17" s="13">
        <f t="shared" si="21"/>
        <v>38108.944142698929</v>
      </c>
      <c r="AL17" s="13">
        <f t="shared" si="21"/>
        <v>38003.428868388561</v>
      </c>
      <c r="AM17" s="13">
        <f t="shared" si="21"/>
        <v>37898.223090654632</v>
      </c>
      <c r="AN17" s="13">
        <f t="shared" si="21"/>
        <v>37793.32588664681</v>
      </c>
      <c r="AO17" s="13">
        <f t="shared" si="21"/>
        <v>37688.736336278795</v>
      </c>
      <c r="AP17" s="13">
        <f t="shared" si="21"/>
        <v>37584.45352222005</v>
      </c>
    </row>
    <row r="20" spans="1:42" x14ac:dyDescent="0.2">
      <c r="A20" s="3"/>
      <c r="B20" s="3"/>
      <c r="C20" s="3" t="s">
        <v>10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">
      <c r="A21" s="4" t="s">
        <v>513</v>
      </c>
      <c r="B21" s="4"/>
      <c r="C21" s="5">
        <v>0</v>
      </c>
      <c r="D21" s="5">
        <v>1</v>
      </c>
      <c r="E21" s="5">
        <v>2</v>
      </c>
      <c r="F21" s="5">
        <v>3</v>
      </c>
      <c r="G21" s="5">
        <v>4</v>
      </c>
      <c r="H21" s="5">
        <v>5</v>
      </c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5">
        <v>13</v>
      </c>
      <c r="Q21" s="5">
        <v>14</v>
      </c>
      <c r="R21" s="5">
        <v>15</v>
      </c>
      <c r="S21" s="5">
        <v>16</v>
      </c>
      <c r="T21" s="5">
        <v>17</v>
      </c>
      <c r="U21" s="5">
        <v>18</v>
      </c>
      <c r="V21" s="5">
        <v>19</v>
      </c>
      <c r="W21" s="5">
        <v>20</v>
      </c>
      <c r="X21" s="5">
        <v>21</v>
      </c>
      <c r="Y21" s="5">
        <v>22</v>
      </c>
      <c r="Z21" s="5">
        <v>23</v>
      </c>
      <c r="AA21" s="5">
        <v>24</v>
      </c>
      <c r="AB21" s="5">
        <v>25</v>
      </c>
      <c r="AC21" s="5">
        <v>26</v>
      </c>
      <c r="AD21" s="5">
        <v>27</v>
      </c>
      <c r="AE21" s="5">
        <v>28</v>
      </c>
      <c r="AF21" s="5">
        <v>29</v>
      </c>
      <c r="AG21" s="5">
        <v>30</v>
      </c>
      <c r="AH21" s="5">
        <v>31</v>
      </c>
      <c r="AI21" s="5">
        <v>32</v>
      </c>
      <c r="AJ21" s="5">
        <v>33</v>
      </c>
      <c r="AK21" s="5">
        <v>34</v>
      </c>
      <c r="AL21" s="5">
        <v>35</v>
      </c>
      <c r="AM21" s="5">
        <v>36</v>
      </c>
      <c r="AN21" s="5">
        <v>37</v>
      </c>
      <c r="AO21" s="5">
        <v>38</v>
      </c>
      <c r="AP21" s="5">
        <v>39</v>
      </c>
    </row>
    <row r="22" spans="1:42" ht="10.8" thickBot="1" x14ac:dyDescent="0.25">
      <c r="A22" s="325" t="s">
        <v>33</v>
      </c>
      <c r="B22" s="6" t="s">
        <v>9</v>
      </c>
      <c r="C22" s="656">
        <v>2025</v>
      </c>
      <c r="D22" s="344">
        <f t="shared" ref="D22:AP22" si="22">$C$13+D21</f>
        <v>2026</v>
      </c>
      <c r="E22" s="344">
        <f t="shared" si="22"/>
        <v>2027</v>
      </c>
      <c r="F22" s="344">
        <f t="shared" si="22"/>
        <v>2028</v>
      </c>
      <c r="G22" s="344">
        <f t="shared" si="22"/>
        <v>2029</v>
      </c>
      <c r="H22" s="344">
        <f t="shared" si="22"/>
        <v>2030</v>
      </c>
      <c r="I22" s="344">
        <f t="shared" si="22"/>
        <v>2031</v>
      </c>
      <c r="J22" s="344">
        <f t="shared" si="22"/>
        <v>2032</v>
      </c>
      <c r="K22" s="344">
        <f t="shared" si="22"/>
        <v>2033</v>
      </c>
      <c r="L22" s="344">
        <f t="shared" si="22"/>
        <v>2034</v>
      </c>
      <c r="M22" s="344">
        <f t="shared" si="22"/>
        <v>2035</v>
      </c>
      <c r="N22" s="344">
        <f t="shared" si="22"/>
        <v>2036</v>
      </c>
      <c r="O22" s="344">
        <f t="shared" si="22"/>
        <v>2037</v>
      </c>
      <c r="P22" s="344">
        <f t="shared" si="22"/>
        <v>2038</v>
      </c>
      <c r="Q22" s="344">
        <f t="shared" si="22"/>
        <v>2039</v>
      </c>
      <c r="R22" s="344">
        <f t="shared" si="22"/>
        <v>2040</v>
      </c>
      <c r="S22" s="344">
        <f t="shared" si="22"/>
        <v>2041</v>
      </c>
      <c r="T22" s="344">
        <f t="shared" si="22"/>
        <v>2042</v>
      </c>
      <c r="U22" s="344">
        <f t="shared" si="22"/>
        <v>2043</v>
      </c>
      <c r="V22" s="344">
        <f t="shared" si="22"/>
        <v>2044</v>
      </c>
      <c r="W22" s="344">
        <f t="shared" si="22"/>
        <v>2045</v>
      </c>
      <c r="X22" s="344">
        <f t="shared" si="22"/>
        <v>2046</v>
      </c>
      <c r="Y22" s="344">
        <f t="shared" si="22"/>
        <v>2047</v>
      </c>
      <c r="Z22" s="344">
        <f t="shared" si="22"/>
        <v>2048</v>
      </c>
      <c r="AA22" s="344">
        <f t="shared" si="22"/>
        <v>2049</v>
      </c>
      <c r="AB22" s="344">
        <f t="shared" si="22"/>
        <v>2050</v>
      </c>
      <c r="AC22" s="344">
        <f t="shared" si="22"/>
        <v>2051</v>
      </c>
      <c r="AD22" s="344">
        <f t="shared" si="22"/>
        <v>2052</v>
      </c>
      <c r="AE22" s="344">
        <f t="shared" si="22"/>
        <v>2053</v>
      </c>
      <c r="AF22" s="344">
        <f t="shared" si="22"/>
        <v>2054</v>
      </c>
      <c r="AG22" s="344">
        <f t="shared" si="22"/>
        <v>2055</v>
      </c>
      <c r="AH22" s="344">
        <f t="shared" si="22"/>
        <v>2056</v>
      </c>
      <c r="AI22" s="344">
        <f t="shared" si="22"/>
        <v>2057</v>
      </c>
      <c r="AJ22" s="344">
        <f t="shared" si="22"/>
        <v>2058</v>
      </c>
      <c r="AK22" s="344">
        <f t="shared" si="22"/>
        <v>2059</v>
      </c>
      <c r="AL22" s="344">
        <f t="shared" si="22"/>
        <v>2060</v>
      </c>
      <c r="AM22" s="344">
        <f t="shared" si="22"/>
        <v>2061</v>
      </c>
      <c r="AN22" s="344">
        <f t="shared" si="22"/>
        <v>2062</v>
      </c>
      <c r="AO22" s="344">
        <f t="shared" si="22"/>
        <v>2063</v>
      </c>
      <c r="AP22" s="344">
        <f t="shared" si="22"/>
        <v>2064</v>
      </c>
    </row>
    <row r="23" spans="1:42" x14ac:dyDescent="0.2">
      <c r="A23" s="480" t="s">
        <v>658</v>
      </c>
      <c r="B23" s="282">
        <f>SUM(D23:AP23)</f>
        <v>30163367.976697154</v>
      </c>
      <c r="C23" s="655">
        <f t="shared" ref="C23:AP23" si="23">C14*$H$5*$J$5</f>
        <v>726150.7209999999</v>
      </c>
      <c r="D23" s="9">
        <f t="shared" si="23"/>
        <v>731233.77604699985</v>
      </c>
      <c r="E23" s="9">
        <f t="shared" si="23"/>
        <v>736352.41247932869</v>
      </c>
      <c r="F23" s="9">
        <f t="shared" si="23"/>
        <v>741506.87936668389</v>
      </c>
      <c r="G23" s="9">
        <f t="shared" si="23"/>
        <v>746697.42752225068</v>
      </c>
      <c r="H23" s="9">
        <f t="shared" si="23"/>
        <v>751924.30951490637</v>
      </c>
      <c r="I23" s="9">
        <f t="shared" si="23"/>
        <v>757187.77968151064</v>
      </c>
      <c r="J23" s="9">
        <f t="shared" si="23"/>
        <v>762488.09413928119</v>
      </c>
      <c r="K23" s="9">
        <f t="shared" si="23"/>
        <v>767825.51079825615</v>
      </c>
      <c r="L23" s="9">
        <f t="shared" si="23"/>
        <v>773200.28937384381</v>
      </c>
      <c r="M23" s="9">
        <f t="shared" si="23"/>
        <v>778612.69139946077</v>
      </c>
      <c r="N23" s="9">
        <f t="shared" si="23"/>
        <v>784062.98023925687</v>
      </c>
      <c r="O23" s="9">
        <f t="shared" si="23"/>
        <v>789551.42110093159</v>
      </c>
      <c r="P23" s="9">
        <f t="shared" si="23"/>
        <v>795078.28104863793</v>
      </c>
      <c r="Q23" s="9">
        <f t="shared" si="23"/>
        <v>800643.82901597838</v>
      </c>
      <c r="R23" s="9">
        <f t="shared" si="23"/>
        <v>806248.33581909002</v>
      </c>
      <c r="S23" s="9">
        <f t="shared" si="23"/>
        <v>803829.59081163281</v>
      </c>
      <c r="T23" s="9">
        <f t="shared" si="23"/>
        <v>801418.10203919793</v>
      </c>
      <c r="U23" s="9">
        <f t="shared" si="23"/>
        <v>799013.84773308039</v>
      </c>
      <c r="V23" s="9">
        <f t="shared" si="23"/>
        <v>796616.80618988106</v>
      </c>
      <c r="W23" s="9">
        <f t="shared" si="23"/>
        <v>794226.9557713113</v>
      </c>
      <c r="X23" s="9">
        <f t="shared" si="23"/>
        <v>791844.27490399755</v>
      </c>
      <c r="Y23" s="9">
        <f t="shared" si="23"/>
        <v>789468.74207928544</v>
      </c>
      <c r="Z23" s="9">
        <f t="shared" si="23"/>
        <v>787100.33585304755</v>
      </c>
      <c r="AA23" s="9">
        <f t="shared" si="23"/>
        <v>784739.03484548838</v>
      </c>
      <c r="AB23" s="9">
        <f t="shared" si="23"/>
        <v>782384.81774095178</v>
      </c>
      <c r="AC23" s="9">
        <f t="shared" si="23"/>
        <v>780037.66328772902</v>
      </c>
      <c r="AD23" s="9">
        <f t="shared" si="23"/>
        <v>777697.55029786588</v>
      </c>
      <c r="AE23" s="9">
        <f t="shared" si="23"/>
        <v>775364.45764697238</v>
      </c>
      <c r="AF23" s="9">
        <f t="shared" si="23"/>
        <v>773038.36427403148</v>
      </c>
      <c r="AG23" s="9">
        <f t="shared" si="23"/>
        <v>770719.24918120936</v>
      </c>
      <c r="AH23" s="9">
        <f t="shared" si="23"/>
        <v>768407.09143366572</v>
      </c>
      <c r="AI23" s="9">
        <f t="shared" si="23"/>
        <v>766101.87015936465</v>
      </c>
      <c r="AJ23" s="9">
        <f t="shared" si="23"/>
        <v>763803.56454888661</v>
      </c>
      <c r="AK23" s="9">
        <f t="shared" si="23"/>
        <v>761512.15385523986</v>
      </c>
      <c r="AL23" s="9">
        <f t="shared" si="23"/>
        <v>759227.6173936741</v>
      </c>
      <c r="AM23" s="9">
        <f t="shared" si="23"/>
        <v>756949.93454149307</v>
      </c>
      <c r="AN23" s="9">
        <f t="shared" si="23"/>
        <v>754679.08473786863</v>
      </c>
      <c r="AO23" s="9">
        <f t="shared" si="23"/>
        <v>752415.04748365504</v>
      </c>
      <c r="AP23" s="9">
        <f t="shared" si="23"/>
        <v>750157.8023412039</v>
      </c>
    </row>
    <row r="24" spans="1:42" x14ac:dyDescent="0.2">
      <c r="A24" s="495" t="s">
        <v>678</v>
      </c>
      <c r="B24" s="282">
        <f>SUM(D24:AP24)</f>
        <v>0</v>
      </c>
      <c r="C24" s="655">
        <f>C15*$H$6*$J$6</f>
        <v>0</v>
      </c>
      <c r="D24" s="9">
        <f>D15*$H$6*$J$6</f>
        <v>0</v>
      </c>
      <c r="E24" s="9">
        <f t="shared" ref="E24:AP24" si="24">E15*$H$6*$J$6</f>
        <v>0</v>
      </c>
      <c r="F24" s="9">
        <f t="shared" si="24"/>
        <v>0</v>
      </c>
      <c r="G24" s="9">
        <f t="shared" si="24"/>
        <v>0</v>
      </c>
      <c r="H24" s="9">
        <f t="shared" si="24"/>
        <v>0</v>
      </c>
      <c r="I24" s="9">
        <f t="shared" si="24"/>
        <v>0</v>
      </c>
      <c r="J24" s="9">
        <f t="shared" si="24"/>
        <v>0</v>
      </c>
      <c r="K24" s="9">
        <f t="shared" si="24"/>
        <v>0</v>
      </c>
      <c r="L24" s="9">
        <f t="shared" si="24"/>
        <v>0</v>
      </c>
      <c r="M24" s="9">
        <f t="shared" si="24"/>
        <v>0</v>
      </c>
      <c r="N24" s="9">
        <f t="shared" si="24"/>
        <v>0</v>
      </c>
      <c r="O24" s="9">
        <f t="shared" si="24"/>
        <v>0</v>
      </c>
      <c r="P24" s="9">
        <f t="shared" si="24"/>
        <v>0</v>
      </c>
      <c r="Q24" s="9">
        <f t="shared" si="24"/>
        <v>0</v>
      </c>
      <c r="R24" s="9">
        <f t="shared" si="24"/>
        <v>0</v>
      </c>
      <c r="S24" s="9">
        <f t="shared" si="24"/>
        <v>0</v>
      </c>
      <c r="T24" s="9">
        <f t="shared" si="24"/>
        <v>0</v>
      </c>
      <c r="U24" s="9">
        <f t="shared" si="24"/>
        <v>0</v>
      </c>
      <c r="V24" s="9">
        <f t="shared" si="24"/>
        <v>0</v>
      </c>
      <c r="W24" s="9">
        <f t="shared" si="24"/>
        <v>0</v>
      </c>
      <c r="X24" s="9">
        <f t="shared" si="24"/>
        <v>0</v>
      </c>
      <c r="Y24" s="9">
        <f t="shared" si="24"/>
        <v>0</v>
      </c>
      <c r="Z24" s="9">
        <f t="shared" si="24"/>
        <v>0</v>
      </c>
      <c r="AA24" s="9">
        <f t="shared" si="24"/>
        <v>0</v>
      </c>
      <c r="AB24" s="9">
        <f t="shared" si="24"/>
        <v>0</v>
      </c>
      <c r="AC24" s="9">
        <f t="shared" si="24"/>
        <v>0</v>
      </c>
      <c r="AD24" s="9">
        <f t="shared" si="24"/>
        <v>0</v>
      </c>
      <c r="AE24" s="9">
        <f t="shared" si="24"/>
        <v>0</v>
      </c>
      <c r="AF24" s="9">
        <f t="shared" si="24"/>
        <v>0</v>
      </c>
      <c r="AG24" s="9">
        <f t="shared" si="24"/>
        <v>0</v>
      </c>
      <c r="AH24" s="9">
        <f t="shared" si="24"/>
        <v>0</v>
      </c>
      <c r="AI24" s="9">
        <f t="shared" si="24"/>
        <v>0</v>
      </c>
      <c r="AJ24" s="9">
        <f t="shared" si="24"/>
        <v>0</v>
      </c>
      <c r="AK24" s="9">
        <f t="shared" si="24"/>
        <v>0</v>
      </c>
      <c r="AL24" s="9">
        <f t="shared" si="24"/>
        <v>0</v>
      </c>
      <c r="AM24" s="9">
        <f t="shared" si="24"/>
        <v>0</v>
      </c>
      <c r="AN24" s="9">
        <f t="shared" si="24"/>
        <v>0</v>
      </c>
      <c r="AO24" s="9">
        <f t="shared" si="24"/>
        <v>0</v>
      </c>
      <c r="AP24" s="9">
        <f t="shared" si="24"/>
        <v>0</v>
      </c>
    </row>
    <row r="25" spans="1:42" x14ac:dyDescent="0.2">
      <c r="A25" s="481" t="s">
        <v>635</v>
      </c>
      <c r="B25" s="282">
        <f>SUM(D25:AP25)</f>
        <v>4217724.0310643883</v>
      </c>
      <c r="C25" s="655">
        <f t="shared" ref="C25:AP25" si="25">C16*$H$7*$J$7</f>
        <v>103586.696</v>
      </c>
      <c r="D25" s="9">
        <f t="shared" si="25"/>
        <v>104001.04278399999</v>
      </c>
      <c r="E25" s="9">
        <f t="shared" si="25"/>
        <v>104417.04695513599</v>
      </c>
      <c r="F25" s="9">
        <f t="shared" si="25"/>
        <v>104834.71514295654</v>
      </c>
      <c r="G25" s="9">
        <f t="shared" si="25"/>
        <v>105254.05400352836</v>
      </c>
      <c r="H25" s="9">
        <f t="shared" si="25"/>
        <v>105675.07021954247</v>
      </c>
      <c r="I25" s="9">
        <f t="shared" si="25"/>
        <v>106097.77050042064</v>
      </c>
      <c r="J25" s="9">
        <f t="shared" si="25"/>
        <v>106522.16158242233</v>
      </c>
      <c r="K25" s="9">
        <f t="shared" si="25"/>
        <v>106948.250228752</v>
      </c>
      <c r="L25" s="9">
        <f t="shared" si="25"/>
        <v>107376.04322966702</v>
      </c>
      <c r="M25" s="9">
        <f t="shared" si="25"/>
        <v>107805.54740258568</v>
      </c>
      <c r="N25" s="9">
        <f t="shared" si="25"/>
        <v>108236.76959219603</v>
      </c>
      <c r="O25" s="9">
        <f t="shared" si="25"/>
        <v>108669.71667056481</v>
      </c>
      <c r="P25" s="9">
        <f t="shared" si="25"/>
        <v>109104.39553724708</v>
      </c>
      <c r="Q25" s="9">
        <f t="shared" si="25"/>
        <v>109540.81311939606</v>
      </c>
      <c r="R25" s="9">
        <f t="shared" si="25"/>
        <v>109978.97637187365</v>
      </c>
      <c r="S25" s="9">
        <f t="shared" si="25"/>
        <v>109890.99319077615</v>
      </c>
      <c r="T25" s="9">
        <f t="shared" si="25"/>
        <v>109803.08039622352</v>
      </c>
      <c r="U25" s="9">
        <f t="shared" si="25"/>
        <v>109715.23793190654</v>
      </c>
      <c r="V25" s="9">
        <f t="shared" si="25"/>
        <v>109627.46574156101</v>
      </c>
      <c r="W25" s="9">
        <f t="shared" si="25"/>
        <v>109539.76376896775</v>
      </c>
      <c r="X25" s="9">
        <f t="shared" si="25"/>
        <v>109452.13195795259</v>
      </c>
      <c r="Y25" s="9">
        <f t="shared" si="25"/>
        <v>109364.57025238621</v>
      </c>
      <c r="Z25" s="9">
        <f t="shared" si="25"/>
        <v>109277.07859618429</v>
      </c>
      <c r="AA25" s="9">
        <f t="shared" si="25"/>
        <v>109189.65693330734</v>
      </c>
      <c r="AB25" s="9">
        <f t="shared" si="25"/>
        <v>109102.30520776068</v>
      </c>
      <c r="AC25" s="9">
        <f t="shared" si="25"/>
        <v>109015.02336359448</v>
      </c>
      <c r="AD25" s="9">
        <f t="shared" si="25"/>
        <v>108927.81134490359</v>
      </c>
      <c r="AE25" s="9">
        <f t="shared" si="25"/>
        <v>108840.66909582766</v>
      </c>
      <c r="AF25" s="9">
        <f t="shared" si="25"/>
        <v>108753.596560551</v>
      </c>
      <c r="AG25" s="9">
        <f t="shared" si="25"/>
        <v>108666.59368330256</v>
      </c>
      <c r="AH25" s="9">
        <f t="shared" si="25"/>
        <v>108579.66040835591</v>
      </c>
      <c r="AI25" s="9">
        <f t="shared" si="25"/>
        <v>108492.79668002922</v>
      </c>
      <c r="AJ25" s="9">
        <f t="shared" si="25"/>
        <v>108406.00244268519</v>
      </c>
      <c r="AK25" s="9">
        <f t="shared" si="25"/>
        <v>108319.27764073104</v>
      </c>
      <c r="AL25" s="9">
        <f t="shared" si="25"/>
        <v>108232.62221861846</v>
      </c>
      <c r="AM25" s="9">
        <f t="shared" si="25"/>
        <v>108146.03612084356</v>
      </c>
      <c r="AN25" s="9">
        <f t="shared" si="25"/>
        <v>108059.5192919469</v>
      </c>
      <c r="AO25" s="9">
        <f t="shared" si="25"/>
        <v>107973.07167651333</v>
      </c>
      <c r="AP25" s="9">
        <f t="shared" si="25"/>
        <v>107886.69321917211</v>
      </c>
    </row>
    <row r="26" spans="1:42" x14ac:dyDescent="0.2">
      <c r="A26" s="4" t="s">
        <v>498</v>
      </c>
      <c r="B26" s="343">
        <f>SUM(D26:AP26)</f>
        <v>34381092.007761538</v>
      </c>
      <c r="C26" s="657">
        <f t="shared" ref="C26:AP26" si="26">SUM(C23:C25)</f>
        <v>829737.4169999999</v>
      </c>
      <c r="D26" s="13">
        <f t="shared" si="26"/>
        <v>835234.81883099978</v>
      </c>
      <c r="E26" s="13">
        <f t="shared" si="26"/>
        <v>840769.45943446469</v>
      </c>
      <c r="F26" s="13">
        <f t="shared" si="26"/>
        <v>846341.59450964048</v>
      </c>
      <c r="G26" s="13">
        <f t="shared" si="26"/>
        <v>851951.481525779</v>
      </c>
      <c r="H26" s="13">
        <f t="shared" si="26"/>
        <v>857599.37973444886</v>
      </c>
      <c r="I26" s="13">
        <f t="shared" si="26"/>
        <v>863285.55018193123</v>
      </c>
      <c r="J26" s="13">
        <f t="shared" si="26"/>
        <v>869010.25572170352</v>
      </c>
      <c r="K26" s="13">
        <f t="shared" si="26"/>
        <v>874773.76102700818</v>
      </c>
      <c r="L26" s="13">
        <f t="shared" si="26"/>
        <v>880576.33260351082</v>
      </c>
      <c r="M26" s="13">
        <f t="shared" si="26"/>
        <v>886418.23880204652</v>
      </c>
      <c r="N26" s="13">
        <f t="shared" si="26"/>
        <v>892299.74983145285</v>
      </c>
      <c r="O26" s="13">
        <f t="shared" si="26"/>
        <v>898221.13777149643</v>
      </c>
      <c r="P26" s="13">
        <f t="shared" si="26"/>
        <v>904182.676585885</v>
      </c>
      <c r="Q26" s="13">
        <f t="shared" si="26"/>
        <v>910184.64213537448</v>
      </c>
      <c r="R26" s="13">
        <f t="shared" si="26"/>
        <v>916227.31219096365</v>
      </c>
      <c r="S26" s="13">
        <f t="shared" si="26"/>
        <v>913720.5840024089</v>
      </c>
      <c r="T26" s="13">
        <f t="shared" si="26"/>
        <v>911221.18243542151</v>
      </c>
      <c r="U26" s="13">
        <f t="shared" si="26"/>
        <v>908729.08566498687</v>
      </c>
      <c r="V26" s="13">
        <f t="shared" si="26"/>
        <v>906244.27193144208</v>
      </c>
      <c r="W26" s="13">
        <f t="shared" si="26"/>
        <v>903766.71954027901</v>
      </c>
      <c r="X26" s="13">
        <f t="shared" si="26"/>
        <v>901296.40686195018</v>
      </c>
      <c r="Y26" s="13">
        <f t="shared" si="26"/>
        <v>898833.31233167159</v>
      </c>
      <c r="Z26" s="13">
        <f t="shared" si="26"/>
        <v>896377.41444923182</v>
      </c>
      <c r="AA26" s="13">
        <f t="shared" si="26"/>
        <v>893928.69177879568</v>
      </c>
      <c r="AB26" s="13">
        <f t="shared" si="26"/>
        <v>891487.12294871244</v>
      </c>
      <c r="AC26" s="13">
        <f t="shared" si="26"/>
        <v>889052.68665132346</v>
      </c>
      <c r="AD26" s="13">
        <f t="shared" si="26"/>
        <v>886625.36164276942</v>
      </c>
      <c r="AE26" s="13">
        <f t="shared" si="26"/>
        <v>884205.1267428</v>
      </c>
      <c r="AF26" s="13">
        <f t="shared" si="26"/>
        <v>881791.96083458245</v>
      </c>
      <c r="AG26" s="13">
        <f t="shared" si="26"/>
        <v>879385.84286451188</v>
      </c>
      <c r="AH26" s="13">
        <f t="shared" si="26"/>
        <v>876986.75184202159</v>
      </c>
      <c r="AI26" s="13">
        <f t="shared" si="26"/>
        <v>874594.6668393939</v>
      </c>
      <c r="AJ26" s="13">
        <f t="shared" si="26"/>
        <v>872209.5669915718</v>
      </c>
      <c r="AK26" s="13">
        <f t="shared" si="26"/>
        <v>869831.43149597093</v>
      </c>
      <c r="AL26" s="13">
        <f t="shared" si="26"/>
        <v>867460.2396122925</v>
      </c>
      <c r="AM26" s="13">
        <f t="shared" si="26"/>
        <v>865095.97066233668</v>
      </c>
      <c r="AN26" s="13">
        <f t="shared" si="26"/>
        <v>862738.60402981553</v>
      </c>
      <c r="AO26" s="13">
        <f t="shared" si="26"/>
        <v>860388.11916016834</v>
      </c>
      <c r="AP26" s="13">
        <f t="shared" si="26"/>
        <v>858044.49556037597</v>
      </c>
    </row>
    <row r="29" spans="1:42" x14ac:dyDescent="0.2">
      <c r="A29" s="3"/>
      <c r="B29" s="3"/>
      <c r="C29" s="3" t="s">
        <v>10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">
      <c r="A30" s="4" t="s">
        <v>536</v>
      </c>
      <c r="B30" s="4"/>
      <c r="C30" s="5">
        <v>0</v>
      </c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  <c r="AH30" s="5">
        <v>31</v>
      </c>
      <c r="AI30" s="5">
        <v>32</v>
      </c>
      <c r="AJ30" s="5">
        <v>33</v>
      </c>
      <c r="AK30" s="5">
        <v>34</v>
      </c>
      <c r="AL30" s="5">
        <v>35</v>
      </c>
      <c r="AM30" s="5">
        <v>36</v>
      </c>
      <c r="AN30" s="5">
        <v>37</v>
      </c>
      <c r="AO30" s="5">
        <v>38</v>
      </c>
      <c r="AP30" s="5">
        <v>39</v>
      </c>
    </row>
    <row r="31" spans="1:42" ht="10.8" thickBot="1" x14ac:dyDescent="0.25">
      <c r="A31" s="6" t="s">
        <v>33</v>
      </c>
      <c r="B31" s="342" t="s">
        <v>9</v>
      </c>
      <c r="C31" s="656">
        <v>2025</v>
      </c>
      <c r="D31" s="7">
        <f t="shared" ref="D31:AP31" si="27">$C$13+D30</f>
        <v>2026</v>
      </c>
      <c r="E31" s="7">
        <f t="shared" si="27"/>
        <v>2027</v>
      </c>
      <c r="F31" s="7">
        <f t="shared" si="27"/>
        <v>2028</v>
      </c>
      <c r="G31" s="7">
        <f t="shared" si="27"/>
        <v>2029</v>
      </c>
      <c r="H31" s="7">
        <f t="shared" si="27"/>
        <v>2030</v>
      </c>
      <c r="I31" s="7">
        <f t="shared" si="27"/>
        <v>2031</v>
      </c>
      <c r="J31" s="7">
        <f t="shared" si="27"/>
        <v>2032</v>
      </c>
      <c r="K31" s="7">
        <f t="shared" si="27"/>
        <v>2033</v>
      </c>
      <c r="L31" s="7">
        <f t="shared" si="27"/>
        <v>2034</v>
      </c>
      <c r="M31" s="7">
        <f t="shared" si="27"/>
        <v>2035</v>
      </c>
      <c r="N31" s="7">
        <f t="shared" si="27"/>
        <v>2036</v>
      </c>
      <c r="O31" s="7">
        <f t="shared" si="27"/>
        <v>2037</v>
      </c>
      <c r="P31" s="7">
        <f t="shared" si="27"/>
        <v>2038</v>
      </c>
      <c r="Q31" s="7">
        <f t="shared" si="27"/>
        <v>2039</v>
      </c>
      <c r="R31" s="7">
        <f t="shared" si="27"/>
        <v>2040</v>
      </c>
      <c r="S31" s="7">
        <f t="shared" si="27"/>
        <v>2041</v>
      </c>
      <c r="T31" s="7">
        <f t="shared" si="27"/>
        <v>2042</v>
      </c>
      <c r="U31" s="7">
        <f t="shared" si="27"/>
        <v>2043</v>
      </c>
      <c r="V31" s="7">
        <f t="shared" si="27"/>
        <v>2044</v>
      </c>
      <c r="W31" s="7">
        <f t="shared" si="27"/>
        <v>2045</v>
      </c>
      <c r="X31" s="7">
        <f t="shared" si="27"/>
        <v>2046</v>
      </c>
      <c r="Y31" s="7">
        <f t="shared" si="27"/>
        <v>2047</v>
      </c>
      <c r="Z31" s="7">
        <f t="shared" si="27"/>
        <v>2048</v>
      </c>
      <c r="AA31" s="7">
        <f t="shared" si="27"/>
        <v>2049</v>
      </c>
      <c r="AB31" s="7">
        <f t="shared" si="27"/>
        <v>2050</v>
      </c>
      <c r="AC31" s="7">
        <f t="shared" si="27"/>
        <v>2051</v>
      </c>
      <c r="AD31" s="7">
        <f t="shared" si="27"/>
        <v>2052</v>
      </c>
      <c r="AE31" s="7">
        <f t="shared" si="27"/>
        <v>2053</v>
      </c>
      <c r="AF31" s="7">
        <f t="shared" si="27"/>
        <v>2054</v>
      </c>
      <c r="AG31" s="7">
        <f t="shared" si="27"/>
        <v>2055</v>
      </c>
      <c r="AH31" s="7">
        <f t="shared" si="27"/>
        <v>2056</v>
      </c>
      <c r="AI31" s="7">
        <f t="shared" si="27"/>
        <v>2057</v>
      </c>
      <c r="AJ31" s="7">
        <f t="shared" si="27"/>
        <v>2058</v>
      </c>
      <c r="AK31" s="7">
        <f t="shared" si="27"/>
        <v>2059</v>
      </c>
      <c r="AL31" s="7">
        <f t="shared" si="27"/>
        <v>2060</v>
      </c>
      <c r="AM31" s="7">
        <f t="shared" si="27"/>
        <v>2061</v>
      </c>
      <c r="AN31" s="7">
        <f t="shared" si="27"/>
        <v>2062</v>
      </c>
      <c r="AO31" s="7">
        <f t="shared" si="27"/>
        <v>2063</v>
      </c>
      <c r="AP31" s="7">
        <f t="shared" si="27"/>
        <v>2064</v>
      </c>
    </row>
    <row r="32" spans="1:42" x14ac:dyDescent="0.2">
      <c r="A32" s="480" t="s">
        <v>658</v>
      </c>
      <c r="B32" s="282">
        <f>SUM(D32:AP32)</f>
        <v>633417885.85838127</v>
      </c>
      <c r="C32" s="655">
        <f t="shared" ref="C32:AP32" si="28">C14*$H$5</f>
        <v>15248855.991999999</v>
      </c>
      <c r="D32" s="9">
        <f t="shared" si="28"/>
        <v>15355597.983943997</v>
      </c>
      <c r="E32" s="9">
        <f t="shared" si="28"/>
        <v>15463087.169831602</v>
      </c>
      <c r="F32" s="9">
        <f t="shared" si="28"/>
        <v>15571328.780020421</v>
      </c>
      <c r="G32" s="9">
        <f t="shared" si="28"/>
        <v>15680328.081480563</v>
      </c>
      <c r="H32" s="9">
        <f t="shared" si="28"/>
        <v>15790090.378050925</v>
      </c>
      <c r="I32" s="9">
        <f t="shared" si="28"/>
        <v>15900621.010697281</v>
      </c>
      <c r="J32" s="9">
        <f t="shared" si="28"/>
        <v>16011925.35777216</v>
      </c>
      <c r="K32" s="9">
        <f t="shared" si="28"/>
        <v>16124008.835276566</v>
      </c>
      <c r="L32" s="9">
        <f t="shared" si="28"/>
        <v>16236876.897123501</v>
      </c>
      <c r="M32" s="9">
        <f t="shared" si="28"/>
        <v>16350535.035403365</v>
      </c>
      <c r="N32" s="9">
        <f t="shared" si="28"/>
        <v>16464988.780651186</v>
      </c>
      <c r="O32" s="9">
        <f t="shared" si="28"/>
        <v>16580243.702115742</v>
      </c>
      <c r="P32" s="9">
        <f t="shared" si="28"/>
        <v>16696305.408030549</v>
      </c>
      <c r="Q32" s="9">
        <f t="shared" si="28"/>
        <v>16813179.545886762</v>
      </c>
      <c r="R32" s="9">
        <f t="shared" si="28"/>
        <v>16930871.802707966</v>
      </c>
      <c r="S32" s="9">
        <f t="shared" si="28"/>
        <v>16880079.187299844</v>
      </c>
      <c r="T32" s="9">
        <f t="shared" si="28"/>
        <v>16829438.949737944</v>
      </c>
      <c r="U32" s="9">
        <f t="shared" si="28"/>
        <v>16778950.632888731</v>
      </c>
      <c r="V32" s="9">
        <f t="shared" si="28"/>
        <v>16728613.780990062</v>
      </c>
      <c r="W32" s="9">
        <f t="shared" si="28"/>
        <v>16678427.939647092</v>
      </c>
      <c r="X32" s="9">
        <f t="shared" si="28"/>
        <v>16628392.655828152</v>
      </c>
      <c r="Y32" s="9">
        <f t="shared" si="28"/>
        <v>16578507.477860667</v>
      </c>
      <c r="Z32" s="9">
        <f t="shared" si="28"/>
        <v>16528771.955427084</v>
      </c>
      <c r="AA32" s="9">
        <f t="shared" si="28"/>
        <v>16479185.639560802</v>
      </c>
      <c r="AB32" s="9">
        <f t="shared" si="28"/>
        <v>16429748.082642118</v>
      </c>
      <c r="AC32" s="9">
        <f t="shared" si="28"/>
        <v>16380458.838394193</v>
      </c>
      <c r="AD32" s="9">
        <f t="shared" si="28"/>
        <v>16331317.461879011</v>
      </c>
      <c r="AE32" s="9">
        <f t="shared" si="28"/>
        <v>16282323.509493375</v>
      </c>
      <c r="AF32" s="9">
        <f t="shared" si="28"/>
        <v>16233476.538964896</v>
      </c>
      <c r="AG32" s="9">
        <f t="shared" si="28"/>
        <v>16184776.109348001</v>
      </c>
      <c r="AH32" s="9">
        <f t="shared" si="28"/>
        <v>16136221.781019956</v>
      </c>
      <c r="AI32" s="9">
        <f t="shared" si="28"/>
        <v>16087813.115676895</v>
      </c>
      <c r="AJ32" s="9">
        <f t="shared" si="28"/>
        <v>16039549.676329864</v>
      </c>
      <c r="AK32" s="9">
        <f t="shared" si="28"/>
        <v>15991431.027300874</v>
      </c>
      <c r="AL32" s="9">
        <f t="shared" si="28"/>
        <v>15943456.73421897</v>
      </c>
      <c r="AM32" s="9">
        <f t="shared" si="28"/>
        <v>15895626.364016313</v>
      </c>
      <c r="AN32" s="9">
        <f t="shared" si="28"/>
        <v>15847939.484924266</v>
      </c>
      <c r="AO32" s="9">
        <f t="shared" si="28"/>
        <v>15800395.666469492</v>
      </c>
      <c r="AP32" s="9">
        <f t="shared" si="28"/>
        <v>15752994.479470082</v>
      </c>
    </row>
    <row r="33" spans="1:42" x14ac:dyDescent="0.2">
      <c r="A33" s="495" t="s">
        <v>678</v>
      </c>
      <c r="B33" s="282">
        <f>SUM(D33:AP33)</f>
        <v>0</v>
      </c>
      <c r="C33" s="655">
        <f>C15*$H$6</f>
        <v>0</v>
      </c>
      <c r="D33" s="9">
        <f>D15*$H$6</f>
        <v>0</v>
      </c>
      <c r="E33" s="9">
        <f t="shared" ref="E33:AP33" si="29">E15*$H$6</f>
        <v>0</v>
      </c>
      <c r="F33" s="9">
        <f t="shared" si="29"/>
        <v>0</v>
      </c>
      <c r="G33" s="9">
        <f t="shared" si="29"/>
        <v>0</v>
      </c>
      <c r="H33" s="9">
        <f t="shared" si="29"/>
        <v>0</v>
      </c>
      <c r="I33" s="9">
        <f t="shared" si="29"/>
        <v>0</v>
      </c>
      <c r="J33" s="9">
        <f t="shared" si="29"/>
        <v>0</v>
      </c>
      <c r="K33" s="9">
        <f t="shared" si="29"/>
        <v>0</v>
      </c>
      <c r="L33" s="9">
        <f t="shared" si="29"/>
        <v>0</v>
      </c>
      <c r="M33" s="9">
        <f t="shared" si="29"/>
        <v>0</v>
      </c>
      <c r="N33" s="9">
        <f t="shared" si="29"/>
        <v>0</v>
      </c>
      <c r="O33" s="9">
        <f t="shared" si="29"/>
        <v>0</v>
      </c>
      <c r="P33" s="9">
        <f t="shared" si="29"/>
        <v>0</v>
      </c>
      <c r="Q33" s="9">
        <f t="shared" si="29"/>
        <v>0</v>
      </c>
      <c r="R33" s="9">
        <f t="shared" si="29"/>
        <v>0</v>
      </c>
      <c r="S33" s="9">
        <f t="shared" si="29"/>
        <v>0</v>
      </c>
      <c r="T33" s="9">
        <f t="shared" si="29"/>
        <v>0</v>
      </c>
      <c r="U33" s="9">
        <f t="shared" si="29"/>
        <v>0</v>
      </c>
      <c r="V33" s="9">
        <f t="shared" si="29"/>
        <v>0</v>
      </c>
      <c r="W33" s="9">
        <f t="shared" si="29"/>
        <v>0</v>
      </c>
      <c r="X33" s="9">
        <f t="shared" si="29"/>
        <v>0</v>
      </c>
      <c r="Y33" s="9">
        <f t="shared" si="29"/>
        <v>0</v>
      </c>
      <c r="Z33" s="9">
        <f t="shared" si="29"/>
        <v>0</v>
      </c>
      <c r="AA33" s="9">
        <f t="shared" si="29"/>
        <v>0</v>
      </c>
      <c r="AB33" s="9">
        <f t="shared" si="29"/>
        <v>0</v>
      </c>
      <c r="AC33" s="9">
        <f t="shared" si="29"/>
        <v>0</v>
      </c>
      <c r="AD33" s="9">
        <f t="shared" si="29"/>
        <v>0</v>
      </c>
      <c r="AE33" s="9">
        <f t="shared" si="29"/>
        <v>0</v>
      </c>
      <c r="AF33" s="9">
        <f t="shared" si="29"/>
        <v>0</v>
      </c>
      <c r="AG33" s="9">
        <f t="shared" si="29"/>
        <v>0</v>
      </c>
      <c r="AH33" s="9">
        <f t="shared" si="29"/>
        <v>0</v>
      </c>
      <c r="AI33" s="9">
        <f t="shared" si="29"/>
        <v>0</v>
      </c>
      <c r="AJ33" s="9">
        <f t="shared" si="29"/>
        <v>0</v>
      </c>
      <c r="AK33" s="9">
        <f t="shared" si="29"/>
        <v>0</v>
      </c>
      <c r="AL33" s="9">
        <f t="shared" si="29"/>
        <v>0</v>
      </c>
      <c r="AM33" s="9">
        <f t="shared" si="29"/>
        <v>0</v>
      </c>
      <c r="AN33" s="9">
        <f t="shared" si="29"/>
        <v>0</v>
      </c>
      <c r="AO33" s="9">
        <f t="shared" si="29"/>
        <v>0</v>
      </c>
      <c r="AP33" s="9">
        <f t="shared" si="29"/>
        <v>0</v>
      </c>
    </row>
    <row r="34" spans="1:42" x14ac:dyDescent="0.2">
      <c r="A34" s="481" t="s">
        <v>635</v>
      </c>
      <c r="B34" s="282">
        <f>SUM(D34:AP34)</f>
        <v>148938098.79889962</v>
      </c>
      <c r="C34" s="655">
        <f t="shared" ref="C34:AP34" si="30">C16*$H$7</f>
        <v>3657898.3000000003</v>
      </c>
      <c r="D34" s="9">
        <f t="shared" si="30"/>
        <v>3672529.8931999998</v>
      </c>
      <c r="E34" s="9">
        <f t="shared" si="30"/>
        <v>3687220.0127727999</v>
      </c>
      <c r="F34" s="9">
        <f t="shared" si="30"/>
        <v>3701968.8928238912</v>
      </c>
      <c r="G34" s="9">
        <f t="shared" si="30"/>
        <v>3716776.7683951869</v>
      </c>
      <c r="H34" s="9">
        <f t="shared" si="30"/>
        <v>3731643.8754687672</v>
      </c>
      <c r="I34" s="9">
        <f t="shared" si="30"/>
        <v>3746570.4509706423</v>
      </c>
      <c r="J34" s="9">
        <f t="shared" si="30"/>
        <v>3761556.7327745249</v>
      </c>
      <c r="K34" s="9">
        <f t="shared" si="30"/>
        <v>3776602.9597056229</v>
      </c>
      <c r="L34" s="9">
        <f t="shared" si="30"/>
        <v>3791709.3715444454</v>
      </c>
      <c r="M34" s="9">
        <f t="shared" si="30"/>
        <v>3806876.2090306231</v>
      </c>
      <c r="N34" s="9">
        <f t="shared" si="30"/>
        <v>3822103.7138667456</v>
      </c>
      <c r="O34" s="9">
        <f t="shared" si="30"/>
        <v>3837392.1287222127</v>
      </c>
      <c r="P34" s="9">
        <f t="shared" si="30"/>
        <v>3852741.6972371018</v>
      </c>
      <c r="Q34" s="9">
        <f t="shared" si="30"/>
        <v>3868152.6640260499</v>
      </c>
      <c r="R34" s="9">
        <f t="shared" si="30"/>
        <v>3883625.2746821544</v>
      </c>
      <c r="S34" s="9">
        <f t="shared" si="30"/>
        <v>3880518.3744624085</v>
      </c>
      <c r="T34" s="9">
        <f t="shared" si="30"/>
        <v>3877413.9597628382</v>
      </c>
      <c r="U34" s="9">
        <f t="shared" si="30"/>
        <v>3874312.028595028</v>
      </c>
      <c r="V34" s="9">
        <f t="shared" si="30"/>
        <v>3871212.578972152</v>
      </c>
      <c r="W34" s="9">
        <f t="shared" si="30"/>
        <v>3868115.6089089736</v>
      </c>
      <c r="X34" s="9">
        <f t="shared" si="30"/>
        <v>3865021.1164218467</v>
      </c>
      <c r="Y34" s="9">
        <f t="shared" si="30"/>
        <v>3861929.099528709</v>
      </c>
      <c r="Z34" s="9">
        <f t="shared" si="30"/>
        <v>3858839.5562490858</v>
      </c>
      <c r="AA34" s="9">
        <f t="shared" si="30"/>
        <v>3855752.4846040863</v>
      </c>
      <c r="AB34" s="9">
        <f t="shared" si="30"/>
        <v>3852667.8826164026</v>
      </c>
      <c r="AC34" s="9">
        <f t="shared" si="30"/>
        <v>3849585.7483103094</v>
      </c>
      <c r="AD34" s="9">
        <f t="shared" si="30"/>
        <v>3846506.0797116607</v>
      </c>
      <c r="AE34" s="9">
        <f t="shared" si="30"/>
        <v>3843428.8748478913</v>
      </c>
      <c r="AF34" s="9">
        <f t="shared" si="30"/>
        <v>3840354.1317480132</v>
      </c>
      <c r="AG34" s="9">
        <f t="shared" si="30"/>
        <v>3837281.8484426145</v>
      </c>
      <c r="AH34" s="9">
        <f t="shared" si="30"/>
        <v>3834212.0229638601</v>
      </c>
      <c r="AI34" s="9">
        <f t="shared" si="30"/>
        <v>3831144.6533454889</v>
      </c>
      <c r="AJ34" s="9">
        <f t="shared" si="30"/>
        <v>3828079.7376228124</v>
      </c>
      <c r="AK34" s="9">
        <f t="shared" si="30"/>
        <v>3825017.2738327142</v>
      </c>
      <c r="AL34" s="9">
        <f t="shared" si="30"/>
        <v>3821957.2600136478</v>
      </c>
      <c r="AM34" s="9">
        <f t="shared" si="30"/>
        <v>3818899.6942056371</v>
      </c>
      <c r="AN34" s="9">
        <f t="shared" si="30"/>
        <v>3815844.5744502726</v>
      </c>
      <c r="AO34" s="9">
        <f t="shared" si="30"/>
        <v>3812791.898790712</v>
      </c>
      <c r="AP34" s="9">
        <f t="shared" si="30"/>
        <v>3809741.6652716794</v>
      </c>
    </row>
    <row r="35" spans="1:42" x14ac:dyDescent="0.2">
      <c r="A35" s="4" t="s">
        <v>498</v>
      </c>
      <c r="B35" s="343">
        <f>SUM(D35:AP35)</f>
        <v>782355984.65728104</v>
      </c>
      <c r="C35" s="657">
        <f t="shared" ref="C35:AP35" si="31">SUM(C32:C34)</f>
        <v>18906754.291999999</v>
      </c>
      <c r="D35" s="13">
        <f t="shared" si="31"/>
        <v>19028127.877143998</v>
      </c>
      <c r="E35" s="13">
        <f t="shared" si="31"/>
        <v>19150307.182604402</v>
      </c>
      <c r="F35" s="13">
        <f t="shared" si="31"/>
        <v>19273297.672844313</v>
      </c>
      <c r="G35" s="13">
        <f t="shared" si="31"/>
        <v>19397104.849875748</v>
      </c>
      <c r="H35" s="13">
        <f t="shared" si="31"/>
        <v>19521734.253519692</v>
      </c>
      <c r="I35" s="13">
        <f t="shared" si="31"/>
        <v>19647191.461667925</v>
      </c>
      <c r="J35" s="13">
        <f t="shared" si="31"/>
        <v>19773482.090546686</v>
      </c>
      <c r="K35" s="13">
        <f t="shared" si="31"/>
        <v>19900611.794982187</v>
      </c>
      <c r="L35" s="13">
        <f t="shared" si="31"/>
        <v>20028586.268667948</v>
      </c>
      <c r="M35" s="13">
        <f t="shared" si="31"/>
        <v>20157411.244433988</v>
      </c>
      <c r="N35" s="13">
        <f t="shared" si="31"/>
        <v>20287092.49451793</v>
      </c>
      <c r="O35" s="13">
        <f t="shared" si="31"/>
        <v>20417635.830837954</v>
      </c>
      <c r="P35" s="13">
        <f t="shared" si="31"/>
        <v>20549047.105267651</v>
      </c>
      <c r="Q35" s="13">
        <f t="shared" si="31"/>
        <v>20681332.209912814</v>
      </c>
      <c r="R35" s="13">
        <f t="shared" si="31"/>
        <v>20814497.077390119</v>
      </c>
      <c r="S35" s="13">
        <f t="shared" si="31"/>
        <v>20760597.561762251</v>
      </c>
      <c r="T35" s="13">
        <f t="shared" si="31"/>
        <v>20706852.909500781</v>
      </c>
      <c r="U35" s="13">
        <f t="shared" si="31"/>
        <v>20653262.661483757</v>
      </c>
      <c r="V35" s="13">
        <f t="shared" si="31"/>
        <v>20599826.359962214</v>
      </c>
      <c r="W35" s="13">
        <f t="shared" si="31"/>
        <v>20546543.548556067</v>
      </c>
      <c r="X35" s="13">
        <f t="shared" si="31"/>
        <v>20493413.772249997</v>
      </c>
      <c r="Y35" s="13">
        <f t="shared" si="31"/>
        <v>20440436.577389374</v>
      </c>
      <c r="Z35" s="13">
        <f t="shared" si="31"/>
        <v>20387611.51167617</v>
      </c>
      <c r="AA35" s="13">
        <f t="shared" si="31"/>
        <v>20334938.124164887</v>
      </c>
      <c r="AB35" s="13">
        <f t="shared" si="31"/>
        <v>20282415.96525852</v>
      </c>
      <c r="AC35" s="13">
        <f t="shared" si="31"/>
        <v>20230044.586704504</v>
      </c>
      <c r="AD35" s="13">
        <f t="shared" si="31"/>
        <v>20177823.541590672</v>
      </c>
      <c r="AE35" s="13">
        <f t="shared" si="31"/>
        <v>20125752.384341266</v>
      </c>
      <c r="AF35" s="13">
        <f t="shared" si="31"/>
        <v>20073830.670712911</v>
      </c>
      <c r="AG35" s="13">
        <f t="shared" si="31"/>
        <v>20022057.957790617</v>
      </c>
      <c r="AH35" s="13">
        <f t="shared" si="31"/>
        <v>19970433.803983815</v>
      </c>
      <c r="AI35" s="13">
        <f t="shared" si="31"/>
        <v>19918957.769022383</v>
      </c>
      <c r="AJ35" s="13">
        <f t="shared" si="31"/>
        <v>19867629.413952678</v>
      </c>
      <c r="AK35" s="13">
        <f t="shared" si="31"/>
        <v>19816448.301133588</v>
      </c>
      <c r="AL35" s="13">
        <f t="shared" si="31"/>
        <v>19765413.994232617</v>
      </c>
      <c r="AM35" s="13">
        <f t="shared" si="31"/>
        <v>19714526.058221951</v>
      </c>
      <c r="AN35" s="13">
        <f t="shared" si="31"/>
        <v>19663784.059374537</v>
      </c>
      <c r="AO35" s="13">
        <f t="shared" si="31"/>
        <v>19613187.565260205</v>
      </c>
      <c r="AP35" s="13">
        <f t="shared" si="31"/>
        <v>19562736.144741762</v>
      </c>
    </row>
    <row r="38" spans="1:42" x14ac:dyDescent="0.2">
      <c r="A38" s="3"/>
      <c r="B38" s="3"/>
      <c r="C38" s="3" t="s">
        <v>10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">
      <c r="A39" s="4" t="s">
        <v>537</v>
      </c>
      <c r="B39" s="4"/>
      <c r="C39" s="5">
        <v>0</v>
      </c>
      <c r="D39" s="5">
        <v>1</v>
      </c>
      <c r="E39" s="5">
        <v>2</v>
      </c>
      <c r="F39" s="5">
        <v>3</v>
      </c>
      <c r="G39" s="5">
        <v>4</v>
      </c>
      <c r="H39" s="5">
        <v>5</v>
      </c>
      <c r="I39" s="5">
        <v>6</v>
      </c>
      <c r="J39" s="5">
        <v>7</v>
      </c>
      <c r="K39" s="5">
        <v>8</v>
      </c>
      <c r="L39" s="5">
        <v>9</v>
      </c>
      <c r="M39" s="5">
        <v>10</v>
      </c>
      <c r="N39" s="5">
        <v>11</v>
      </c>
      <c r="O39" s="5">
        <v>12</v>
      </c>
      <c r="P39" s="5">
        <v>13</v>
      </c>
      <c r="Q39" s="5">
        <v>14</v>
      </c>
      <c r="R39" s="5">
        <v>15</v>
      </c>
      <c r="S39" s="5">
        <v>16</v>
      </c>
      <c r="T39" s="5">
        <v>17</v>
      </c>
      <c r="U39" s="5">
        <v>18</v>
      </c>
      <c r="V39" s="5">
        <v>19</v>
      </c>
      <c r="W39" s="5">
        <v>20</v>
      </c>
      <c r="X39" s="5">
        <v>21</v>
      </c>
      <c r="Y39" s="5">
        <v>22</v>
      </c>
      <c r="Z39" s="5">
        <v>23</v>
      </c>
      <c r="AA39" s="5">
        <v>24</v>
      </c>
      <c r="AB39" s="5">
        <v>25</v>
      </c>
      <c r="AC39" s="5">
        <v>26</v>
      </c>
      <c r="AD39" s="5">
        <v>27</v>
      </c>
      <c r="AE39" s="5">
        <v>28</v>
      </c>
      <c r="AF39" s="5">
        <v>29</v>
      </c>
      <c r="AG39" s="5">
        <v>30</v>
      </c>
      <c r="AH39" s="5">
        <v>31</v>
      </c>
      <c r="AI39" s="5">
        <v>32</v>
      </c>
      <c r="AJ39" s="5">
        <v>33</v>
      </c>
      <c r="AK39" s="5">
        <v>34</v>
      </c>
      <c r="AL39" s="5">
        <v>35</v>
      </c>
      <c r="AM39" s="5">
        <v>36</v>
      </c>
      <c r="AN39" s="5">
        <v>37</v>
      </c>
      <c r="AO39" s="5">
        <v>38</v>
      </c>
      <c r="AP39" s="5">
        <v>39</v>
      </c>
    </row>
    <row r="40" spans="1:42" ht="10.8" thickBot="1" x14ac:dyDescent="0.25">
      <c r="A40" s="6" t="s">
        <v>33</v>
      </c>
      <c r="B40" s="342" t="s">
        <v>9</v>
      </c>
      <c r="C40" s="656">
        <v>2025</v>
      </c>
      <c r="D40" s="7">
        <f t="shared" ref="D40:AP40" si="32">$C$13+D39</f>
        <v>2026</v>
      </c>
      <c r="E40" s="7">
        <f t="shared" si="32"/>
        <v>2027</v>
      </c>
      <c r="F40" s="7">
        <f t="shared" si="32"/>
        <v>2028</v>
      </c>
      <c r="G40" s="7">
        <f t="shared" si="32"/>
        <v>2029</v>
      </c>
      <c r="H40" s="7">
        <f t="shared" si="32"/>
        <v>2030</v>
      </c>
      <c r="I40" s="7">
        <f t="shared" si="32"/>
        <v>2031</v>
      </c>
      <c r="J40" s="7">
        <f t="shared" si="32"/>
        <v>2032</v>
      </c>
      <c r="K40" s="7">
        <f t="shared" si="32"/>
        <v>2033</v>
      </c>
      <c r="L40" s="7">
        <f t="shared" si="32"/>
        <v>2034</v>
      </c>
      <c r="M40" s="7">
        <f t="shared" si="32"/>
        <v>2035</v>
      </c>
      <c r="N40" s="7">
        <f t="shared" si="32"/>
        <v>2036</v>
      </c>
      <c r="O40" s="7">
        <f t="shared" si="32"/>
        <v>2037</v>
      </c>
      <c r="P40" s="7">
        <f t="shared" si="32"/>
        <v>2038</v>
      </c>
      <c r="Q40" s="7">
        <f t="shared" si="32"/>
        <v>2039</v>
      </c>
      <c r="R40" s="7">
        <f t="shared" si="32"/>
        <v>2040</v>
      </c>
      <c r="S40" s="7">
        <f t="shared" si="32"/>
        <v>2041</v>
      </c>
      <c r="T40" s="7">
        <f t="shared" si="32"/>
        <v>2042</v>
      </c>
      <c r="U40" s="7">
        <f t="shared" si="32"/>
        <v>2043</v>
      </c>
      <c r="V40" s="7">
        <f t="shared" si="32"/>
        <v>2044</v>
      </c>
      <c r="W40" s="7">
        <f t="shared" si="32"/>
        <v>2045</v>
      </c>
      <c r="X40" s="7">
        <f t="shared" si="32"/>
        <v>2046</v>
      </c>
      <c r="Y40" s="7">
        <f t="shared" si="32"/>
        <v>2047</v>
      </c>
      <c r="Z40" s="7">
        <f t="shared" si="32"/>
        <v>2048</v>
      </c>
      <c r="AA40" s="7">
        <f t="shared" si="32"/>
        <v>2049</v>
      </c>
      <c r="AB40" s="7">
        <f t="shared" si="32"/>
        <v>2050</v>
      </c>
      <c r="AC40" s="7">
        <f t="shared" si="32"/>
        <v>2051</v>
      </c>
      <c r="AD40" s="7">
        <f t="shared" si="32"/>
        <v>2052</v>
      </c>
      <c r="AE40" s="7">
        <f t="shared" si="32"/>
        <v>2053</v>
      </c>
      <c r="AF40" s="7">
        <f t="shared" si="32"/>
        <v>2054</v>
      </c>
      <c r="AG40" s="7">
        <f t="shared" si="32"/>
        <v>2055</v>
      </c>
      <c r="AH40" s="7">
        <f t="shared" si="32"/>
        <v>2056</v>
      </c>
      <c r="AI40" s="7">
        <f t="shared" si="32"/>
        <v>2057</v>
      </c>
      <c r="AJ40" s="7">
        <f t="shared" si="32"/>
        <v>2058</v>
      </c>
      <c r="AK40" s="7">
        <f t="shared" si="32"/>
        <v>2059</v>
      </c>
      <c r="AL40" s="7">
        <f t="shared" si="32"/>
        <v>2060</v>
      </c>
      <c r="AM40" s="7">
        <f t="shared" si="32"/>
        <v>2061</v>
      </c>
      <c r="AN40" s="7">
        <f t="shared" si="32"/>
        <v>2062</v>
      </c>
      <c r="AO40" s="7">
        <f t="shared" si="32"/>
        <v>2063</v>
      </c>
      <c r="AP40" s="7">
        <f t="shared" si="32"/>
        <v>2064</v>
      </c>
    </row>
    <row r="41" spans="1:42" x14ac:dyDescent="0.2">
      <c r="A41" s="480" t="s">
        <v>658</v>
      </c>
      <c r="B41" s="282">
        <f>SUM(D41:AP41)</f>
        <v>10846196.675657213</v>
      </c>
      <c r="C41" s="655">
        <f t="shared" ref="C41:AP41" si="33">C14*$L$5</f>
        <v>261110.54780821918</v>
      </c>
      <c r="D41" s="9">
        <f t="shared" si="33"/>
        <v>262938.32164287666</v>
      </c>
      <c r="E41" s="9">
        <f t="shared" si="33"/>
        <v>264778.88989437674</v>
      </c>
      <c r="F41" s="9">
        <f t="shared" si="33"/>
        <v>266632.34212363738</v>
      </c>
      <c r="G41" s="9">
        <f t="shared" si="33"/>
        <v>268498.76851850282</v>
      </c>
      <c r="H41" s="9">
        <f t="shared" si="33"/>
        <v>270378.2598981323</v>
      </c>
      <c r="I41" s="9">
        <f t="shared" si="33"/>
        <v>272270.90771741921</v>
      </c>
      <c r="J41" s="9">
        <f t="shared" si="33"/>
        <v>274176.80407144112</v>
      </c>
      <c r="K41" s="9">
        <f t="shared" si="33"/>
        <v>276096.04169994121</v>
      </c>
      <c r="L41" s="9">
        <f t="shared" si="33"/>
        <v>278028.71399184078</v>
      </c>
      <c r="M41" s="9">
        <f t="shared" si="33"/>
        <v>279974.91498978366</v>
      </c>
      <c r="N41" s="9">
        <f t="shared" si="33"/>
        <v>281934.73939471209</v>
      </c>
      <c r="O41" s="9">
        <f t="shared" si="33"/>
        <v>283908.28257047507</v>
      </c>
      <c r="P41" s="9">
        <f t="shared" si="33"/>
        <v>285895.64054846833</v>
      </c>
      <c r="Q41" s="9">
        <f t="shared" si="33"/>
        <v>287896.91003230755</v>
      </c>
      <c r="R41" s="9">
        <f t="shared" si="33"/>
        <v>289912.18840253371</v>
      </c>
      <c r="S41" s="9">
        <f t="shared" si="33"/>
        <v>289042.45183732611</v>
      </c>
      <c r="T41" s="9">
        <f t="shared" si="33"/>
        <v>288175.32448181411</v>
      </c>
      <c r="U41" s="9">
        <f t="shared" si="33"/>
        <v>287310.79850836867</v>
      </c>
      <c r="V41" s="9">
        <f t="shared" si="33"/>
        <v>286448.86611284356</v>
      </c>
      <c r="W41" s="9">
        <f t="shared" si="33"/>
        <v>285589.51951450499</v>
      </c>
      <c r="X41" s="9">
        <f t="shared" si="33"/>
        <v>284732.75095596153</v>
      </c>
      <c r="Y41" s="9">
        <f t="shared" si="33"/>
        <v>283878.55270309362</v>
      </c>
      <c r="Z41" s="9">
        <f t="shared" si="33"/>
        <v>283026.91704498435</v>
      </c>
      <c r="AA41" s="9">
        <f t="shared" si="33"/>
        <v>282177.8362938494</v>
      </c>
      <c r="AB41" s="9">
        <f t="shared" si="33"/>
        <v>281331.30278496782</v>
      </c>
      <c r="AC41" s="9">
        <f t="shared" si="33"/>
        <v>280487.30887661292</v>
      </c>
      <c r="AD41" s="9">
        <f t="shared" si="33"/>
        <v>279645.8469499831</v>
      </c>
      <c r="AE41" s="9">
        <f t="shared" si="33"/>
        <v>278806.90940913314</v>
      </c>
      <c r="AF41" s="9">
        <f t="shared" si="33"/>
        <v>277970.48868090578</v>
      </c>
      <c r="AG41" s="9">
        <f t="shared" si="33"/>
        <v>277136.57721486303</v>
      </c>
      <c r="AH41" s="9">
        <f t="shared" si="33"/>
        <v>276305.16748321842</v>
      </c>
      <c r="AI41" s="9">
        <f t="shared" si="33"/>
        <v>275476.25198076875</v>
      </c>
      <c r="AJ41" s="9">
        <f t="shared" si="33"/>
        <v>274649.82322482648</v>
      </c>
      <c r="AK41" s="9">
        <f t="shared" si="33"/>
        <v>273825.87375515199</v>
      </c>
      <c r="AL41" s="9">
        <f t="shared" si="33"/>
        <v>273004.39613388648</v>
      </c>
      <c r="AM41" s="9">
        <f t="shared" si="33"/>
        <v>272185.38294548483</v>
      </c>
      <c r="AN41" s="9">
        <f t="shared" si="33"/>
        <v>271368.82679664838</v>
      </c>
      <c r="AO41" s="9">
        <f t="shared" si="33"/>
        <v>270554.72031625843</v>
      </c>
      <c r="AP41" s="9">
        <f t="shared" si="33"/>
        <v>269743.05615530966</v>
      </c>
    </row>
    <row r="42" spans="1:42" x14ac:dyDescent="0.2">
      <c r="A42" s="495" t="s">
        <v>678</v>
      </c>
      <c r="B42" s="282"/>
      <c r="C42" s="655">
        <f>C15*$L$6</f>
        <v>0</v>
      </c>
      <c r="D42" s="9">
        <f>D15*$L$6</f>
        <v>0</v>
      </c>
      <c r="E42" s="9">
        <f t="shared" ref="E42:AP42" si="34">E15*$L$6</f>
        <v>0</v>
      </c>
      <c r="F42" s="9">
        <f t="shared" si="34"/>
        <v>0</v>
      </c>
      <c r="G42" s="9">
        <f t="shared" si="34"/>
        <v>0</v>
      </c>
      <c r="H42" s="9">
        <f t="shared" si="34"/>
        <v>0</v>
      </c>
      <c r="I42" s="9">
        <f t="shared" si="34"/>
        <v>0</v>
      </c>
      <c r="J42" s="9">
        <f t="shared" si="34"/>
        <v>0</v>
      </c>
      <c r="K42" s="9">
        <f t="shared" si="34"/>
        <v>0</v>
      </c>
      <c r="L42" s="9">
        <f t="shared" si="34"/>
        <v>0</v>
      </c>
      <c r="M42" s="9">
        <f t="shared" si="34"/>
        <v>0</v>
      </c>
      <c r="N42" s="9">
        <f t="shared" si="34"/>
        <v>0</v>
      </c>
      <c r="O42" s="9">
        <f t="shared" si="34"/>
        <v>0</v>
      </c>
      <c r="P42" s="9">
        <f t="shared" si="34"/>
        <v>0</v>
      </c>
      <c r="Q42" s="9">
        <f t="shared" si="34"/>
        <v>0</v>
      </c>
      <c r="R42" s="9">
        <f t="shared" si="34"/>
        <v>0</v>
      </c>
      <c r="S42" s="9">
        <f t="shared" si="34"/>
        <v>0</v>
      </c>
      <c r="T42" s="9">
        <f t="shared" si="34"/>
        <v>0</v>
      </c>
      <c r="U42" s="9">
        <f t="shared" si="34"/>
        <v>0</v>
      </c>
      <c r="V42" s="9">
        <f t="shared" si="34"/>
        <v>0</v>
      </c>
      <c r="W42" s="9">
        <f t="shared" si="34"/>
        <v>0</v>
      </c>
      <c r="X42" s="9">
        <f t="shared" si="34"/>
        <v>0</v>
      </c>
      <c r="Y42" s="9">
        <f t="shared" si="34"/>
        <v>0</v>
      </c>
      <c r="Z42" s="9">
        <f t="shared" si="34"/>
        <v>0</v>
      </c>
      <c r="AA42" s="9">
        <f t="shared" si="34"/>
        <v>0</v>
      </c>
      <c r="AB42" s="9">
        <f t="shared" si="34"/>
        <v>0</v>
      </c>
      <c r="AC42" s="9">
        <f t="shared" si="34"/>
        <v>0</v>
      </c>
      <c r="AD42" s="9">
        <f t="shared" si="34"/>
        <v>0</v>
      </c>
      <c r="AE42" s="9">
        <f t="shared" si="34"/>
        <v>0</v>
      </c>
      <c r="AF42" s="9">
        <f t="shared" si="34"/>
        <v>0</v>
      </c>
      <c r="AG42" s="9">
        <f t="shared" si="34"/>
        <v>0</v>
      </c>
      <c r="AH42" s="9">
        <f t="shared" si="34"/>
        <v>0</v>
      </c>
      <c r="AI42" s="9">
        <f t="shared" si="34"/>
        <v>0</v>
      </c>
      <c r="AJ42" s="9">
        <f t="shared" si="34"/>
        <v>0</v>
      </c>
      <c r="AK42" s="9">
        <f t="shared" si="34"/>
        <v>0</v>
      </c>
      <c r="AL42" s="9">
        <f t="shared" si="34"/>
        <v>0</v>
      </c>
      <c r="AM42" s="9">
        <f t="shared" si="34"/>
        <v>0</v>
      </c>
      <c r="AN42" s="9">
        <f t="shared" si="34"/>
        <v>0</v>
      </c>
      <c r="AO42" s="9">
        <f t="shared" si="34"/>
        <v>0</v>
      </c>
      <c r="AP42" s="9">
        <f t="shared" si="34"/>
        <v>0</v>
      </c>
    </row>
    <row r="43" spans="1:42" x14ac:dyDescent="0.2">
      <c r="A43" s="481" t="s">
        <v>635</v>
      </c>
      <c r="B43" s="282">
        <f>SUM(D43:AP43)</f>
        <v>4568653.3373895586</v>
      </c>
      <c r="C43" s="655">
        <f t="shared" ref="C43:AP43" si="35">C16*$L$7</f>
        <v>112205.46932515338</v>
      </c>
      <c r="D43" s="9">
        <f t="shared" si="35"/>
        <v>112654.29120245398</v>
      </c>
      <c r="E43" s="9">
        <f t="shared" si="35"/>
        <v>113104.90836726379</v>
      </c>
      <c r="F43" s="9">
        <f t="shared" si="35"/>
        <v>113557.32800073286</v>
      </c>
      <c r="G43" s="9">
        <f t="shared" si="35"/>
        <v>114011.55731273578</v>
      </c>
      <c r="H43" s="9">
        <f t="shared" si="35"/>
        <v>114467.60354198673</v>
      </c>
      <c r="I43" s="9">
        <f t="shared" si="35"/>
        <v>114925.47395615467</v>
      </c>
      <c r="J43" s="9">
        <f t="shared" si="35"/>
        <v>115385.17585197929</v>
      </c>
      <c r="K43" s="9">
        <f t="shared" si="35"/>
        <v>115846.7165553872</v>
      </c>
      <c r="L43" s="9">
        <f t="shared" si="35"/>
        <v>116310.10342160876</v>
      </c>
      <c r="M43" s="9">
        <f t="shared" si="35"/>
        <v>116775.34383529518</v>
      </c>
      <c r="N43" s="9">
        <f t="shared" si="35"/>
        <v>117242.44521063636</v>
      </c>
      <c r="O43" s="9">
        <f t="shared" si="35"/>
        <v>117711.41499147892</v>
      </c>
      <c r="P43" s="9">
        <f t="shared" si="35"/>
        <v>118182.26065144483</v>
      </c>
      <c r="Q43" s="9">
        <f t="shared" si="35"/>
        <v>118654.9896940506</v>
      </c>
      <c r="R43" s="9">
        <f t="shared" si="35"/>
        <v>119129.60965282681</v>
      </c>
      <c r="S43" s="9">
        <f t="shared" si="35"/>
        <v>119034.30596510455</v>
      </c>
      <c r="T43" s="9">
        <f t="shared" si="35"/>
        <v>118939.07852033245</v>
      </c>
      <c r="U43" s="9">
        <f t="shared" si="35"/>
        <v>118843.92725751619</v>
      </c>
      <c r="V43" s="9">
        <f t="shared" si="35"/>
        <v>118748.85211571018</v>
      </c>
      <c r="W43" s="9">
        <f t="shared" si="35"/>
        <v>118653.85303401759</v>
      </c>
      <c r="X43" s="9">
        <f t="shared" si="35"/>
        <v>118558.92995159037</v>
      </c>
      <c r="Y43" s="9">
        <f t="shared" si="35"/>
        <v>118464.08280762909</v>
      </c>
      <c r="Z43" s="9">
        <f t="shared" si="35"/>
        <v>118369.31154138298</v>
      </c>
      <c r="AA43" s="9">
        <f t="shared" si="35"/>
        <v>118274.61609214987</v>
      </c>
      <c r="AB43" s="9">
        <f t="shared" si="35"/>
        <v>118179.99639927615</v>
      </c>
      <c r="AC43" s="9">
        <f t="shared" si="35"/>
        <v>118085.45240215672</v>
      </c>
      <c r="AD43" s="9">
        <f t="shared" si="35"/>
        <v>117990.98404023498</v>
      </c>
      <c r="AE43" s="9">
        <f t="shared" si="35"/>
        <v>117896.5912530028</v>
      </c>
      <c r="AF43" s="9">
        <f t="shared" si="35"/>
        <v>117802.27398000039</v>
      </c>
      <c r="AG43" s="9">
        <f t="shared" si="35"/>
        <v>117708.03216081638</v>
      </c>
      <c r="AH43" s="9">
        <f t="shared" si="35"/>
        <v>117613.86573508773</v>
      </c>
      <c r="AI43" s="9">
        <f t="shared" si="35"/>
        <v>117519.77464249964</v>
      </c>
      <c r="AJ43" s="9">
        <f t="shared" si="35"/>
        <v>117425.75882278566</v>
      </c>
      <c r="AK43" s="9">
        <f t="shared" si="35"/>
        <v>117331.81821572743</v>
      </c>
      <c r="AL43" s="9">
        <f t="shared" si="35"/>
        <v>117237.95276115484</v>
      </c>
      <c r="AM43" s="9">
        <f t="shared" si="35"/>
        <v>117144.1623989459</v>
      </c>
      <c r="AN43" s="9">
        <f t="shared" si="35"/>
        <v>117050.44706902676</v>
      </c>
      <c r="AO43" s="9">
        <f t="shared" si="35"/>
        <v>116956.80671137154</v>
      </c>
      <c r="AP43" s="9">
        <f t="shared" si="35"/>
        <v>116863.24126600243</v>
      </c>
    </row>
    <row r="44" spans="1:42" x14ac:dyDescent="0.2">
      <c r="A44" s="4" t="s">
        <v>498</v>
      </c>
      <c r="B44" s="343">
        <f>SUM(D44:AP44)</f>
        <v>15414850.013046771</v>
      </c>
      <c r="C44" s="657">
        <f t="shared" ref="C44:AP44" si="36">SUM(C41:C43)</f>
        <v>373316.01713337254</v>
      </c>
      <c r="D44" s="13">
        <f t="shared" si="36"/>
        <v>375592.61284533062</v>
      </c>
      <c r="E44" s="13">
        <f t="shared" si="36"/>
        <v>377883.79826164054</v>
      </c>
      <c r="F44" s="13">
        <f t="shared" si="36"/>
        <v>380189.67012437026</v>
      </c>
      <c r="G44" s="13">
        <f t="shared" si="36"/>
        <v>382510.32583123859</v>
      </c>
      <c r="H44" s="13">
        <f t="shared" si="36"/>
        <v>384845.86344011902</v>
      </c>
      <c r="I44" s="13">
        <f t="shared" si="36"/>
        <v>387196.38167357387</v>
      </c>
      <c r="J44" s="13">
        <f t="shared" si="36"/>
        <v>389561.97992342041</v>
      </c>
      <c r="K44" s="13">
        <f t="shared" si="36"/>
        <v>391942.7582553284</v>
      </c>
      <c r="L44" s="13">
        <f t="shared" si="36"/>
        <v>394338.81741344952</v>
      </c>
      <c r="M44" s="13">
        <f t="shared" si="36"/>
        <v>396750.25882507884</v>
      </c>
      <c r="N44" s="13">
        <f t="shared" si="36"/>
        <v>399177.18460534845</v>
      </c>
      <c r="O44" s="13">
        <f t="shared" si="36"/>
        <v>401619.69756195397</v>
      </c>
      <c r="P44" s="13">
        <f t="shared" si="36"/>
        <v>404077.90119991318</v>
      </c>
      <c r="Q44" s="13">
        <f t="shared" si="36"/>
        <v>406551.89972635813</v>
      </c>
      <c r="R44" s="13">
        <f t="shared" si="36"/>
        <v>409041.7980553605</v>
      </c>
      <c r="S44" s="13">
        <f t="shared" si="36"/>
        <v>408076.75780243066</v>
      </c>
      <c r="T44" s="13">
        <f t="shared" si="36"/>
        <v>407114.40300214657</v>
      </c>
      <c r="U44" s="13">
        <f t="shared" si="36"/>
        <v>406154.72576588485</v>
      </c>
      <c r="V44" s="13">
        <f t="shared" si="36"/>
        <v>405197.71822855377</v>
      </c>
      <c r="W44" s="13">
        <f t="shared" si="36"/>
        <v>404243.3725485226</v>
      </c>
      <c r="X44" s="13">
        <f t="shared" si="36"/>
        <v>403291.6809075519</v>
      </c>
      <c r="Y44" s="13">
        <f t="shared" si="36"/>
        <v>402342.6355107227</v>
      </c>
      <c r="Z44" s="13">
        <f t="shared" si="36"/>
        <v>401396.22858636733</v>
      </c>
      <c r="AA44" s="13">
        <f t="shared" si="36"/>
        <v>400452.45238599926</v>
      </c>
      <c r="AB44" s="13">
        <f t="shared" si="36"/>
        <v>399511.29918424395</v>
      </c>
      <c r="AC44" s="13">
        <f t="shared" si="36"/>
        <v>398572.76127876964</v>
      </c>
      <c r="AD44" s="13">
        <f t="shared" si="36"/>
        <v>397636.83099021809</v>
      </c>
      <c r="AE44" s="13">
        <f t="shared" si="36"/>
        <v>396703.50066213595</v>
      </c>
      <c r="AF44" s="13">
        <f t="shared" si="36"/>
        <v>395772.76266090618</v>
      </c>
      <c r="AG44" s="13">
        <f t="shared" si="36"/>
        <v>394844.6093756794</v>
      </c>
      <c r="AH44" s="13">
        <f t="shared" si="36"/>
        <v>393919.03321830614</v>
      </c>
      <c r="AI44" s="13">
        <f t="shared" si="36"/>
        <v>392996.02662326838</v>
      </c>
      <c r="AJ44" s="13">
        <f t="shared" si="36"/>
        <v>392075.58204761217</v>
      </c>
      <c r="AK44" s="13">
        <f t="shared" si="36"/>
        <v>391157.69197087944</v>
      </c>
      <c r="AL44" s="13">
        <f t="shared" si="36"/>
        <v>390242.34889504133</v>
      </c>
      <c r="AM44" s="13">
        <f t="shared" si="36"/>
        <v>389329.54534443072</v>
      </c>
      <c r="AN44" s="13">
        <f t="shared" si="36"/>
        <v>388419.27386567515</v>
      </c>
      <c r="AO44" s="13">
        <f t="shared" si="36"/>
        <v>387511.52702762996</v>
      </c>
      <c r="AP44" s="13">
        <f t="shared" si="36"/>
        <v>386606.29742131208</v>
      </c>
    </row>
    <row r="47" spans="1:42" x14ac:dyDescent="0.2">
      <c r="A47" s="3"/>
      <c r="B47" s="3"/>
      <c r="C47" s="3" t="s">
        <v>10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2">
      <c r="A48" s="4" t="s">
        <v>684</v>
      </c>
      <c r="B48" s="4"/>
      <c r="C48" s="5">
        <v>0</v>
      </c>
      <c r="D48" s="5">
        <v>1</v>
      </c>
      <c r="E48" s="5">
        <v>2</v>
      </c>
      <c r="F48" s="5">
        <v>3</v>
      </c>
      <c r="G48" s="5">
        <v>4</v>
      </c>
      <c r="H48" s="5">
        <v>5</v>
      </c>
      <c r="I48" s="5">
        <v>6</v>
      </c>
      <c r="J48" s="5">
        <v>7</v>
      </c>
      <c r="K48" s="5">
        <v>8</v>
      </c>
      <c r="L48" s="5">
        <v>9</v>
      </c>
      <c r="M48" s="5">
        <v>10</v>
      </c>
      <c r="N48" s="5">
        <v>11</v>
      </c>
      <c r="O48" s="5">
        <v>12</v>
      </c>
      <c r="P48" s="5">
        <v>13</v>
      </c>
      <c r="Q48" s="5">
        <v>14</v>
      </c>
      <c r="R48" s="5">
        <v>15</v>
      </c>
      <c r="S48" s="5">
        <v>16</v>
      </c>
      <c r="T48" s="5">
        <v>17</v>
      </c>
      <c r="U48" s="5">
        <v>18</v>
      </c>
      <c r="V48" s="5">
        <v>19</v>
      </c>
      <c r="W48" s="5">
        <v>20</v>
      </c>
      <c r="X48" s="5">
        <v>21</v>
      </c>
      <c r="Y48" s="5">
        <v>22</v>
      </c>
      <c r="Z48" s="5">
        <v>23</v>
      </c>
      <c r="AA48" s="5">
        <v>24</v>
      </c>
      <c r="AB48" s="5">
        <v>25</v>
      </c>
      <c r="AC48" s="5">
        <v>26</v>
      </c>
      <c r="AD48" s="5">
        <v>27</v>
      </c>
      <c r="AE48" s="5">
        <v>28</v>
      </c>
      <c r="AF48" s="5">
        <v>29</v>
      </c>
      <c r="AG48" s="5">
        <v>30</v>
      </c>
      <c r="AH48" s="5">
        <v>31</v>
      </c>
      <c r="AI48" s="5">
        <v>32</v>
      </c>
      <c r="AJ48" s="5">
        <v>33</v>
      </c>
      <c r="AK48" s="5">
        <v>34</v>
      </c>
      <c r="AL48" s="5">
        <v>35</v>
      </c>
      <c r="AM48" s="5">
        <v>36</v>
      </c>
      <c r="AN48" s="5">
        <v>37</v>
      </c>
      <c r="AO48" s="5">
        <v>38</v>
      </c>
      <c r="AP48" s="5">
        <v>39</v>
      </c>
    </row>
    <row r="49" spans="1:42" ht="10.8" thickBot="1" x14ac:dyDescent="0.25">
      <c r="A49" s="6" t="s">
        <v>34</v>
      </c>
      <c r="B49" s="342" t="s">
        <v>9</v>
      </c>
      <c r="C49" s="656">
        <v>2025</v>
      </c>
      <c r="D49" s="7">
        <f t="shared" ref="D49:AP49" si="37">$C$13+D48</f>
        <v>2026</v>
      </c>
      <c r="E49" s="7">
        <f t="shared" si="37"/>
        <v>2027</v>
      </c>
      <c r="F49" s="7">
        <f t="shared" si="37"/>
        <v>2028</v>
      </c>
      <c r="G49" s="7">
        <f t="shared" si="37"/>
        <v>2029</v>
      </c>
      <c r="H49" s="7">
        <f t="shared" si="37"/>
        <v>2030</v>
      </c>
      <c r="I49" s="7">
        <f t="shared" si="37"/>
        <v>2031</v>
      </c>
      <c r="J49" s="7">
        <f t="shared" si="37"/>
        <v>2032</v>
      </c>
      <c r="K49" s="7">
        <f t="shared" si="37"/>
        <v>2033</v>
      </c>
      <c r="L49" s="7">
        <f t="shared" si="37"/>
        <v>2034</v>
      </c>
      <c r="M49" s="7">
        <f t="shared" si="37"/>
        <v>2035</v>
      </c>
      <c r="N49" s="7">
        <f t="shared" si="37"/>
        <v>2036</v>
      </c>
      <c r="O49" s="7">
        <f t="shared" si="37"/>
        <v>2037</v>
      </c>
      <c r="P49" s="7">
        <f t="shared" si="37"/>
        <v>2038</v>
      </c>
      <c r="Q49" s="7">
        <f t="shared" si="37"/>
        <v>2039</v>
      </c>
      <c r="R49" s="7">
        <f t="shared" si="37"/>
        <v>2040</v>
      </c>
      <c r="S49" s="7">
        <f t="shared" si="37"/>
        <v>2041</v>
      </c>
      <c r="T49" s="7">
        <f t="shared" si="37"/>
        <v>2042</v>
      </c>
      <c r="U49" s="7">
        <f t="shared" si="37"/>
        <v>2043</v>
      </c>
      <c r="V49" s="7">
        <f t="shared" si="37"/>
        <v>2044</v>
      </c>
      <c r="W49" s="7">
        <f t="shared" si="37"/>
        <v>2045</v>
      </c>
      <c r="X49" s="7">
        <f t="shared" si="37"/>
        <v>2046</v>
      </c>
      <c r="Y49" s="7">
        <f t="shared" si="37"/>
        <v>2047</v>
      </c>
      <c r="Z49" s="7">
        <f t="shared" si="37"/>
        <v>2048</v>
      </c>
      <c r="AA49" s="7">
        <f t="shared" si="37"/>
        <v>2049</v>
      </c>
      <c r="AB49" s="7">
        <f t="shared" si="37"/>
        <v>2050</v>
      </c>
      <c r="AC49" s="7">
        <f t="shared" si="37"/>
        <v>2051</v>
      </c>
      <c r="AD49" s="7">
        <f t="shared" si="37"/>
        <v>2052</v>
      </c>
      <c r="AE49" s="7">
        <f t="shared" si="37"/>
        <v>2053</v>
      </c>
      <c r="AF49" s="7">
        <f t="shared" si="37"/>
        <v>2054</v>
      </c>
      <c r="AG49" s="7">
        <f t="shared" si="37"/>
        <v>2055</v>
      </c>
      <c r="AH49" s="7">
        <f t="shared" si="37"/>
        <v>2056</v>
      </c>
      <c r="AI49" s="7">
        <f t="shared" si="37"/>
        <v>2057</v>
      </c>
      <c r="AJ49" s="7">
        <f t="shared" si="37"/>
        <v>2058</v>
      </c>
      <c r="AK49" s="7">
        <f t="shared" si="37"/>
        <v>2059</v>
      </c>
      <c r="AL49" s="7">
        <f t="shared" si="37"/>
        <v>2060</v>
      </c>
      <c r="AM49" s="7">
        <f t="shared" si="37"/>
        <v>2061</v>
      </c>
      <c r="AN49" s="7">
        <f t="shared" si="37"/>
        <v>2062</v>
      </c>
      <c r="AO49" s="7">
        <f t="shared" si="37"/>
        <v>2063</v>
      </c>
      <c r="AP49" s="7">
        <f t="shared" si="37"/>
        <v>2064</v>
      </c>
    </row>
    <row r="50" spans="1:42" x14ac:dyDescent="0.2">
      <c r="A50" s="480" t="s">
        <v>658</v>
      </c>
      <c r="B50" s="282">
        <f>SUM(D50:AP50)</f>
        <v>187786.35380207558</v>
      </c>
      <c r="C50" s="655">
        <v>0</v>
      </c>
      <c r="D50" s="9">
        <v>0</v>
      </c>
      <c r="E50" s="9">
        <v>0</v>
      </c>
      <c r="F50" s="9">
        <v>0</v>
      </c>
      <c r="G50" s="9">
        <f>G59*0.15</f>
        <v>5016.0337824978324</v>
      </c>
      <c r="H50" s="9">
        <f t="shared" ref="H50:AP50" si="38">H59*0.15</f>
        <v>5051.1460189753161</v>
      </c>
      <c r="I50" s="9">
        <f t="shared" si="38"/>
        <v>5086.5040411081436</v>
      </c>
      <c r="J50" s="9">
        <f t="shared" si="38"/>
        <v>5122.1095693959005</v>
      </c>
      <c r="K50" s="9">
        <f t="shared" si="38"/>
        <v>5157.9643363816713</v>
      </c>
      <c r="L50" s="9">
        <f t="shared" si="38"/>
        <v>5194.070086736343</v>
      </c>
      <c r="M50" s="9">
        <f t="shared" si="38"/>
        <v>5230.4285773434967</v>
      </c>
      <c r="N50" s="9">
        <f t="shared" si="38"/>
        <v>5267.0415773849008</v>
      </c>
      <c r="O50" s="9">
        <f t="shared" si="38"/>
        <v>5303.9108684265948</v>
      </c>
      <c r="P50" s="9">
        <f t="shared" si="38"/>
        <v>5341.0382445055793</v>
      </c>
      <c r="Q50" s="9">
        <f t="shared" si="38"/>
        <v>5378.425512217118</v>
      </c>
      <c r="R50" s="9">
        <f t="shared" si="38"/>
        <v>5416.0744908026372</v>
      </c>
      <c r="S50" s="9">
        <f t="shared" si="38"/>
        <v>5399.8262673302297</v>
      </c>
      <c r="T50" s="9">
        <f t="shared" si="38"/>
        <v>5383.6267885282386</v>
      </c>
      <c r="U50" s="9">
        <f t="shared" si="38"/>
        <v>5367.4759081626535</v>
      </c>
      <c r="V50" s="9">
        <f t="shared" si="38"/>
        <v>5351.3734804381656</v>
      </c>
      <c r="W50" s="9">
        <f t="shared" si="38"/>
        <v>5335.3193599968508</v>
      </c>
      <c r="X50" s="9">
        <f t="shared" si="38"/>
        <v>5319.313401916861</v>
      </c>
      <c r="Y50" s="9">
        <f t="shared" si="38"/>
        <v>5303.3554617111104</v>
      </c>
      <c r="Z50" s="9">
        <f t="shared" si="38"/>
        <v>5287.4453953259763</v>
      </c>
      <c r="AA50" s="9">
        <f t="shared" si="38"/>
        <v>5271.5830591399981</v>
      </c>
      <c r="AB50" s="9">
        <f t="shared" si="38"/>
        <v>5255.7683099625783</v>
      </c>
      <c r="AC50" s="9">
        <f t="shared" si="38"/>
        <v>5240.00100503269</v>
      </c>
      <c r="AD50" s="9">
        <f t="shared" si="38"/>
        <v>5224.281002017593</v>
      </c>
      <c r="AE50" s="9">
        <f t="shared" si="38"/>
        <v>5208.60815901154</v>
      </c>
      <c r="AF50" s="9">
        <f t="shared" si="38"/>
        <v>5192.9823345345058</v>
      </c>
      <c r="AG50" s="9">
        <f t="shared" si="38"/>
        <v>5177.4033875309024</v>
      </c>
      <c r="AH50" s="9">
        <f t="shared" si="38"/>
        <v>5161.871177368309</v>
      </c>
      <c r="AI50" s="9">
        <f t="shared" si="38"/>
        <v>5146.3855638362038</v>
      </c>
      <c r="AJ50" s="9">
        <f t="shared" si="38"/>
        <v>5130.9464071446955</v>
      </c>
      <c r="AK50" s="9">
        <f t="shared" si="38"/>
        <v>5115.5535679232607</v>
      </c>
      <c r="AL50" s="9">
        <f t="shared" si="38"/>
        <v>5100.2069072194909</v>
      </c>
      <c r="AM50" s="9">
        <f t="shared" si="38"/>
        <v>5084.9062864978323</v>
      </c>
      <c r="AN50" s="9">
        <f t="shared" si="38"/>
        <v>5069.6515676383397</v>
      </c>
      <c r="AO50" s="9">
        <f t="shared" si="38"/>
        <v>5054.4426129354242</v>
      </c>
      <c r="AP50" s="9">
        <f t="shared" si="38"/>
        <v>5039.2792850966171</v>
      </c>
    </row>
    <row r="51" spans="1:42" x14ac:dyDescent="0.2">
      <c r="A51" s="495" t="s">
        <v>678</v>
      </c>
      <c r="B51" s="282">
        <f>SUM(D51:AP51)</f>
        <v>63413.767452177715</v>
      </c>
      <c r="C51" s="655">
        <v>0</v>
      </c>
      <c r="D51" s="9">
        <v>0</v>
      </c>
      <c r="E51" s="9">
        <v>0</v>
      </c>
      <c r="F51" s="9">
        <v>0</v>
      </c>
      <c r="G51" s="9">
        <f>G60*0.08</f>
        <v>1348.2424765413723</v>
      </c>
      <c r="H51" s="9">
        <f t="shared" ref="H51:AP51" si="39">H60*0.08</f>
        <v>1368.4661136894927</v>
      </c>
      <c r="I51" s="9">
        <f t="shared" si="39"/>
        <v>1388.9931053948351</v>
      </c>
      <c r="J51" s="9">
        <f t="shared" si="39"/>
        <v>1409.8280019757574</v>
      </c>
      <c r="K51" s="9">
        <f t="shared" si="39"/>
        <v>1430.9754220053935</v>
      </c>
      <c r="L51" s="9">
        <f t="shared" si="39"/>
        <v>1452.4400533354742</v>
      </c>
      <c r="M51" s="9">
        <f t="shared" si="39"/>
        <v>1474.2266541355064</v>
      </c>
      <c r="N51" s="9">
        <f t="shared" si="39"/>
        <v>1496.3400539475388</v>
      </c>
      <c r="O51" s="9">
        <f t="shared" si="39"/>
        <v>1518.7851547567518</v>
      </c>
      <c r="P51" s="9">
        <f t="shared" si="39"/>
        <v>1541.5669320781028</v>
      </c>
      <c r="Q51" s="9">
        <f t="shared" si="39"/>
        <v>1564.6904360592744</v>
      </c>
      <c r="R51" s="9">
        <f t="shared" si="39"/>
        <v>1588.1607926001634</v>
      </c>
      <c r="S51" s="9">
        <f t="shared" si="39"/>
        <v>1611.9832044891655</v>
      </c>
      <c r="T51" s="9">
        <f t="shared" si="39"/>
        <v>1636.1629525565027</v>
      </c>
      <c r="U51" s="9">
        <f t="shared" si="39"/>
        <v>1660.7053968448502</v>
      </c>
      <c r="V51" s="9">
        <f t="shared" si="39"/>
        <v>1685.6159777975226</v>
      </c>
      <c r="W51" s="9">
        <f t="shared" si="39"/>
        <v>1710.900217464485</v>
      </c>
      <c r="X51" s="9">
        <f t="shared" si="39"/>
        <v>1736.5637207264519</v>
      </c>
      <c r="Y51" s="9">
        <f t="shared" si="39"/>
        <v>1762.6121765373487</v>
      </c>
      <c r="Z51" s="9">
        <f t="shared" si="39"/>
        <v>1789.0513591854087</v>
      </c>
      <c r="AA51" s="9">
        <f t="shared" si="39"/>
        <v>1815.8871295731899</v>
      </c>
      <c r="AB51" s="9">
        <f t="shared" si="39"/>
        <v>1843.1254365167874</v>
      </c>
      <c r="AC51" s="9">
        <f t="shared" si="39"/>
        <v>1870.7723180645389</v>
      </c>
      <c r="AD51" s="9">
        <f t="shared" si="39"/>
        <v>1898.8339028355069</v>
      </c>
      <c r="AE51" s="9">
        <f t="shared" si="39"/>
        <v>1927.3164113780394</v>
      </c>
      <c r="AF51" s="9">
        <f t="shared" si="39"/>
        <v>1956.2261575487096</v>
      </c>
      <c r="AG51" s="9">
        <f t="shared" si="39"/>
        <v>1985.5695499119402</v>
      </c>
      <c r="AH51" s="9">
        <f t="shared" si="39"/>
        <v>2015.353093160619</v>
      </c>
      <c r="AI51" s="9">
        <f t="shared" si="39"/>
        <v>2045.5833895580281</v>
      </c>
      <c r="AJ51" s="9">
        <f t="shared" si="39"/>
        <v>2076.2671404013986</v>
      </c>
      <c r="AK51" s="9">
        <f t="shared" si="39"/>
        <v>2107.4111475074192</v>
      </c>
      <c r="AL51" s="9">
        <f t="shared" si="39"/>
        <v>2139.0223147200304</v>
      </c>
      <c r="AM51" s="9">
        <f t="shared" si="39"/>
        <v>2139.0223147200304</v>
      </c>
      <c r="AN51" s="9">
        <f t="shared" si="39"/>
        <v>2139.0223147200304</v>
      </c>
      <c r="AO51" s="9">
        <f t="shared" si="39"/>
        <v>2139.0223147200304</v>
      </c>
      <c r="AP51" s="9">
        <f t="shared" si="39"/>
        <v>2139.0223147200304</v>
      </c>
    </row>
    <row r="52" spans="1:42" x14ac:dyDescent="0.2">
      <c r="A52" s="481" t="s">
        <v>635</v>
      </c>
      <c r="B52" s="282">
        <f>SUM(D52:AP52)</f>
        <v>0</v>
      </c>
      <c r="C52" s="655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</row>
    <row r="53" spans="1:42" x14ac:dyDescent="0.2">
      <c r="A53" s="4" t="s">
        <v>498</v>
      </c>
      <c r="B53" s="343">
        <f>SUM(D53:AP53)</f>
        <v>251200.12125425335</v>
      </c>
      <c r="C53" s="657">
        <f t="shared" ref="C53:AP53" si="40">SUM(C50:C52)</f>
        <v>0</v>
      </c>
      <c r="D53" s="13">
        <f t="shared" si="40"/>
        <v>0</v>
      </c>
      <c r="E53" s="13">
        <f t="shared" si="40"/>
        <v>0</v>
      </c>
      <c r="F53" s="13">
        <f t="shared" si="40"/>
        <v>0</v>
      </c>
      <c r="G53" s="13">
        <f t="shared" si="40"/>
        <v>6364.2762590392049</v>
      </c>
      <c r="H53" s="13">
        <f t="shared" si="40"/>
        <v>6419.612132664809</v>
      </c>
      <c r="I53" s="13">
        <f t="shared" si="40"/>
        <v>6475.4971465029785</v>
      </c>
      <c r="J53" s="13">
        <f t="shared" si="40"/>
        <v>6531.9375713716581</v>
      </c>
      <c r="K53" s="13">
        <f t="shared" si="40"/>
        <v>6588.939758387065</v>
      </c>
      <c r="L53" s="13">
        <f t="shared" si="40"/>
        <v>6646.5101400718177</v>
      </c>
      <c r="M53" s="13">
        <f t="shared" si="40"/>
        <v>6704.6552314790033</v>
      </c>
      <c r="N53" s="13">
        <f t="shared" si="40"/>
        <v>6763.3816313324396</v>
      </c>
      <c r="O53" s="13">
        <f t="shared" si="40"/>
        <v>6822.6960231833464</v>
      </c>
      <c r="P53" s="13">
        <f t="shared" si="40"/>
        <v>6882.6051765836819</v>
      </c>
      <c r="Q53" s="13">
        <f t="shared" si="40"/>
        <v>6943.1159482763924</v>
      </c>
      <c r="R53" s="13">
        <f t="shared" si="40"/>
        <v>7004.2352834028006</v>
      </c>
      <c r="S53" s="13">
        <f t="shared" si="40"/>
        <v>7011.8094718193952</v>
      </c>
      <c r="T53" s="13">
        <f t="shared" si="40"/>
        <v>7019.7897410847418</v>
      </c>
      <c r="U53" s="13">
        <f t="shared" si="40"/>
        <v>7028.1813050075034</v>
      </c>
      <c r="V53" s="13">
        <f t="shared" si="40"/>
        <v>7036.9894582356883</v>
      </c>
      <c r="W53" s="13">
        <f t="shared" si="40"/>
        <v>7046.2195774613356</v>
      </c>
      <c r="X53" s="13">
        <f t="shared" si="40"/>
        <v>7055.8771226433128</v>
      </c>
      <c r="Y53" s="13">
        <f t="shared" si="40"/>
        <v>7065.9676382484595</v>
      </c>
      <c r="Z53" s="13">
        <f t="shared" si="40"/>
        <v>7076.496754511385</v>
      </c>
      <c r="AA53" s="13">
        <f t="shared" si="40"/>
        <v>7087.4701887131878</v>
      </c>
      <c r="AB53" s="13">
        <f t="shared" si="40"/>
        <v>7098.8937464793653</v>
      </c>
      <c r="AC53" s="13">
        <f t="shared" si="40"/>
        <v>7110.773323097229</v>
      </c>
      <c r="AD53" s="13">
        <f t="shared" si="40"/>
        <v>7123.1149048530997</v>
      </c>
      <c r="AE53" s="13">
        <f t="shared" si="40"/>
        <v>7135.9245703895795</v>
      </c>
      <c r="AF53" s="13">
        <f t="shared" si="40"/>
        <v>7149.2084920832149</v>
      </c>
      <c r="AG53" s="13">
        <f t="shared" si="40"/>
        <v>7162.9729374428425</v>
      </c>
      <c r="AH53" s="13">
        <f t="shared" si="40"/>
        <v>7177.2242705289282</v>
      </c>
      <c r="AI53" s="13">
        <f t="shared" si="40"/>
        <v>7191.9689533942319</v>
      </c>
      <c r="AJ53" s="13">
        <f t="shared" si="40"/>
        <v>7207.2135475460946</v>
      </c>
      <c r="AK53" s="13">
        <f t="shared" si="40"/>
        <v>7222.9647154306804</v>
      </c>
      <c r="AL53" s="13">
        <f t="shared" si="40"/>
        <v>7239.2292219395213</v>
      </c>
      <c r="AM53" s="13">
        <f t="shared" si="40"/>
        <v>7223.9286012178627</v>
      </c>
      <c r="AN53" s="13">
        <f t="shared" si="40"/>
        <v>7208.6738823583701</v>
      </c>
      <c r="AO53" s="13">
        <f t="shared" si="40"/>
        <v>7193.4649276554546</v>
      </c>
      <c r="AP53" s="13">
        <f t="shared" si="40"/>
        <v>7178.3015998166475</v>
      </c>
    </row>
    <row r="56" spans="1:42" x14ac:dyDescent="0.2">
      <c r="A56" s="3"/>
      <c r="B56" s="3"/>
      <c r="C56" s="3" t="s">
        <v>10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2">
      <c r="A57" s="4" t="s">
        <v>683</v>
      </c>
      <c r="B57" s="4"/>
      <c r="C57" s="5">
        <v>0</v>
      </c>
      <c r="D57" s="5">
        <v>1</v>
      </c>
      <c r="E57" s="5">
        <v>2</v>
      </c>
      <c r="F57" s="5">
        <v>3</v>
      </c>
      <c r="G57" s="5">
        <v>4</v>
      </c>
      <c r="H57" s="5">
        <v>5</v>
      </c>
      <c r="I57" s="5">
        <v>6</v>
      </c>
      <c r="J57" s="5">
        <v>7</v>
      </c>
      <c r="K57" s="5">
        <v>8</v>
      </c>
      <c r="L57" s="5">
        <v>9</v>
      </c>
      <c r="M57" s="5">
        <v>10</v>
      </c>
      <c r="N57" s="5">
        <v>11</v>
      </c>
      <c r="O57" s="5">
        <v>12</v>
      </c>
      <c r="P57" s="5">
        <v>13</v>
      </c>
      <c r="Q57" s="5">
        <v>14</v>
      </c>
      <c r="R57" s="5">
        <v>15</v>
      </c>
      <c r="S57" s="5">
        <v>16</v>
      </c>
      <c r="T57" s="5">
        <v>17</v>
      </c>
      <c r="U57" s="5">
        <v>18</v>
      </c>
      <c r="V57" s="5">
        <v>19</v>
      </c>
      <c r="W57" s="5">
        <v>20</v>
      </c>
      <c r="X57" s="5">
        <v>21</v>
      </c>
      <c r="Y57" s="5">
        <v>22</v>
      </c>
      <c r="Z57" s="5">
        <v>23</v>
      </c>
      <c r="AA57" s="5">
        <v>24</v>
      </c>
      <c r="AB57" s="5">
        <v>25</v>
      </c>
      <c r="AC57" s="5">
        <v>26</v>
      </c>
      <c r="AD57" s="5">
        <v>27</v>
      </c>
      <c r="AE57" s="5">
        <v>28</v>
      </c>
      <c r="AF57" s="5">
        <v>29</v>
      </c>
      <c r="AG57" s="5">
        <v>30</v>
      </c>
      <c r="AH57" s="5">
        <v>31</v>
      </c>
      <c r="AI57" s="5">
        <v>32</v>
      </c>
      <c r="AJ57" s="5">
        <v>33</v>
      </c>
      <c r="AK57" s="5">
        <v>34</v>
      </c>
      <c r="AL57" s="5">
        <v>35</v>
      </c>
      <c r="AM57" s="5">
        <v>36</v>
      </c>
      <c r="AN57" s="5">
        <v>37</v>
      </c>
      <c r="AO57" s="5">
        <v>38</v>
      </c>
      <c r="AP57" s="5">
        <v>39</v>
      </c>
    </row>
    <row r="58" spans="1:42" ht="10.8" thickBot="1" x14ac:dyDescent="0.25">
      <c r="A58" s="6" t="s">
        <v>34</v>
      </c>
      <c r="B58" s="342" t="s">
        <v>9</v>
      </c>
      <c r="C58" s="656">
        <v>2025</v>
      </c>
      <c r="D58" s="7">
        <f t="shared" ref="D58:AP58" si="41">$C$13+D57</f>
        <v>2026</v>
      </c>
      <c r="E58" s="7">
        <f t="shared" si="41"/>
        <v>2027</v>
      </c>
      <c r="F58" s="7">
        <f t="shared" si="41"/>
        <v>2028</v>
      </c>
      <c r="G58" s="7">
        <f t="shared" si="41"/>
        <v>2029</v>
      </c>
      <c r="H58" s="7">
        <f t="shared" si="41"/>
        <v>2030</v>
      </c>
      <c r="I58" s="7">
        <f t="shared" si="41"/>
        <v>2031</v>
      </c>
      <c r="J58" s="7">
        <f t="shared" si="41"/>
        <v>2032</v>
      </c>
      <c r="K58" s="7">
        <f t="shared" si="41"/>
        <v>2033</v>
      </c>
      <c r="L58" s="7">
        <f t="shared" si="41"/>
        <v>2034</v>
      </c>
      <c r="M58" s="7">
        <f t="shared" si="41"/>
        <v>2035</v>
      </c>
      <c r="N58" s="7">
        <f t="shared" si="41"/>
        <v>2036</v>
      </c>
      <c r="O58" s="7">
        <f t="shared" si="41"/>
        <v>2037</v>
      </c>
      <c r="P58" s="7">
        <f t="shared" si="41"/>
        <v>2038</v>
      </c>
      <c r="Q58" s="7">
        <f t="shared" si="41"/>
        <v>2039</v>
      </c>
      <c r="R58" s="7">
        <f t="shared" si="41"/>
        <v>2040</v>
      </c>
      <c r="S58" s="7">
        <f t="shared" si="41"/>
        <v>2041</v>
      </c>
      <c r="T58" s="7">
        <f t="shared" si="41"/>
        <v>2042</v>
      </c>
      <c r="U58" s="7">
        <f t="shared" si="41"/>
        <v>2043</v>
      </c>
      <c r="V58" s="7">
        <f t="shared" si="41"/>
        <v>2044</v>
      </c>
      <c r="W58" s="7">
        <f t="shared" si="41"/>
        <v>2045</v>
      </c>
      <c r="X58" s="7">
        <f t="shared" si="41"/>
        <v>2046</v>
      </c>
      <c r="Y58" s="7">
        <f t="shared" si="41"/>
        <v>2047</v>
      </c>
      <c r="Z58" s="7">
        <f t="shared" si="41"/>
        <v>2048</v>
      </c>
      <c r="AA58" s="7">
        <f t="shared" si="41"/>
        <v>2049</v>
      </c>
      <c r="AB58" s="7">
        <f t="shared" si="41"/>
        <v>2050</v>
      </c>
      <c r="AC58" s="7">
        <f t="shared" si="41"/>
        <v>2051</v>
      </c>
      <c r="AD58" s="7">
        <f t="shared" si="41"/>
        <v>2052</v>
      </c>
      <c r="AE58" s="7">
        <f t="shared" si="41"/>
        <v>2053</v>
      </c>
      <c r="AF58" s="7">
        <f t="shared" si="41"/>
        <v>2054</v>
      </c>
      <c r="AG58" s="7">
        <f t="shared" si="41"/>
        <v>2055</v>
      </c>
      <c r="AH58" s="7">
        <f t="shared" si="41"/>
        <v>2056</v>
      </c>
      <c r="AI58" s="7">
        <f t="shared" si="41"/>
        <v>2057</v>
      </c>
      <c r="AJ58" s="7">
        <f t="shared" si="41"/>
        <v>2058</v>
      </c>
      <c r="AK58" s="7">
        <f t="shared" si="41"/>
        <v>2059</v>
      </c>
      <c r="AL58" s="7">
        <f t="shared" si="41"/>
        <v>2060</v>
      </c>
      <c r="AM58" s="7">
        <f t="shared" si="41"/>
        <v>2061</v>
      </c>
      <c r="AN58" s="7">
        <f t="shared" si="41"/>
        <v>2062</v>
      </c>
      <c r="AO58" s="7">
        <f t="shared" si="41"/>
        <v>2063</v>
      </c>
      <c r="AP58" s="7">
        <f t="shared" si="41"/>
        <v>2064</v>
      </c>
    </row>
    <row r="59" spans="1:42" x14ac:dyDescent="0.2">
      <c r="A59" s="480" t="s">
        <v>658</v>
      </c>
      <c r="B59" s="282">
        <f>SUM(D59:AP59)</f>
        <v>1350841.4268689186</v>
      </c>
      <c r="C59" s="655">
        <f>C14</f>
        <v>32520.057999999997</v>
      </c>
      <c r="D59" s="9">
        <f>D14</f>
        <v>32747.698405999992</v>
      </c>
      <c r="E59" s="9">
        <f t="shared" ref="E59:AP59" si="42">E14</f>
        <v>32976.932294841987</v>
      </c>
      <c r="F59" s="9">
        <f t="shared" si="42"/>
        <v>33207.770820905876</v>
      </c>
      <c r="G59" s="9">
        <f t="shared" si="42"/>
        <v>33440.225216652216</v>
      </c>
      <c r="H59" s="9">
        <f t="shared" si="42"/>
        <v>33674.306793168776</v>
      </c>
      <c r="I59" s="9">
        <f t="shared" si="42"/>
        <v>33910.026940720956</v>
      </c>
      <c r="J59" s="9">
        <f t="shared" si="42"/>
        <v>34147.397129306002</v>
      </c>
      <c r="K59" s="9">
        <f t="shared" si="42"/>
        <v>34386.428909211143</v>
      </c>
      <c r="L59" s="9">
        <f t="shared" si="42"/>
        <v>34627.13391157562</v>
      </c>
      <c r="M59" s="9">
        <f t="shared" si="42"/>
        <v>34869.523848956647</v>
      </c>
      <c r="N59" s="9">
        <f t="shared" si="42"/>
        <v>35113.610515899338</v>
      </c>
      <c r="O59" s="9">
        <f t="shared" si="42"/>
        <v>35359.405789510631</v>
      </c>
      <c r="P59" s="9">
        <f t="shared" si="42"/>
        <v>35606.921630037199</v>
      </c>
      <c r="Q59" s="9">
        <f t="shared" si="42"/>
        <v>35856.170081447453</v>
      </c>
      <c r="R59" s="9">
        <f t="shared" si="42"/>
        <v>36107.163272017584</v>
      </c>
      <c r="S59" s="9">
        <f t="shared" si="42"/>
        <v>35998.841782201533</v>
      </c>
      <c r="T59" s="9">
        <f t="shared" si="42"/>
        <v>35890.845256854926</v>
      </c>
      <c r="U59" s="9">
        <f t="shared" si="42"/>
        <v>35783.17272108436</v>
      </c>
      <c r="V59" s="9">
        <f t="shared" si="42"/>
        <v>35675.823202921107</v>
      </c>
      <c r="W59" s="9">
        <f t="shared" si="42"/>
        <v>35568.795733312341</v>
      </c>
      <c r="X59" s="9">
        <f t="shared" si="42"/>
        <v>35462.089346112407</v>
      </c>
      <c r="Y59" s="9">
        <f t="shared" si="42"/>
        <v>35355.703078074068</v>
      </c>
      <c r="Z59" s="9">
        <f t="shared" si="42"/>
        <v>35249.635968839844</v>
      </c>
      <c r="AA59" s="9">
        <f t="shared" si="42"/>
        <v>35143.887060933324</v>
      </c>
      <c r="AB59" s="9">
        <f t="shared" si="42"/>
        <v>35038.455399750521</v>
      </c>
      <c r="AC59" s="9">
        <f t="shared" si="42"/>
        <v>34933.340033551271</v>
      </c>
      <c r="AD59" s="9">
        <f t="shared" si="42"/>
        <v>34828.54001345062</v>
      </c>
      <c r="AE59" s="9">
        <f t="shared" si="42"/>
        <v>34724.054393410268</v>
      </c>
      <c r="AF59" s="9">
        <f t="shared" si="42"/>
        <v>34619.88223023004</v>
      </c>
      <c r="AG59" s="9">
        <f t="shared" si="42"/>
        <v>34516.02258353935</v>
      </c>
      <c r="AH59" s="9">
        <f t="shared" si="42"/>
        <v>34412.47451578873</v>
      </c>
      <c r="AI59" s="9">
        <f t="shared" si="42"/>
        <v>34309.237092241361</v>
      </c>
      <c r="AJ59" s="9">
        <f t="shared" si="42"/>
        <v>34206.309380964638</v>
      </c>
      <c r="AK59" s="9">
        <f t="shared" si="42"/>
        <v>34103.690452821742</v>
      </c>
      <c r="AL59" s="9">
        <f t="shared" si="42"/>
        <v>34001.379381463274</v>
      </c>
      <c r="AM59" s="9">
        <f t="shared" si="42"/>
        <v>33899.375243318886</v>
      </c>
      <c r="AN59" s="9">
        <f t="shared" si="42"/>
        <v>33797.67711758893</v>
      </c>
      <c r="AO59" s="9">
        <f t="shared" si="42"/>
        <v>33696.284086236163</v>
      </c>
      <c r="AP59" s="9">
        <f t="shared" si="42"/>
        <v>33595.195233977451</v>
      </c>
    </row>
    <row r="60" spans="1:42" x14ac:dyDescent="0.2">
      <c r="A60" s="495" t="s">
        <v>678</v>
      </c>
      <c r="B60" s="282">
        <f>SUM(D60:AP60)</f>
        <v>792672.09315222176</v>
      </c>
      <c r="C60" s="655">
        <v>0</v>
      </c>
      <c r="D60" s="9">
        <f t="shared" ref="C60:F61" si="43">D15</f>
        <v>0</v>
      </c>
      <c r="E60" s="9">
        <v>0</v>
      </c>
      <c r="F60" s="9">
        <v>0</v>
      </c>
      <c r="G60" s="9">
        <v>16853.030956767154</v>
      </c>
      <c r="H60" s="9">
        <f>G60*1.015</f>
        <v>17105.826421118658</v>
      </c>
      <c r="I60" s="9">
        <f t="shared" ref="I60:AL60" si="44">H60*1.015</f>
        <v>17362.413817435438</v>
      </c>
      <c r="J60" s="9">
        <f t="shared" si="44"/>
        <v>17622.850024696967</v>
      </c>
      <c r="K60" s="9">
        <f t="shared" si="44"/>
        <v>17887.192775067419</v>
      </c>
      <c r="L60" s="9">
        <f t="shared" si="44"/>
        <v>18155.500666693428</v>
      </c>
      <c r="M60" s="9">
        <f t="shared" si="44"/>
        <v>18427.833176693828</v>
      </c>
      <c r="N60" s="9">
        <f t="shared" si="44"/>
        <v>18704.250674344235</v>
      </c>
      <c r="O60" s="9">
        <f t="shared" si="44"/>
        <v>18984.814434459397</v>
      </c>
      <c r="P60" s="9">
        <f t="shared" si="44"/>
        <v>19269.586650976285</v>
      </c>
      <c r="Q60" s="9">
        <f t="shared" si="44"/>
        <v>19558.63045074093</v>
      </c>
      <c r="R60" s="9">
        <f t="shared" si="44"/>
        <v>19852.009907502041</v>
      </c>
      <c r="S60" s="9">
        <f t="shared" si="44"/>
        <v>20149.790056114569</v>
      </c>
      <c r="T60" s="9">
        <f t="shared" si="44"/>
        <v>20452.036906956284</v>
      </c>
      <c r="U60" s="9">
        <f t="shared" si="44"/>
        <v>20758.817460560625</v>
      </c>
      <c r="V60" s="9">
        <f t="shared" si="44"/>
        <v>21070.199722469031</v>
      </c>
      <c r="W60" s="9">
        <f t="shared" si="44"/>
        <v>21386.252718306063</v>
      </c>
      <c r="X60" s="9">
        <f t="shared" si="44"/>
        <v>21707.04650908065</v>
      </c>
      <c r="Y60" s="9">
        <f t="shared" si="44"/>
        <v>22032.652206716859</v>
      </c>
      <c r="Z60" s="9">
        <f t="shared" si="44"/>
        <v>22363.14198981761</v>
      </c>
      <c r="AA60" s="9">
        <f t="shared" si="44"/>
        <v>22698.589119664874</v>
      </c>
      <c r="AB60" s="9">
        <f t="shared" si="44"/>
        <v>23039.067956459843</v>
      </c>
      <c r="AC60" s="9">
        <f t="shared" si="44"/>
        <v>23384.653975806737</v>
      </c>
      <c r="AD60" s="9">
        <f t="shared" si="44"/>
        <v>23735.423785443836</v>
      </c>
      <c r="AE60" s="9">
        <f t="shared" si="44"/>
        <v>24091.455142225492</v>
      </c>
      <c r="AF60" s="9">
        <f t="shared" si="44"/>
        <v>24452.82696935887</v>
      </c>
      <c r="AG60" s="9">
        <f t="shared" si="44"/>
        <v>24819.619373899252</v>
      </c>
      <c r="AH60" s="9">
        <f t="shared" si="44"/>
        <v>25191.913664507738</v>
      </c>
      <c r="AI60" s="9">
        <f t="shared" si="44"/>
        <v>25569.792369475352</v>
      </c>
      <c r="AJ60" s="9">
        <f t="shared" si="44"/>
        <v>25953.339255017479</v>
      </c>
      <c r="AK60" s="9">
        <f t="shared" si="44"/>
        <v>26342.63934384274</v>
      </c>
      <c r="AL60" s="9">
        <f t="shared" si="44"/>
        <v>26737.77893400038</v>
      </c>
      <c r="AM60" s="9">
        <f>AL60</f>
        <v>26737.77893400038</v>
      </c>
      <c r="AN60" s="9">
        <f t="shared" ref="AN60:AP60" si="45">AM60</f>
        <v>26737.77893400038</v>
      </c>
      <c r="AO60" s="9">
        <f t="shared" si="45"/>
        <v>26737.77893400038</v>
      </c>
      <c r="AP60" s="9">
        <f t="shared" si="45"/>
        <v>26737.77893400038</v>
      </c>
    </row>
    <row r="61" spans="1:42" x14ac:dyDescent="0.2">
      <c r="A61" s="481" t="s">
        <v>635</v>
      </c>
      <c r="B61" s="282">
        <f>SUM(D61:AP61)</f>
        <v>11582.95162177664</v>
      </c>
      <c r="C61" s="655">
        <f t="shared" si="43"/>
        <v>3830.26</v>
      </c>
      <c r="D61" s="9">
        <f t="shared" si="43"/>
        <v>3845.58104</v>
      </c>
      <c r="E61" s="9">
        <f t="shared" si="43"/>
        <v>3860.9633641599999</v>
      </c>
      <c r="F61" s="9">
        <f t="shared" si="43"/>
        <v>3876.4072176166401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</row>
    <row r="62" spans="1:42" x14ac:dyDescent="0.2">
      <c r="A62" s="4" t="s">
        <v>498</v>
      </c>
      <c r="B62" s="343">
        <f>SUM(D62:AP62)</f>
        <v>2155096.471642917</v>
      </c>
      <c r="C62" s="657">
        <f t="shared" ref="C62:AP62" si="46">SUM(C59:C61)</f>
        <v>36350.317999999999</v>
      </c>
      <c r="D62" s="13">
        <f t="shared" si="46"/>
        <v>36593.279445999993</v>
      </c>
      <c r="E62" s="13">
        <f t="shared" si="46"/>
        <v>36837.895659001988</v>
      </c>
      <c r="F62" s="13">
        <f t="shared" si="46"/>
        <v>37084.178038522514</v>
      </c>
      <c r="G62" s="13">
        <f t="shared" si="46"/>
        <v>50293.256173419373</v>
      </c>
      <c r="H62" s="13">
        <f t="shared" si="46"/>
        <v>50780.133214287431</v>
      </c>
      <c r="I62" s="13">
        <f t="shared" si="46"/>
        <v>51272.440758156394</v>
      </c>
      <c r="J62" s="13">
        <f t="shared" si="46"/>
        <v>51770.247154002966</v>
      </c>
      <c r="K62" s="13">
        <f t="shared" si="46"/>
        <v>52273.621684278565</v>
      </c>
      <c r="L62" s="13">
        <f t="shared" si="46"/>
        <v>52782.634578269048</v>
      </c>
      <c r="M62" s="13">
        <f t="shared" si="46"/>
        <v>53297.357025650475</v>
      </c>
      <c r="N62" s="13">
        <f t="shared" si="46"/>
        <v>53817.861190243573</v>
      </c>
      <c r="O62" s="13">
        <f t="shared" si="46"/>
        <v>54344.220223970027</v>
      </c>
      <c r="P62" s="13">
        <f t="shared" si="46"/>
        <v>54876.508281013485</v>
      </c>
      <c r="Q62" s="13">
        <f t="shared" si="46"/>
        <v>55414.800532188383</v>
      </c>
      <c r="R62" s="13">
        <f t="shared" si="46"/>
        <v>55959.173179519625</v>
      </c>
      <c r="S62" s="13">
        <f t="shared" si="46"/>
        <v>56148.631838316098</v>
      </c>
      <c r="T62" s="13">
        <f t="shared" si="46"/>
        <v>56342.882163811213</v>
      </c>
      <c r="U62" s="13">
        <f t="shared" si="46"/>
        <v>56541.990181644986</v>
      </c>
      <c r="V62" s="13">
        <f t="shared" si="46"/>
        <v>56746.022925390134</v>
      </c>
      <c r="W62" s="13">
        <f t="shared" si="46"/>
        <v>56955.048451618408</v>
      </c>
      <c r="X62" s="13">
        <f t="shared" si="46"/>
        <v>57169.135855193061</v>
      </c>
      <c r="Y62" s="13">
        <f t="shared" si="46"/>
        <v>57388.35528479093</v>
      </c>
      <c r="Z62" s="13">
        <f t="shared" si="46"/>
        <v>57612.777958657454</v>
      </c>
      <c r="AA62" s="13">
        <f t="shared" si="46"/>
        <v>57842.476180598198</v>
      </c>
      <c r="AB62" s="13">
        <f t="shared" si="46"/>
        <v>58077.523356210368</v>
      </c>
      <c r="AC62" s="13">
        <f t="shared" si="46"/>
        <v>58317.994009358008</v>
      </c>
      <c r="AD62" s="13">
        <f t="shared" si="46"/>
        <v>58563.96379889446</v>
      </c>
      <c r="AE62" s="13">
        <f t="shared" si="46"/>
        <v>58815.509535635763</v>
      </c>
      <c r="AF62" s="13">
        <f t="shared" si="46"/>
        <v>59072.709199588906</v>
      </c>
      <c r="AG62" s="13">
        <f t="shared" si="46"/>
        <v>59335.641957438602</v>
      </c>
      <c r="AH62" s="13">
        <f t="shared" si="46"/>
        <v>59604.388180296468</v>
      </c>
      <c r="AI62" s="13">
        <f t="shared" si="46"/>
        <v>59879.029461716709</v>
      </c>
      <c r="AJ62" s="13">
        <f t="shared" si="46"/>
        <v>60159.648635982114</v>
      </c>
      <c r="AK62" s="13">
        <f t="shared" si="46"/>
        <v>60446.329796664482</v>
      </c>
      <c r="AL62" s="13">
        <f t="shared" si="46"/>
        <v>60739.158315463654</v>
      </c>
      <c r="AM62" s="13">
        <f t="shared" si="46"/>
        <v>60637.154177319266</v>
      </c>
      <c r="AN62" s="13">
        <f t="shared" si="46"/>
        <v>60535.45605158931</v>
      </c>
      <c r="AO62" s="13">
        <f t="shared" si="46"/>
        <v>60434.063020236543</v>
      </c>
      <c r="AP62" s="13">
        <f t="shared" si="46"/>
        <v>60332.974167977831</v>
      </c>
    </row>
    <row r="65" spans="1:42" x14ac:dyDescent="0.2">
      <c r="A65" s="3"/>
      <c r="B65" s="3"/>
      <c r="C65" s="3" t="s">
        <v>10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x14ac:dyDescent="0.2">
      <c r="A66" s="4" t="s">
        <v>688</v>
      </c>
      <c r="B66" s="4"/>
      <c r="C66" s="5">
        <v>0</v>
      </c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  <c r="X66" s="5">
        <v>21</v>
      </c>
      <c r="Y66" s="5">
        <v>22</v>
      </c>
      <c r="Z66" s="5">
        <v>23</v>
      </c>
      <c r="AA66" s="5">
        <v>24</v>
      </c>
      <c r="AB66" s="5">
        <v>25</v>
      </c>
      <c r="AC66" s="5">
        <v>26</v>
      </c>
      <c r="AD66" s="5">
        <v>27</v>
      </c>
      <c r="AE66" s="5">
        <v>28</v>
      </c>
      <c r="AF66" s="5">
        <v>29</v>
      </c>
      <c r="AG66" s="5">
        <v>30</v>
      </c>
      <c r="AH66" s="5">
        <v>31</v>
      </c>
      <c r="AI66" s="5">
        <v>32</v>
      </c>
      <c r="AJ66" s="5">
        <v>33</v>
      </c>
      <c r="AK66" s="5">
        <v>34</v>
      </c>
      <c r="AL66" s="5">
        <v>35</v>
      </c>
      <c r="AM66" s="5">
        <v>36</v>
      </c>
      <c r="AN66" s="5">
        <v>37</v>
      </c>
      <c r="AO66" s="5">
        <v>38</v>
      </c>
      <c r="AP66" s="5">
        <v>39</v>
      </c>
    </row>
    <row r="67" spans="1:42" ht="10.8" thickBot="1" x14ac:dyDescent="0.25">
      <c r="A67" s="6" t="s">
        <v>34</v>
      </c>
      <c r="B67" s="342" t="s">
        <v>9</v>
      </c>
      <c r="C67" s="656">
        <v>2025</v>
      </c>
      <c r="D67" s="7">
        <f t="shared" ref="D67:AP67" si="47">$C$13+D66</f>
        <v>2026</v>
      </c>
      <c r="E67" s="7">
        <f t="shared" si="47"/>
        <v>2027</v>
      </c>
      <c r="F67" s="7">
        <f t="shared" si="47"/>
        <v>2028</v>
      </c>
      <c r="G67" s="7">
        <f t="shared" si="47"/>
        <v>2029</v>
      </c>
      <c r="H67" s="7">
        <f t="shared" si="47"/>
        <v>2030</v>
      </c>
      <c r="I67" s="7">
        <f t="shared" si="47"/>
        <v>2031</v>
      </c>
      <c r="J67" s="7">
        <f t="shared" si="47"/>
        <v>2032</v>
      </c>
      <c r="K67" s="7">
        <f t="shared" si="47"/>
        <v>2033</v>
      </c>
      <c r="L67" s="7">
        <f t="shared" si="47"/>
        <v>2034</v>
      </c>
      <c r="M67" s="7">
        <f t="shared" si="47"/>
        <v>2035</v>
      </c>
      <c r="N67" s="7">
        <f t="shared" si="47"/>
        <v>2036</v>
      </c>
      <c r="O67" s="7">
        <f t="shared" si="47"/>
        <v>2037</v>
      </c>
      <c r="P67" s="7">
        <f t="shared" si="47"/>
        <v>2038</v>
      </c>
      <c r="Q67" s="7">
        <f t="shared" si="47"/>
        <v>2039</v>
      </c>
      <c r="R67" s="7">
        <f t="shared" si="47"/>
        <v>2040</v>
      </c>
      <c r="S67" s="7">
        <f t="shared" si="47"/>
        <v>2041</v>
      </c>
      <c r="T67" s="7">
        <f t="shared" si="47"/>
        <v>2042</v>
      </c>
      <c r="U67" s="7">
        <f t="shared" si="47"/>
        <v>2043</v>
      </c>
      <c r="V67" s="7">
        <f t="shared" si="47"/>
        <v>2044</v>
      </c>
      <c r="W67" s="7">
        <f t="shared" si="47"/>
        <v>2045</v>
      </c>
      <c r="X67" s="7">
        <f t="shared" si="47"/>
        <v>2046</v>
      </c>
      <c r="Y67" s="7">
        <f t="shared" si="47"/>
        <v>2047</v>
      </c>
      <c r="Z67" s="7">
        <f t="shared" si="47"/>
        <v>2048</v>
      </c>
      <c r="AA67" s="7">
        <f t="shared" si="47"/>
        <v>2049</v>
      </c>
      <c r="AB67" s="7">
        <f t="shared" si="47"/>
        <v>2050</v>
      </c>
      <c r="AC67" s="7">
        <f t="shared" si="47"/>
        <v>2051</v>
      </c>
      <c r="AD67" s="7">
        <f t="shared" si="47"/>
        <v>2052</v>
      </c>
      <c r="AE67" s="7">
        <f t="shared" si="47"/>
        <v>2053</v>
      </c>
      <c r="AF67" s="7">
        <f t="shared" si="47"/>
        <v>2054</v>
      </c>
      <c r="AG67" s="7">
        <f t="shared" si="47"/>
        <v>2055</v>
      </c>
      <c r="AH67" s="7">
        <f t="shared" si="47"/>
        <v>2056</v>
      </c>
      <c r="AI67" s="7">
        <f t="shared" si="47"/>
        <v>2057</v>
      </c>
      <c r="AJ67" s="7">
        <f t="shared" si="47"/>
        <v>2058</v>
      </c>
      <c r="AK67" s="7">
        <f t="shared" si="47"/>
        <v>2059</v>
      </c>
      <c r="AL67" s="7">
        <f t="shared" si="47"/>
        <v>2060</v>
      </c>
      <c r="AM67" s="7">
        <f t="shared" si="47"/>
        <v>2061</v>
      </c>
      <c r="AN67" s="7">
        <f t="shared" si="47"/>
        <v>2062</v>
      </c>
      <c r="AO67" s="7">
        <f t="shared" si="47"/>
        <v>2063</v>
      </c>
      <c r="AP67" s="7">
        <f t="shared" si="47"/>
        <v>2064</v>
      </c>
    </row>
    <row r="68" spans="1:42" x14ac:dyDescent="0.2">
      <c r="A68" s="480" t="s">
        <v>658</v>
      </c>
      <c r="B68" s="282">
        <f>SUM(D68:AP68)</f>
        <v>1538627.7806709944</v>
      </c>
      <c r="C68" s="655">
        <f>C59+C50</f>
        <v>32520.057999999997</v>
      </c>
      <c r="D68" s="9">
        <f>D59+D50</f>
        <v>32747.698405999992</v>
      </c>
      <c r="E68" s="9">
        <f t="shared" ref="E68:F68" si="48">E59+E50</f>
        <v>32976.932294841987</v>
      </c>
      <c r="F68" s="9">
        <f t="shared" si="48"/>
        <v>33207.770820905876</v>
      </c>
      <c r="G68" s="9">
        <f t="shared" ref="G68:AP68" si="49">G59+G50</f>
        <v>38456.25899915005</v>
      </c>
      <c r="H68" s="9">
        <f t="shared" si="49"/>
        <v>38725.452812144096</v>
      </c>
      <c r="I68" s="9">
        <f t="shared" si="49"/>
        <v>38996.530981829099</v>
      </c>
      <c r="J68" s="9">
        <f t="shared" si="49"/>
        <v>39269.506698701902</v>
      </c>
      <c r="K68" s="9">
        <f t="shared" si="49"/>
        <v>39544.393245592815</v>
      </c>
      <c r="L68" s="9">
        <f t="shared" si="49"/>
        <v>39821.203998311961</v>
      </c>
      <c r="M68" s="9">
        <f t="shared" si="49"/>
        <v>40099.952426300144</v>
      </c>
      <c r="N68" s="9">
        <f t="shared" si="49"/>
        <v>40380.65209328424</v>
      </c>
      <c r="O68" s="9">
        <f t="shared" si="49"/>
        <v>40663.316657937226</v>
      </c>
      <c r="P68" s="9">
        <f t="shared" si="49"/>
        <v>40947.959874542779</v>
      </c>
      <c r="Q68" s="9">
        <f t="shared" si="49"/>
        <v>41234.59559366457</v>
      </c>
      <c r="R68" s="9">
        <f t="shared" si="49"/>
        <v>41523.237762820223</v>
      </c>
      <c r="S68" s="9">
        <f t="shared" si="49"/>
        <v>41398.668049531763</v>
      </c>
      <c r="T68" s="9">
        <f t="shared" si="49"/>
        <v>41274.472045383161</v>
      </c>
      <c r="U68" s="9">
        <f t="shared" si="49"/>
        <v>41150.648629247014</v>
      </c>
      <c r="V68" s="9">
        <f t="shared" si="49"/>
        <v>41027.196683359274</v>
      </c>
      <c r="W68" s="9">
        <f t="shared" si="49"/>
        <v>40904.115093309192</v>
      </c>
      <c r="X68" s="9">
        <f t="shared" si="49"/>
        <v>40781.402748029272</v>
      </c>
      <c r="Y68" s="9">
        <f t="shared" si="49"/>
        <v>40659.058539785176</v>
      </c>
      <c r="Z68" s="9">
        <f t="shared" si="49"/>
        <v>40537.081364165817</v>
      </c>
      <c r="AA68" s="9">
        <f t="shared" si="49"/>
        <v>40415.470120073325</v>
      </c>
      <c r="AB68" s="9">
        <f t="shared" si="49"/>
        <v>40294.2237097131</v>
      </c>
      <c r="AC68" s="9">
        <f t="shared" si="49"/>
        <v>40173.34103858396</v>
      </c>
      <c r="AD68" s="9">
        <f t="shared" si="49"/>
        <v>40052.821015468217</v>
      </c>
      <c r="AE68" s="9">
        <f t="shared" si="49"/>
        <v>39932.662552421811</v>
      </c>
      <c r="AF68" s="9">
        <f t="shared" si="49"/>
        <v>39812.864564764546</v>
      </c>
      <c r="AG68" s="9">
        <f t="shared" si="49"/>
        <v>39693.425971070254</v>
      </c>
      <c r="AH68" s="9">
        <f t="shared" si="49"/>
        <v>39574.34569315704</v>
      </c>
      <c r="AI68" s="9">
        <f t="shared" si="49"/>
        <v>39455.622656077569</v>
      </c>
      <c r="AJ68" s="9">
        <f t="shared" si="49"/>
        <v>39337.255788109331</v>
      </c>
      <c r="AK68" s="9">
        <f t="shared" si="49"/>
        <v>39219.244020745005</v>
      </c>
      <c r="AL68" s="9">
        <f t="shared" si="49"/>
        <v>39101.586288682767</v>
      </c>
      <c r="AM68" s="9">
        <f t="shared" si="49"/>
        <v>38984.281529816719</v>
      </c>
      <c r="AN68" s="9">
        <f t="shared" si="49"/>
        <v>38867.328685227272</v>
      </c>
      <c r="AO68" s="9">
        <f t="shared" si="49"/>
        <v>38750.726699171588</v>
      </c>
      <c r="AP68" s="9">
        <f t="shared" si="49"/>
        <v>38634.474519074065</v>
      </c>
    </row>
    <row r="69" spans="1:42" x14ac:dyDescent="0.2">
      <c r="A69" s="495" t="s">
        <v>678</v>
      </c>
      <c r="B69" s="282">
        <f>SUM(D69:AP69)</f>
        <v>856085.86060439912</v>
      </c>
      <c r="C69" s="655">
        <f t="shared" ref="C69:C70" si="50">C60+C51</f>
        <v>0</v>
      </c>
      <c r="D69" s="9">
        <f t="shared" ref="D69:D70" si="51">D60+D51</f>
        <v>0</v>
      </c>
      <c r="E69" s="9">
        <f t="shared" ref="E69:F69" si="52">E60+E51</f>
        <v>0</v>
      </c>
      <c r="F69" s="9">
        <f t="shared" si="52"/>
        <v>0</v>
      </c>
      <c r="G69" s="9">
        <f t="shared" ref="G69:AP69" si="53">G60+G51</f>
        <v>18201.273433308525</v>
      </c>
      <c r="H69" s="9">
        <f t="shared" si="53"/>
        <v>18474.292534808152</v>
      </c>
      <c r="I69" s="9">
        <f t="shared" si="53"/>
        <v>18751.406922830272</v>
      </c>
      <c r="J69" s="9">
        <f t="shared" si="53"/>
        <v>19032.678026672726</v>
      </c>
      <c r="K69" s="9">
        <f t="shared" si="53"/>
        <v>19318.168197072813</v>
      </c>
      <c r="L69" s="9">
        <f t="shared" si="53"/>
        <v>19607.940720028902</v>
      </c>
      <c r="M69" s="9">
        <f t="shared" si="53"/>
        <v>19902.059830829334</v>
      </c>
      <c r="N69" s="9">
        <f t="shared" si="53"/>
        <v>20200.590728291776</v>
      </c>
      <c r="O69" s="9">
        <f t="shared" si="53"/>
        <v>20503.599589216148</v>
      </c>
      <c r="P69" s="9">
        <f t="shared" si="53"/>
        <v>20811.153583054387</v>
      </c>
      <c r="Q69" s="9">
        <f t="shared" si="53"/>
        <v>21123.320886800204</v>
      </c>
      <c r="R69" s="9">
        <f t="shared" si="53"/>
        <v>21440.170700102204</v>
      </c>
      <c r="S69" s="9">
        <f t="shared" si="53"/>
        <v>21761.773260603735</v>
      </c>
      <c r="T69" s="9">
        <f t="shared" si="53"/>
        <v>22088.199859512788</v>
      </c>
      <c r="U69" s="9">
        <f t="shared" si="53"/>
        <v>22419.522857405474</v>
      </c>
      <c r="V69" s="9">
        <f t="shared" si="53"/>
        <v>22755.815700266554</v>
      </c>
      <c r="W69" s="9">
        <f t="shared" si="53"/>
        <v>23097.152935770548</v>
      </c>
      <c r="X69" s="9">
        <f t="shared" si="53"/>
        <v>23443.610229807102</v>
      </c>
      <c r="Y69" s="9">
        <f t="shared" si="53"/>
        <v>23795.264383254209</v>
      </c>
      <c r="Z69" s="9">
        <f t="shared" si="53"/>
        <v>24152.193349003021</v>
      </c>
      <c r="AA69" s="9">
        <f t="shared" si="53"/>
        <v>24514.476249238065</v>
      </c>
      <c r="AB69" s="9">
        <f t="shared" si="53"/>
        <v>24882.193392976631</v>
      </c>
      <c r="AC69" s="9">
        <f t="shared" si="53"/>
        <v>25255.426293871278</v>
      </c>
      <c r="AD69" s="9">
        <f t="shared" si="53"/>
        <v>25634.257688279344</v>
      </c>
      <c r="AE69" s="9">
        <f t="shared" si="53"/>
        <v>26018.771553603532</v>
      </c>
      <c r="AF69" s="9">
        <f t="shared" si="53"/>
        <v>26409.05312690758</v>
      </c>
      <c r="AG69" s="9">
        <f t="shared" si="53"/>
        <v>26805.188923811191</v>
      </c>
      <c r="AH69" s="9">
        <f t="shared" si="53"/>
        <v>27207.266757668356</v>
      </c>
      <c r="AI69" s="9">
        <f t="shared" si="53"/>
        <v>27615.375759033381</v>
      </c>
      <c r="AJ69" s="9">
        <f t="shared" si="53"/>
        <v>28029.606395418879</v>
      </c>
      <c r="AK69" s="9">
        <f t="shared" si="53"/>
        <v>28450.050491350161</v>
      </c>
      <c r="AL69" s="9">
        <f t="shared" si="53"/>
        <v>28876.801248720411</v>
      </c>
      <c r="AM69" s="9">
        <f t="shared" si="53"/>
        <v>28876.801248720411</v>
      </c>
      <c r="AN69" s="9">
        <f t="shared" si="53"/>
        <v>28876.801248720411</v>
      </c>
      <c r="AO69" s="9">
        <f t="shared" si="53"/>
        <v>28876.801248720411</v>
      </c>
      <c r="AP69" s="9">
        <f t="shared" si="53"/>
        <v>28876.801248720411</v>
      </c>
    </row>
    <row r="70" spans="1:42" x14ac:dyDescent="0.2">
      <c r="A70" s="481" t="s">
        <v>635</v>
      </c>
      <c r="B70" s="282">
        <f>SUM(D70:AP70)</f>
        <v>11582.95162177664</v>
      </c>
      <c r="C70" s="655">
        <f t="shared" si="50"/>
        <v>3830.26</v>
      </c>
      <c r="D70" s="9">
        <f t="shared" si="51"/>
        <v>3845.58104</v>
      </c>
      <c r="E70" s="9">
        <f t="shared" ref="E70:F70" si="54">E61+E52</f>
        <v>3860.9633641599999</v>
      </c>
      <c r="F70" s="9">
        <f t="shared" si="54"/>
        <v>3876.4072176166401</v>
      </c>
      <c r="G70" s="9">
        <f t="shared" ref="G70:AP70" si="55">G61+G52</f>
        <v>0</v>
      </c>
      <c r="H70" s="9">
        <f t="shared" si="55"/>
        <v>0</v>
      </c>
      <c r="I70" s="9">
        <f t="shared" si="55"/>
        <v>0</v>
      </c>
      <c r="J70" s="9">
        <f t="shared" si="55"/>
        <v>0</v>
      </c>
      <c r="K70" s="9">
        <f t="shared" si="55"/>
        <v>0</v>
      </c>
      <c r="L70" s="9">
        <f t="shared" si="55"/>
        <v>0</v>
      </c>
      <c r="M70" s="9">
        <f t="shared" si="55"/>
        <v>0</v>
      </c>
      <c r="N70" s="9">
        <f t="shared" si="55"/>
        <v>0</v>
      </c>
      <c r="O70" s="9">
        <f t="shared" si="55"/>
        <v>0</v>
      </c>
      <c r="P70" s="9">
        <f t="shared" si="55"/>
        <v>0</v>
      </c>
      <c r="Q70" s="9">
        <f t="shared" si="55"/>
        <v>0</v>
      </c>
      <c r="R70" s="9">
        <f t="shared" si="55"/>
        <v>0</v>
      </c>
      <c r="S70" s="9">
        <f t="shared" si="55"/>
        <v>0</v>
      </c>
      <c r="T70" s="9">
        <f t="shared" si="55"/>
        <v>0</v>
      </c>
      <c r="U70" s="9">
        <f t="shared" si="55"/>
        <v>0</v>
      </c>
      <c r="V70" s="9">
        <f t="shared" si="55"/>
        <v>0</v>
      </c>
      <c r="W70" s="9">
        <f t="shared" si="55"/>
        <v>0</v>
      </c>
      <c r="X70" s="9">
        <f t="shared" si="55"/>
        <v>0</v>
      </c>
      <c r="Y70" s="9">
        <f t="shared" si="55"/>
        <v>0</v>
      </c>
      <c r="Z70" s="9">
        <f t="shared" si="55"/>
        <v>0</v>
      </c>
      <c r="AA70" s="9">
        <f t="shared" si="55"/>
        <v>0</v>
      </c>
      <c r="AB70" s="9">
        <f t="shared" si="55"/>
        <v>0</v>
      </c>
      <c r="AC70" s="9">
        <f t="shared" si="55"/>
        <v>0</v>
      </c>
      <c r="AD70" s="9">
        <f t="shared" si="55"/>
        <v>0</v>
      </c>
      <c r="AE70" s="9">
        <f t="shared" si="55"/>
        <v>0</v>
      </c>
      <c r="AF70" s="9">
        <f t="shared" si="55"/>
        <v>0</v>
      </c>
      <c r="AG70" s="9">
        <f t="shared" si="55"/>
        <v>0</v>
      </c>
      <c r="AH70" s="9">
        <f t="shared" si="55"/>
        <v>0</v>
      </c>
      <c r="AI70" s="9">
        <f t="shared" si="55"/>
        <v>0</v>
      </c>
      <c r="AJ70" s="9">
        <f t="shared" si="55"/>
        <v>0</v>
      </c>
      <c r="AK70" s="9">
        <f t="shared" si="55"/>
        <v>0</v>
      </c>
      <c r="AL70" s="9">
        <f t="shared" si="55"/>
        <v>0</v>
      </c>
      <c r="AM70" s="9">
        <f t="shared" si="55"/>
        <v>0</v>
      </c>
      <c r="AN70" s="9">
        <f t="shared" si="55"/>
        <v>0</v>
      </c>
      <c r="AO70" s="9">
        <f t="shared" si="55"/>
        <v>0</v>
      </c>
      <c r="AP70" s="9">
        <f t="shared" si="55"/>
        <v>0</v>
      </c>
    </row>
    <row r="71" spans="1:42" x14ac:dyDescent="0.2">
      <c r="A71" s="4" t="s">
        <v>498</v>
      </c>
      <c r="B71" s="343">
        <f>SUM(D71:AP71)</f>
        <v>2406296.5928971698</v>
      </c>
      <c r="C71" s="657">
        <f t="shared" ref="C71:AP71" si="56">SUM(C68:C70)</f>
        <v>36350.317999999999</v>
      </c>
      <c r="D71" s="13">
        <f t="shared" si="56"/>
        <v>36593.279445999993</v>
      </c>
      <c r="E71" s="13">
        <f t="shared" si="56"/>
        <v>36837.895659001988</v>
      </c>
      <c r="F71" s="13">
        <f t="shared" si="56"/>
        <v>37084.178038522514</v>
      </c>
      <c r="G71" s="13">
        <f t="shared" si="56"/>
        <v>56657.532432458574</v>
      </c>
      <c r="H71" s="13">
        <f t="shared" si="56"/>
        <v>57199.745346952244</v>
      </c>
      <c r="I71" s="13">
        <f t="shared" si="56"/>
        <v>57747.937904659368</v>
      </c>
      <c r="J71" s="13">
        <f t="shared" si="56"/>
        <v>58302.184725374624</v>
      </c>
      <c r="K71" s="13">
        <f t="shared" si="56"/>
        <v>58862.561442665625</v>
      </c>
      <c r="L71" s="13">
        <f t="shared" si="56"/>
        <v>59429.14471834086</v>
      </c>
      <c r="M71" s="13">
        <f t="shared" si="56"/>
        <v>60002.012257129478</v>
      </c>
      <c r="N71" s="13">
        <f t="shared" si="56"/>
        <v>60581.242821576016</v>
      </c>
      <c r="O71" s="13">
        <f t="shared" si="56"/>
        <v>61166.916247153378</v>
      </c>
      <c r="P71" s="13">
        <f t="shared" si="56"/>
        <v>61759.113457597166</v>
      </c>
      <c r="Q71" s="13">
        <f t="shared" si="56"/>
        <v>62357.916480464773</v>
      </c>
      <c r="R71" s="13">
        <f t="shared" si="56"/>
        <v>62963.408462922423</v>
      </c>
      <c r="S71" s="13">
        <f t="shared" si="56"/>
        <v>63160.441310135502</v>
      </c>
      <c r="T71" s="13">
        <f t="shared" si="56"/>
        <v>63362.671904895949</v>
      </c>
      <c r="U71" s="13">
        <f t="shared" si="56"/>
        <v>63570.171486652485</v>
      </c>
      <c r="V71" s="13">
        <f t="shared" si="56"/>
        <v>63783.012383625828</v>
      </c>
      <c r="W71" s="13">
        <f t="shared" si="56"/>
        <v>64001.268029079743</v>
      </c>
      <c r="X71" s="13">
        <f t="shared" si="56"/>
        <v>64225.012977836377</v>
      </c>
      <c r="Y71" s="13">
        <f t="shared" si="56"/>
        <v>64454.322923039384</v>
      </c>
      <c r="Z71" s="13">
        <f t="shared" si="56"/>
        <v>64689.274713168837</v>
      </c>
      <c r="AA71" s="13">
        <f t="shared" si="56"/>
        <v>64929.946369311394</v>
      </c>
      <c r="AB71" s="13">
        <f t="shared" si="56"/>
        <v>65176.417102689731</v>
      </c>
      <c r="AC71" s="13">
        <f t="shared" si="56"/>
        <v>65428.767332455238</v>
      </c>
      <c r="AD71" s="13">
        <f t="shared" si="56"/>
        <v>65687.078703747567</v>
      </c>
      <c r="AE71" s="13">
        <f t="shared" si="56"/>
        <v>65951.43410602535</v>
      </c>
      <c r="AF71" s="13">
        <f t="shared" si="56"/>
        <v>66221.917691672134</v>
      </c>
      <c r="AG71" s="13">
        <f t="shared" si="56"/>
        <v>66498.614894881437</v>
      </c>
      <c r="AH71" s="13">
        <f t="shared" si="56"/>
        <v>66781.6124508254</v>
      </c>
      <c r="AI71" s="13">
        <f t="shared" si="56"/>
        <v>67070.998415110953</v>
      </c>
      <c r="AJ71" s="13">
        <f t="shared" si="56"/>
        <v>67366.86218352821</v>
      </c>
      <c r="AK71" s="13">
        <f t="shared" si="56"/>
        <v>67669.294512095163</v>
      </c>
      <c r="AL71" s="13">
        <f t="shared" si="56"/>
        <v>67978.387537403178</v>
      </c>
      <c r="AM71" s="13">
        <f t="shared" si="56"/>
        <v>67861.082778537122</v>
      </c>
      <c r="AN71" s="13">
        <f t="shared" si="56"/>
        <v>67744.129933947683</v>
      </c>
      <c r="AO71" s="13">
        <f t="shared" si="56"/>
        <v>67627.527947891998</v>
      </c>
      <c r="AP71" s="13">
        <f t="shared" si="56"/>
        <v>67511.275767794476</v>
      </c>
    </row>
    <row r="74" spans="1:42" x14ac:dyDescent="0.2">
      <c r="A74" s="3"/>
      <c r="B74" s="3"/>
      <c r="C74" s="3" t="s">
        <v>10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x14ac:dyDescent="0.2">
      <c r="A75" s="4" t="s">
        <v>685</v>
      </c>
      <c r="B75" s="4"/>
      <c r="C75" s="5">
        <v>0</v>
      </c>
      <c r="D75" s="5">
        <v>1</v>
      </c>
      <c r="E75" s="5">
        <v>2</v>
      </c>
      <c r="F75" s="5">
        <v>3</v>
      </c>
      <c r="G75" s="5">
        <v>4</v>
      </c>
      <c r="H75" s="5">
        <v>5</v>
      </c>
      <c r="I75" s="5">
        <v>6</v>
      </c>
      <c r="J75" s="5">
        <v>7</v>
      </c>
      <c r="K75" s="5">
        <v>8</v>
      </c>
      <c r="L75" s="5">
        <v>9</v>
      </c>
      <c r="M75" s="5">
        <v>10</v>
      </c>
      <c r="N75" s="5">
        <v>11</v>
      </c>
      <c r="O75" s="5">
        <v>12</v>
      </c>
      <c r="P75" s="5">
        <v>13</v>
      </c>
      <c r="Q75" s="5">
        <v>14</v>
      </c>
      <c r="R75" s="5">
        <v>15</v>
      </c>
      <c r="S75" s="5">
        <v>16</v>
      </c>
      <c r="T75" s="5">
        <v>17</v>
      </c>
      <c r="U75" s="5">
        <v>18</v>
      </c>
      <c r="V75" s="5">
        <v>19</v>
      </c>
      <c r="W75" s="5">
        <v>20</v>
      </c>
      <c r="X75" s="5">
        <v>21</v>
      </c>
      <c r="Y75" s="5">
        <v>22</v>
      </c>
      <c r="Z75" s="5">
        <v>23</v>
      </c>
      <c r="AA75" s="5">
        <v>24</v>
      </c>
      <c r="AB75" s="5">
        <v>25</v>
      </c>
      <c r="AC75" s="5">
        <v>26</v>
      </c>
      <c r="AD75" s="5">
        <v>27</v>
      </c>
      <c r="AE75" s="5">
        <v>28</v>
      </c>
      <c r="AF75" s="5">
        <v>29</v>
      </c>
      <c r="AG75" s="5">
        <v>30</v>
      </c>
      <c r="AH75" s="5">
        <v>31</v>
      </c>
      <c r="AI75" s="5">
        <v>32</v>
      </c>
      <c r="AJ75" s="5">
        <v>33</v>
      </c>
      <c r="AK75" s="5">
        <v>34</v>
      </c>
      <c r="AL75" s="5">
        <v>35</v>
      </c>
      <c r="AM75" s="5">
        <v>36</v>
      </c>
      <c r="AN75" s="5">
        <v>37</v>
      </c>
      <c r="AO75" s="5">
        <v>38</v>
      </c>
      <c r="AP75" s="5">
        <v>39</v>
      </c>
    </row>
    <row r="76" spans="1:42" ht="10.8" thickBot="1" x14ac:dyDescent="0.25">
      <c r="A76" s="6" t="s">
        <v>34</v>
      </c>
      <c r="B76" s="342" t="s">
        <v>9</v>
      </c>
      <c r="C76" s="656">
        <v>2025</v>
      </c>
      <c r="D76" s="7">
        <f t="shared" ref="D76:AP76" si="57">$C$13+D75</f>
        <v>2026</v>
      </c>
      <c r="E76" s="7">
        <f t="shared" si="57"/>
        <v>2027</v>
      </c>
      <c r="F76" s="7">
        <f t="shared" si="57"/>
        <v>2028</v>
      </c>
      <c r="G76" s="7">
        <f t="shared" si="57"/>
        <v>2029</v>
      </c>
      <c r="H76" s="7">
        <f t="shared" si="57"/>
        <v>2030</v>
      </c>
      <c r="I76" s="7">
        <f t="shared" si="57"/>
        <v>2031</v>
      </c>
      <c r="J76" s="7">
        <f t="shared" si="57"/>
        <v>2032</v>
      </c>
      <c r="K76" s="7">
        <f t="shared" si="57"/>
        <v>2033</v>
      </c>
      <c r="L76" s="7">
        <f t="shared" si="57"/>
        <v>2034</v>
      </c>
      <c r="M76" s="7">
        <f t="shared" si="57"/>
        <v>2035</v>
      </c>
      <c r="N76" s="7">
        <f t="shared" si="57"/>
        <v>2036</v>
      </c>
      <c r="O76" s="7">
        <f t="shared" si="57"/>
        <v>2037</v>
      </c>
      <c r="P76" s="7">
        <f t="shared" si="57"/>
        <v>2038</v>
      </c>
      <c r="Q76" s="7">
        <f t="shared" si="57"/>
        <v>2039</v>
      </c>
      <c r="R76" s="7">
        <f t="shared" si="57"/>
        <v>2040</v>
      </c>
      <c r="S76" s="7">
        <f t="shared" si="57"/>
        <v>2041</v>
      </c>
      <c r="T76" s="7">
        <f t="shared" si="57"/>
        <v>2042</v>
      </c>
      <c r="U76" s="7">
        <f t="shared" si="57"/>
        <v>2043</v>
      </c>
      <c r="V76" s="7">
        <f t="shared" si="57"/>
        <v>2044</v>
      </c>
      <c r="W76" s="7">
        <f t="shared" si="57"/>
        <v>2045</v>
      </c>
      <c r="X76" s="7">
        <f t="shared" si="57"/>
        <v>2046</v>
      </c>
      <c r="Y76" s="7">
        <f t="shared" si="57"/>
        <v>2047</v>
      </c>
      <c r="Z76" s="7">
        <f t="shared" si="57"/>
        <v>2048</v>
      </c>
      <c r="AA76" s="7">
        <f t="shared" si="57"/>
        <v>2049</v>
      </c>
      <c r="AB76" s="7">
        <f t="shared" si="57"/>
        <v>2050</v>
      </c>
      <c r="AC76" s="7">
        <f t="shared" si="57"/>
        <v>2051</v>
      </c>
      <c r="AD76" s="7">
        <f t="shared" si="57"/>
        <v>2052</v>
      </c>
      <c r="AE76" s="7">
        <f t="shared" si="57"/>
        <v>2053</v>
      </c>
      <c r="AF76" s="7">
        <f t="shared" si="57"/>
        <v>2054</v>
      </c>
      <c r="AG76" s="7">
        <f t="shared" si="57"/>
        <v>2055</v>
      </c>
      <c r="AH76" s="7">
        <f t="shared" si="57"/>
        <v>2056</v>
      </c>
      <c r="AI76" s="7">
        <f t="shared" si="57"/>
        <v>2057</v>
      </c>
      <c r="AJ76" s="7">
        <f t="shared" si="57"/>
        <v>2058</v>
      </c>
      <c r="AK76" s="7">
        <f t="shared" si="57"/>
        <v>2059</v>
      </c>
      <c r="AL76" s="7">
        <f t="shared" si="57"/>
        <v>2060</v>
      </c>
      <c r="AM76" s="7">
        <f t="shared" si="57"/>
        <v>2061</v>
      </c>
      <c r="AN76" s="7">
        <f t="shared" si="57"/>
        <v>2062</v>
      </c>
      <c r="AO76" s="7">
        <f t="shared" si="57"/>
        <v>2063</v>
      </c>
      <c r="AP76" s="7">
        <f t="shared" si="57"/>
        <v>2064</v>
      </c>
    </row>
    <row r="77" spans="1:42" x14ac:dyDescent="0.2">
      <c r="A77" s="480" t="s">
        <v>658</v>
      </c>
      <c r="B77" s="282">
        <f>SUM(D77:AP77)</f>
        <v>34356509.213017769</v>
      </c>
      <c r="C77" s="655">
        <f>C23</f>
        <v>726150.7209999999</v>
      </c>
      <c r="D77" s="9">
        <f t="shared" ref="D77:AP77" si="58">D68*$H$5*$J$5</f>
        <v>731233.77604699985</v>
      </c>
      <c r="E77" s="9">
        <f t="shared" si="58"/>
        <v>736352.41247932869</v>
      </c>
      <c r="F77" s="9">
        <f t="shared" si="58"/>
        <v>741506.87936668389</v>
      </c>
      <c r="G77" s="9">
        <f t="shared" si="58"/>
        <v>858702.04165058827</v>
      </c>
      <c r="H77" s="9">
        <f t="shared" si="58"/>
        <v>864712.95594214241</v>
      </c>
      <c r="I77" s="9">
        <f t="shared" si="58"/>
        <v>870765.94663373719</v>
      </c>
      <c r="J77" s="9">
        <f t="shared" si="58"/>
        <v>876861.3082601733</v>
      </c>
      <c r="K77" s="9">
        <f t="shared" si="58"/>
        <v>882999.33741799451</v>
      </c>
      <c r="L77" s="9">
        <f t="shared" si="58"/>
        <v>889180.33277992043</v>
      </c>
      <c r="M77" s="9">
        <f t="shared" si="58"/>
        <v>895404.59510937985</v>
      </c>
      <c r="N77" s="9">
        <f t="shared" si="58"/>
        <v>901672.42727514543</v>
      </c>
      <c r="O77" s="9">
        <f t="shared" si="58"/>
        <v>907984.13426607137</v>
      </c>
      <c r="P77" s="9">
        <f t="shared" si="58"/>
        <v>914340.02320593374</v>
      </c>
      <c r="Q77" s="9">
        <f t="shared" si="58"/>
        <v>920740.40336837491</v>
      </c>
      <c r="R77" s="9">
        <f t="shared" si="58"/>
        <v>927185.58619195374</v>
      </c>
      <c r="S77" s="9">
        <f t="shared" si="58"/>
        <v>924404.0294333779</v>
      </c>
      <c r="T77" s="9">
        <f t="shared" si="58"/>
        <v>921630.8173450774</v>
      </c>
      <c r="U77" s="9">
        <f t="shared" si="58"/>
        <v>918865.92489304242</v>
      </c>
      <c r="V77" s="9">
        <f t="shared" si="58"/>
        <v>916109.32711836335</v>
      </c>
      <c r="W77" s="9">
        <f t="shared" si="58"/>
        <v>913360.9991370081</v>
      </c>
      <c r="X77" s="9">
        <f t="shared" si="58"/>
        <v>910620.91613959731</v>
      </c>
      <c r="Y77" s="9">
        <f t="shared" si="58"/>
        <v>907889.05339117814</v>
      </c>
      <c r="Z77" s="9">
        <f t="shared" si="58"/>
        <v>905165.38623100473</v>
      </c>
      <c r="AA77" s="9">
        <f t="shared" si="58"/>
        <v>902449.89007231174</v>
      </c>
      <c r="AB77" s="9">
        <f t="shared" si="58"/>
        <v>899742.5404020946</v>
      </c>
      <c r="AC77" s="9">
        <f t="shared" si="58"/>
        <v>897043.3127808884</v>
      </c>
      <c r="AD77" s="9">
        <f t="shared" si="58"/>
        <v>894352.18284254591</v>
      </c>
      <c r="AE77" s="9">
        <f t="shared" si="58"/>
        <v>891669.12629401824</v>
      </c>
      <c r="AF77" s="9">
        <f t="shared" si="58"/>
        <v>888994.11891513621</v>
      </c>
      <c r="AG77" s="9">
        <f t="shared" si="58"/>
        <v>886327.1365583908</v>
      </c>
      <c r="AH77" s="9">
        <f t="shared" si="58"/>
        <v>883668.1551487156</v>
      </c>
      <c r="AI77" s="9">
        <f t="shared" si="58"/>
        <v>881017.15068326949</v>
      </c>
      <c r="AJ77" s="9">
        <f t="shared" si="58"/>
        <v>878374.0992312195</v>
      </c>
      <c r="AK77" s="9">
        <f t="shared" si="58"/>
        <v>875738.97693352599</v>
      </c>
      <c r="AL77" s="9">
        <f t="shared" si="58"/>
        <v>873111.76000272518</v>
      </c>
      <c r="AM77" s="9">
        <f t="shared" si="58"/>
        <v>870492.42472271703</v>
      </c>
      <c r="AN77" s="9">
        <f t="shared" si="58"/>
        <v>867880.94744854898</v>
      </c>
      <c r="AO77" s="9">
        <f t="shared" si="58"/>
        <v>865277.30460620334</v>
      </c>
      <c r="AP77" s="9">
        <f t="shared" si="58"/>
        <v>862681.4726923845</v>
      </c>
    </row>
    <row r="78" spans="1:42" x14ac:dyDescent="0.2">
      <c r="A78" s="495" t="s">
        <v>678</v>
      </c>
      <c r="B78" s="282">
        <f>SUM(D78:AP78)</f>
        <v>15555053.820164986</v>
      </c>
      <c r="C78" s="655">
        <f t="shared" ref="C78:C79" si="59">C24</f>
        <v>0</v>
      </c>
      <c r="D78" s="9">
        <f>D69*$H$6*$J$6</f>
        <v>0</v>
      </c>
      <c r="E78" s="9">
        <f t="shared" ref="E78:AP78" si="60">E69*$H$6*$J$6</f>
        <v>0</v>
      </c>
      <c r="F78" s="9">
        <f t="shared" si="60"/>
        <v>0</v>
      </c>
      <c r="G78" s="9">
        <f t="shared" si="60"/>
        <v>330716.57981918828</v>
      </c>
      <c r="H78" s="9">
        <f t="shared" si="60"/>
        <v>335677.32851647609</v>
      </c>
      <c r="I78" s="9">
        <f t="shared" si="60"/>
        <v>340712.48844422319</v>
      </c>
      <c r="J78" s="9">
        <f t="shared" si="60"/>
        <v>345823.17577088653</v>
      </c>
      <c r="K78" s="9">
        <f t="shared" si="60"/>
        <v>351010.52340744977</v>
      </c>
      <c r="L78" s="9">
        <f t="shared" si="60"/>
        <v>356275.68125856144</v>
      </c>
      <c r="M78" s="9">
        <f t="shared" si="60"/>
        <v>361619.81647743983</v>
      </c>
      <c r="N78" s="9">
        <f t="shared" si="60"/>
        <v>367044.11372460146</v>
      </c>
      <c r="O78" s="9">
        <f t="shared" si="60"/>
        <v>372549.77543047041</v>
      </c>
      <c r="P78" s="9">
        <f t="shared" si="60"/>
        <v>378138.02206192742</v>
      </c>
      <c r="Q78" s="9">
        <f t="shared" si="60"/>
        <v>383810.09239285631</v>
      </c>
      <c r="R78" s="9">
        <f t="shared" si="60"/>
        <v>389567.24377874914</v>
      </c>
      <c r="S78" s="9">
        <f t="shared" si="60"/>
        <v>395410.7524354303</v>
      </c>
      <c r="T78" s="9">
        <f t="shared" si="60"/>
        <v>401341.91372196173</v>
      </c>
      <c r="U78" s="9">
        <f t="shared" si="60"/>
        <v>407362.04242779105</v>
      </c>
      <c r="V78" s="9">
        <f t="shared" si="60"/>
        <v>413472.47306420788</v>
      </c>
      <c r="W78" s="9">
        <f t="shared" si="60"/>
        <v>419674.56016017095</v>
      </c>
      <c r="X78" s="9">
        <f t="shared" si="60"/>
        <v>425969.67856257339</v>
      </c>
      <c r="Y78" s="9">
        <f t="shared" si="60"/>
        <v>432359.22374101204</v>
      </c>
      <c r="Z78" s="9">
        <f t="shared" si="60"/>
        <v>438844.61209712719</v>
      </c>
      <c r="AA78" s="9">
        <f t="shared" si="60"/>
        <v>445427.28127858404</v>
      </c>
      <c r="AB78" s="9">
        <f t="shared" si="60"/>
        <v>452108.69049776276</v>
      </c>
      <c r="AC78" s="9">
        <f t="shared" si="60"/>
        <v>458890.3208552291</v>
      </c>
      <c r="AD78" s="9">
        <f t="shared" si="60"/>
        <v>465773.67566805746</v>
      </c>
      <c r="AE78" s="9">
        <f t="shared" si="60"/>
        <v>472760.28080307832</v>
      </c>
      <c r="AF78" s="9">
        <f t="shared" si="60"/>
        <v>479851.68501512439</v>
      </c>
      <c r="AG78" s="9">
        <f t="shared" si="60"/>
        <v>487049.46029035124</v>
      </c>
      <c r="AH78" s="9">
        <f t="shared" si="60"/>
        <v>494355.20219470642</v>
      </c>
      <c r="AI78" s="9">
        <f t="shared" si="60"/>
        <v>501770.53022762702</v>
      </c>
      <c r="AJ78" s="9">
        <f t="shared" si="60"/>
        <v>509297.08818104141</v>
      </c>
      <c r="AK78" s="9">
        <f t="shared" si="60"/>
        <v>516936.54450375703</v>
      </c>
      <c r="AL78" s="9">
        <f t="shared" si="60"/>
        <v>524690.59267131321</v>
      </c>
      <c r="AM78" s="9">
        <f t="shared" si="60"/>
        <v>524690.59267131321</v>
      </c>
      <c r="AN78" s="9">
        <f t="shared" si="60"/>
        <v>524690.59267131321</v>
      </c>
      <c r="AO78" s="9">
        <f t="shared" si="60"/>
        <v>524690.59267131321</v>
      </c>
      <c r="AP78" s="9">
        <f t="shared" si="60"/>
        <v>524690.59267131321</v>
      </c>
    </row>
    <row r="79" spans="1:42" x14ac:dyDescent="0.2">
      <c r="A79" s="481" t="s">
        <v>635</v>
      </c>
      <c r="B79" s="282">
        <f>SUM(D79:AP79)</f>
        <v>313252.80488209252</v>
      </c>
      <c r="C79" s="655">
        <f t="shared" si="59"/>
        <v>103586.696</v>
      </c>
      <c r="D79" s="9">
        <f t="shared" ref="D79:AP79" si="61">D70*$H$7*$J$7</f>
        <v>104001.04278399999</v>
      </c>
      <c r="E79" s="9">
        <f t="shared" si="61"/>
        <v>104417.04695513599</v>
      </c>
      <c r="F79" s="9">
        <f t="shared" si="61"/>
        <v>104834.71514295654</v>
      </c>
      <c r="G79" s="9">
        <f t="shared" si="61"/>
        <v>0</v>
      </c>
      <c r="H79" s="9">
        <f t="shared" si="61"/>
        <v>0</v>
      </c>
      <c r="I79" s="9">
        <f t="shared" si="61"/>
        <v>0</v>
      </c>
      <c r="J79" s="9">
        <f t="shared" si="61"/>
        <v>0</v>
      </c>
      <c r="K79" s="9">
        <f t="shared" si="61"/>
        <v>0</v>
      </c>
      <c r="L79" s="9">
        <f t="shared" si="61"/>
        <v>0</v>
      </c>
      <c r="M79" s="9">
        <f t="shared" si="61"/>
        <v>0</v>
      </c>
      <c r="N79" s="9">
        <f t="shared" si="61"/>
        <v>0</v>
      </c>
      <c r="O79" s="9">
        <f t="shared" si="61"/>
        <v>0</v>
      </c>
      <c r="P79" s="9">
        <f t="shared" si="61"/>
        <v>0</v>
      </c>
      <c r="Q79" s="9">
        <f t="shared" si="61"/>
        <v>0</v>
      </c>
      <c r="R79" s="9">
        <f t="shared" si="61"/>
        <v>0</v>
      </c>
      <c r="S79" s="9">
        <f t="shared" si="61"/>
        <v>0</v>
      </c>
      <c r="T79" s="9">
        <f t="shared" si="61"/>
        <v>0</v>
      </c>
      <c r="U79" s="9">
        <f t="shared" si="61"/>
        <v>0</v>
      </c>
      <c r="V79" s="9">
        <f t="shared" si="61"/>
        <v>0</v>
      </c>
      <c r="W79" s="9">
        <f t="shared" si="61"/>
        <v>0</v>
      </c>
      <c r="X79" s="9">
        <f t="shared" si="61"/>
        <v>0</v>
      </c>
      <c r="Y79" s="9">
        <f t="shared" si="61"/>
        <v>0</v>
      </c>
      <c r="Z79" s="9">
        <f t="shared" si="61"/>
        <v>0</v>
      </c>
      <c r="AA79" s="9">
        <f t="shared" si="61"/>
        <v>0</v>
      </c>
      <c r="AB79" s="9">
        <f t="shared" si="61"/>
        <v>0</v>
      </c>
      <c r="AC79" s="9">
        <f t="shared" si="61"/>
        <v>0</v>
      </c>
      <c r="AD79" s="9">
        <f t="shared" si="61"/>
        <v>0</v>
      </c>
      <c r="AE79" s="9">
        <f t="shared" si="61"/>
        <v>0</v>
      </c>
      <c r="AF79" s="9">
        <f t="shared" si="61"/>
        <v>0</v>
      </c>
      <c r="AG79" s="9">
        <f t="shared" si="61"/>
        <v>0</v>
      </c>
      <c r="AH79" s="9">
        <f t="shared" si="61"/>
        <v>0</v>
      </c>
      <c r="AI79" s="9">
        <f t="shared" si="61"/>
        <v>0</v>
      </c>
      <c r="AJ79" s="9">
        <f t="shared" si="61"/>
        <v>0</v>
      </c>
      <c r="AK79" s="9">
        <f t="shared" si="61"/>
        <v>0</v>
      </c>
      <c r="AL79" s="9">
        <f t="shared" si="61"/>
        <v>0</v>
      </c>
      <c r="AM79" s="9">
        <f t="shared" si="61"/>
        <v>0</v>
      </c>
      <c r="AN79" s="9">
        <f t="shared" si="61"/>
        <v>0</v>
      </c>
      <c r="AO79" s="9">
        <f t="shared" si="61"/>
        <v>0</v>
      </c>
      <c r="AP79" s="9">
        <f t="shared" si="61"/>
        <v>0</v>
      </c>
    </row>
    <row r="80" spans="1:42" x14ac:dyDescent="0.2">
      <c r="A80" s="4" t="s">
        <v>498</v>
      </c>
      <c r="B80" s="343">
        <f>SUM(D80:AP80)</f>
        <v>50224815.838064849</v>
      </c>
      <c r="C80" s="657">
        <f t="shared" ref="C80:AP80" si="62">SUM(C77:C79)</f>
        <v>829737.4169999999</v>
      </c>
      <c r="D80" s="13">
        <f t="shared" si="62"/>
        <v>835234.81883099978</v>
      </c>
      <c r="E80" s="13">
        <f t="shared" si="62"/>
        <v>840769.45943446469</v>
      </c>
      <c r="F80" s="13">
        <f t="shared" si="62"/>
        <v>846341.59450964048</v>
      </c>
      <c r="G80" s="13">
        <f t="shared" si="62"/>
        <v>1189418.6214697766</v>
      </c>
      <c r="H80" s="13">
        <f t="shared" si="62"/>
        <v>1200390.2844586186</v>
      </c>
      <c r="I80" s="13">
        <f t="shared" si="62"/>
        <v>1211478.4350779604</v>
      </c>
      <c r="J80" s="13">
        <f t="shared" si="62"/>
        <v>1222684.4840310598</v>
      </c>
      <c r="K80" s="13">
        <f t="shared" si="62"/>
        <v>1234009.8608254443</v>
      </c>
      <c r="L80" s="13">
        <f t="shared" si="62"/>
        <v>1245456.0140384817</v>
      </c>
      <c r="M80" s="13">
        <f t="shared" si="62"/>
        <v>1257024.4115868197</v>
      </c>
      <c r="N80" s="13">
        <f t="shared" si="62"/>
        <v>1268716.5409997469</v>
      </c>
      <c r="O80" s="13">
        <f t="shared" si="62"/>
        <v>1280533.9096965417</v>
      </c>
      <c r="P80" s="13">
        <f t="shared" si="62"/>
        <v>1292478.0452678611</v>
      </c>
      <c r="Q80" s="13">
        <f t="shared" si="62"/>
        <v>1304550.4957612313</v>
      </c>
      <c r="R80" s="13">
        <f t="shared" si="62"/>
        <v>1316752.829970703</v>
      </c>
      <c r="S80" s="13">
        <f t="shared" si="62"/>
        <v>1319814.7818688082</v>
      </c>
      <c r="T80" s="13">
        <f t="shared" si="62"/>
        <v>1322972.7310670391</v>
      </c>
      <c r="U80" s="13">
        <f t="shared" si="62"/>
        <v>1326227.9673208334</v>
      </c>
      <c r="V80" s="13">
        <f t="shared" si="62"/>
        <v>1329581.8001825712</v>
      </c>
      <c r="W80" s="13">
        <f t="shared" si="62"/>
        <v>1333035.5592971791</v>
      </c>
      <c r="X80" s="13">
        <f t="shared" si="62"/>
        <v>1336590.5947021707</v>
      </c>
      <c r="Y80" s="13">
        <f t="shared" si="62"/>
        <v>1340248.2771321903</v>
      </c>
      <c r="Z80" s="13">
        <f t="shared" si="62"/>
        <v>1344009.9983281319</v>
      </c>
      <c r="AA80" s="13">
        <f t="shared" si="62"/>
        <v>1347877.1713508959</v>
      </c>
      <c r="AB80" s="13">
        <f t="shared" si="62"/>
        <v>1351851.2308998574</v>
      </c>
      <c r="AC80" s="13">
        <f t="shared" si="62"/>
        <v>1355933.6336361174</v>
      </c>
      <c r="AD80" s="13">
        <f t="shared" si="62"/>
        <v>1360125.8585106034</v>
      </c>
      <c r="AE80" s="13">
        <f t="shared" si="62"/>
        <v>1364429.4070970966</v>
      </c>
      <c r="AF80" s="13">
        <f t="shared" si="62"/>
        <v>1368845.8039302607</v>
      </c>
      <c r="AG80" s="13">
        <f t="shared" si="62"/>
        <v>1373376.5968487421</v>
      </c>
      <c r="AH80" s="13">
        <f t="shared" si="62"/>
        <v>1378023.357343422</v>
      </c>
      <c r="AI80" s="13">
        <f t="shared" si="62"/>
        <v>1382787.6809108965</v>
      </c>
      <c r="AJ80" s="13">
        <f t="shared" si="62"/>
        <v>1387671.187412261</v>
      </c>
      <c r="AK80" s="13">
        <f t="shared" si="62"/>
        <v>1392675.5214372831</v>
      </c>
      <c r="AL80" s="13">
        <f t="shared" si="62"/>
        <v>1397802.3526740384</v>
      </c>
      <c r="AM80" s="13">
        <f t="shared" si="62"/>
        <v>1395183.0173940302</v>
      </c>
      <c r="AN80" s="13">
        <f t="shared" si="62"/>
        <v>1392571.5401198622</v>
      </c>
      <c r="AO80" s="13">
        <f t="shared" si="62"/>
        <v>1389967.8972775165</v>
      </c>
      <c r="AP80" s="13">
        <f t="shared" si="62"/>
        <v>1387372.0653636977</v>
      </c>
    </row>
    <row r="83" spans="1:42" x14ac:dyDescent="0.2">
      <c r="A83" s="3"/>
      <c r="B83" s="3"/>
      <c r="C83" s="3" t="s">
        <v>10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x14ac:dyDescent="0.2">
      <c r="A84" s="4" t="s">
        <v>686</v>
      </c>
      <c r="B84" s="4"/>
      <c r="C84" s="5">
        <v>0</v>
      </c>
      <c r="D84" s="5">
        <v>1</v>
      </c>
      <c r="E84" s="5">
        <v>2</v>
      </c>
      <c r="F84" s="5">
        <v>3</v>
      </c>
      <c r="G84" s="5">
        <v>4</v>
      </c>
      <c r="H84" s="5">
        <v>5</v>
      </c>
      <c r="I84" s="5">
        <v>6</v>
      </c>
      <c r="J84" s="5">
        <v>7</v>
      </c>
      <c r="K84" s="5">
        <v>8</v>
      </c>
      <c r="L84" s="5">
        <v>9</v>
      </c>
      <c r="M84" s="5">
        <v>10</v>
      </c>
      <c r="N84" s="5">
        <v>11</v>
      </c>
      <c r="O84" s="5">
        <v>12</v>
      </c>
      <c r="P84" s="5">
        <v>13</v>
      </c>
      <c r="Q84" s="5">
        <v>14</v>
      </c>
      <c r="R84" s="5">
        <v>15</v>
      </c>
      <c r="S84" s="5">
        <v>16</v>
      </c>
      <c r="T84" s="5">
        <v>17</v>
      </c>
      <c r="U84" s="5">
        <v>18</v>
      </c>
      <c r="V84" s="5">
        <v>19</v>
      </c>
      <c r="W84" s="5">
        <v>20</v>
      </c>
      <c r="X84" s="5">
        <v>21</v>
      </c>
      <c r="Y84" s="5">
        <v>22</v>
      </c>
      <c r="Z84" s="5">
        <v>23</v>
      </c>
      <c r="AA84" s="5">
        <v>24</v>
      </c>
      <c r="AB84" s="5">
        <v>25</v>
      </c>
      <c r="AC84" s="5">
        <v>26</v>
      </c>
      <c r="AD84" s="5">
        <v>27</v>
      </c>
      <c r="AE84" s="5">
        <v>28</v>
      </c>
      <c r="AF84" s="5">
        <v>29</v>
      </c>
      <c r="AG84" s="5">
        <v>30</v>
      </c>
      <c r="AH84" s="5">
        <v>31</v>
      </c>
      <c r="AI84" s="5">
        <v>32</v>
      </c>
      <c r="AJ84" s="5">
        <v>33</v>
      </c>
      <c r="AK84" s="5">
        <v>34</v>
      </c>
      <c r="AL84" s="5">
        <v>35</v>
      </c>
      <c r="AM84" s="5">
        <v>36</v>
      </c>
      <c r="AN84" s="5">
        <v>37</v>
      </c>
      <c r="AO84" s="5">
        <v>38</v>
      </c>
      <c r="AP84" s="5">
        <v>39</v>
      </c>
    </row>
    <row r="85" spans="1:42" ht="10.8" thickBot="1" x14ac:dyDescent="0.25">
      <c r="A85" s="6" t="s">
        <v>34</v>
      </c>
      <c r="B85" s="342" t="s">
        <v>9</v>
      </c>
      <c r="C85" s="656">
        <v>2025</v>
      </c>
      <c r="D85" s="7">
        <f t="shared" ref="D85:AP85" si="63">$C$13+D84</f>
        <v>2026</v>
      </c>
      <c r="E85" s="7">
        <f t="shared" si="63"/>
        <v>2027</v>
      </c>
      <c r="F85" s="7">
        <f t="shared" si="63"/>
        <v>2028</v>
      </c>
      <c r="G85" s="7">
        <f t="shared" si="63"/>
        <v>2029</v>
      </c>
      <c r="H85" s="7">
        <f t="shared" si="63"/>
        <v>2030</v>
      </c>
      <c r="I85" s="7">
        <f t="shared" si="63"/>
        <v>2031</v>
      </c>
      <c r="J85" s="7">
        <f t="shared" si="63"/>
        <v>2032</v>
      </c>
      <c r="K85" s="7">
        <f t="shared" si="63"/>
        <v>2033</v>
      </c>
      <c r="L85" s="7">
        <f t="shared" si="63"/>
        <v>2034</v>
      </c>
      <c r="M85" s="7">
        <f t="shared" si="63"/>
        <v>2035</v>
      </c>
      <c r="N85" s="7">
        <f t="shared" si="63"/>
        <v>2036</v>
      </c>
      <c r="O85" s="7">
        <f t="shared" si="63"/>
        <v>2037</v>
      </c>
      <c r="P85" s="7">
        <f t="shared" si="63"/>
        <v>2038</v>
      </c>
      <c r="Q85" s="7">
        <f t="shared" si="63"/>
        <v>2039</v>
      </c>
      <c r="R85" s="7">
        <f t="shared" si="63"/>
        <v>2040</v>
      </c>
      <c r="S85" s="7">
        <f t="shared" si="63"/>
        <v>2041</v>
      </c>
      <c r="T85" s="7">
        <f t="shared" si="63"/>
        <v>2042</v>
      </c>
      <c r="U85" s="7">
        <f t="shared" si="63"/>
        <v>2043</v>
      </c>
      <c r="V85" s="7">
        <f t="shared" si="63"/>
        <v>2044</v>
      </c>
      <c r="W85" s="7">
        <f t="shared" si="63"/>
        <v>2045</v>
      </c>
      <c r="X85" s="7">
        <f t="shared" si="63"/>
        <v>2046</v>
      </c>
      <c r="Y85" s="7">
        <f t="shared" si="63"/>
        <v>2047</v>
      </c>
      <c r="Z85" s="7">
        <f t="shared" si="63"/>
        <v>2048</v>
      </c>
      <c r="AA85" s="7">
        <f t="shared" si="63"/>
        <v>2049</v>
      </c>
      <c r="AB85" s="7">
        <f t="shared" si="63"/>
        <v>2050</v>
      </c>
      <c r="AC85" s="7">
        <f t="shared" si="63"/>
        <v>2051</v>
      </c>
      <c r="AD85" s="7">
        <f t="shared" si="63"/>
        <v>2052</v>
      </c>
      <c r="AE85" s="7">
        <f t="shared" si="63"/>
        <v>2053</v>
      </c>
      <c r="AF85" s="7">
        <f t="shared" si="63"/>
        <v>2054</v>
      </c>
      <c r="AG85" s="7">
        <f t="shared" si="63"/>
        <v>2055</v>
      </c>
      <c r="AH85" s="7">
        <f t="shared" si="63"/>
        <v>2056</v>
      </c>
      <c r="AI85" s="7">
        <f t="shared" si="63"/>
        <v>2057</v>
      </c>
      <c r="AJ85" s="7">
        <f t="shared" si="63"/>
        <v>2058</v>
      </c>
      <c r="AK85" s="7">
        <f t="shared" si="63"/>
        <v>2059</v>
      </c>
      <c r="AL85" s="7">
        <f t="shared" si="63"/>
        <v>2060</v>
      </c>
      <c r="AM85" s="7">
        <f t="shared" si="63"/>
        <v>2061</v>
      </c>
      <c r="AN85" s="7">
        <f t="shared" si="63"/>
        <v>2062</v>
      </c>
      <c r="AO85" s="7">
        <f t="shared" si="63"/>
        <v>2063</v>
      </c>
      <c r="AP85" s="7">
        <f t="shared" si="63"/>
        <v>2064</v>
      </c>
    </row>
    <row r="86" spans="1:42" x14ac:dyDescent="0.2">
      <c r="A86" s="480" t="s">
        <v>658</v>
      </c>
      <c r="B86" s="282">
        <f>SUM(D86:AP86)</f>
        <v>721472066.6470691</v>
      </c>
      <c r="C86" s="655">
        <f t="shared" ref="C86:AP86" si="64">C68*$H$5</f>
        <v>15248855.991999999</v>
      </c>
      <c r="D86" s="9">
        <f t="shared" si="64"/>
        <v>15355597.983943997</v>
      </c>
      <c r="E86" s="9">
        <f t="shared" si="64"/>
        <v>15463087.169831602</v>
      </c>
      <c r="F86" s="9">
        <f t="shared" si="64"/>
        <v>15571328.780020421</v>
      </c>
      <c r="G86" s="9">
        <f t="shared" si="64"/>
        <v>18032377.293702647</v>
      </c>
      <c r="H86" s="9">
        <f t="shared" si="64"/>
        <v>18158603.934758566</v>
      </c>
      <c r="I86" s="9">
        <f t="shared" si="64"/>
        <v>18285714.162301872</v>
      </c>
      <c r="J86" s="9">
        <f t="shared" si="64"/>
        <v>18413714.161437985</v>
      </c>
      <c r="K86" s="9">
        <f t="shared" si="64"/>
        <v>18542610.160568051</v>
      </c>
      <c r="L86" s="9">
        <f t="shared" si="64"/>
        <v>18672408.431692027</v>
      </c>
      <c r="M86" s="9">
        <f t="shared" si="64"/>
        <v>18803115.290713869</v>
      </c>
      <c r="N86" s="9">
        <f t="shared" si="64"/>
        <v>18934737.097748864</v>
      </c>
      <c r="O86" s="9">
        <f t="shared" si="64"/>
        <v>19067280.257433105</v>
      </c>
      <c r="P86" s="9">
        <f t="shared" si="64"/>
        <v>19200751.219235133</v>
      </c>
      <c r="Q86" s="9">
        <f t="shared" si="64"/>
        <v>19335156.477769773</v>
      </c>
      <c r="R86" s="9">
        <f t="shared" si="64"/>
        <v>19470502.573114164</v>
      </c>
      <c r="S86" s="9">
        <f t="shared" si="64"/>
        <v>19412091.065394823</v>
      </c>
      <c r="T86" s="9">
        <f t="shared" si="64"/>
        <v>19353854.792198632</v>
      </c>
      <c r="U86" s="9">
        <f t="shared" si="64"/>
        <v>19295793.227822039</v>
      </c>
      <c r="V86" s="9">
        <f t="shared" si="64"/>
        <v>19237905.848138575</v>
      </c>
      <c r="W86" s="9">
        <f t="shared" si="64"/>
        <v>19180192.130594157</v>
      </c>
      <c r="X86" s="9">
        <f t="shared" si="64"/>
        <v>19122651.554202378</v>
      </c>
      <c r="Y86" s="9">
        <f t="shared" si="64"/>
        <v>19065283.599539764</v>
      </c>
      <c r="Z86" s="9">
        <f t="shared" si="64"/>
        <v>19008087.748741146</v>
      </c>
      <c r="AA86" s="9">
        <f t="shared" si="64"/>
        <v>18951063.485494923</v>
      </c>
      <c r="AB86" s="9">
        <f t="shared" si="64"/>
        <v>18894210.295038436</v>
      </c>
      <c r="AC86" s="9">
        <f t="shared" si="64"/>
        <v>18837527.664153323</v>
      </c>
      <c r="AD86" s="9">
        <f t="shared" si="64"/>
        <v>18781015.081160866</v>
      </c>
      <c r="AE86" s="9">
        <f t="shared" si="64"/>
        <v>18724672.035917383</v>
      </c>
      <c r="AF86" s="9">
        <f t="shared" si="64"/>
        <v>18668498.01980963</v>
      </c>
      <c r="AG86" s="9">
        <f t="shared" si="64"/>
        <v>18612492.525750201</v>
      </c>
      <c r="AH86" s="9">
        <f t="shared" si="64"/>
        <v>18556655.048172951</v>
      </c>
      <c r="AI86" s="9">
        <f t="shared" si="64"/>
        <v>18500985.083028432</v>
      </c>
      <c r="AJ86" s="9">
        <f t="shared" si="64"/>
        <v>18445482.127779342</v>
      </c>
      <c r="AK86" s="9">
        <f t="shared" si="64"/>
        <v>18390145.681396008</v>
      </c>
      <c r="AL86" s="9">
        <f t="shared" si="64"/>
        <v>18334975.244351815</v>
      </c>
      <c r="AM86" s="9">
        <f t="shared" si="64"/>
        <v>18279970.31861876</v>
      </c>
      <c r="AN86" s="9">
        <f t="shared" si="64"/>
        <v>18225130.407662906</v>
      </c>
      <c r="AO86" s="9">
        <f t="shared" si="64"/>
        <v>18170455.016439918</v>
      </c>
      <c r="AP86" s="9">
        <f t="shared" si="64"/>
        <v>18115943.651390593</v>
      </c>
    </row>
    <row r="87" spans="1:42" x14ac:dyDescent="0.2">
      <c r="A87" s="495" t="s">
        <v>678</v>
      </c>
      <c r="B87" s="282"/>
      <c r="C87" s="655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</row>
    <row r="88" spans="1:42" x14ac:dyDescent="0.2">
      <c r="A88" s="481" t="s">
        <v>635</v>
      </c>
      <c r="B88" s="282">
        <f>SUM(D88:AP88)</f>
        <v>11061718.798796691</v>
      </c>
      <c r="C88" s="655">
        <f t="shared" ref="C88:AP88" si="65">C70*$H$7</f>
        <v>3657898.3000000003</v>
      </c>
      <c r="D88" s="9">
        <f t="shared" si="65"/>
        <v>3672529.8931999998</v>
      </c>
      <c r="E88" s="9">
        <f t="shared" si="65"/>
        <v>3687220.0127727999</v>
      </c>
      <c r="F88" s="9">
        <f t="shared" si="65"/>
        <v>3701968.8928238912</v>
      </c>
      <c r="G88" s="9">
        <f t="shared" si="65"/>
        <v>0</v>
      </c>
      <c r="H88" s="9">
        <f t="shared" si="65"/>
        <v>0</v>
      </c>
      <c r="I88" s="9">
        <f t="shared" si="65"/>
        <v>0</v>
      </c>
      <c r="J88" s="9">
        <f t="shared" si="65"/>
        <v>0</v>
      </c>
      <c r="K88" s="9">
        <f t="shared" si="65"/>
        <v>0</v>
      </c>
      <c r="L88" s="9">
        <f t="shared" si="65"/>
        <v>0</v>
      </c>
      <c r="M88" s="9">
        <f t="shared" si="65"/>
        <v>0</v>
      </c>
      <c r="N88" s="9">
        <f t="shared" si="65"/>
        <v>0</v>
      </c>
      <c r="O88" s="9">
        <f t="shared" si="65"/>
        <v>0</v>
      </c>
      <c r="P88" s="9">
        <f t="shared" si="65"/>
        <v>0</v>
      </c>
      <c r="Q88" s="9">
        <f t="shared" si="65"/>
        <v>0</v>
      </c>
      <c r="R88" s="9">
        <f t="shared" si="65"/>
        <v>0</v>
      </c>
      <c r="S88" s="9">
        <f t="shared" si="65"/>
        <v>0</v>
      </c>
      <c r="T88" s="9">
        <f t="shared" si="65"/>
        <v>0</v>
      </c>
      <c r="U88" s="9">
        <f t="shared" si="65"/>
        <v>0</v>
      </c>
      <c r="V88" s="9">
        <f t="shared" si="65"/>
        <v>0</v>
      </c>
      <c r="W88" s="9">
        <f t="shared" si="65"/>
        <v>0</v>
      </c>
      <c r="X88" s="9">
        <f t="shared" si="65"/>
        <v>0</v>
      </c>
      <c r="Y88" s="9">
        <f t="shared" si="65"/>
        <v>0</v>
      </c>
      <c r="Z88" s="9">
        <f t="shared" si="65"/>
        <v>0</v>
      </c>
      <c r="AA88" s="9">
        <f t="shared" si="65"/>
        <v>0</v>
      </c>
      <c r="AB88" s="9">
        <f t="shared" si="65"/>
        <v>0</v>
      </c>
      <c r="AC88" s="9">
        <f t="shared" si="65"/>
        <v>0</v>
      </c>
      <c r="AD88" s="9">
        <f t="shared" si="65"/>
        <v>0</v>
      </c>
      <c r="AE88" s="9">
        <f t="shared" si="65"/>
        <v>0</v>
      </c>
      <c r="AF88" s="9">
        <f t="shared" si="65"/>
        <v>0</v>
      </c>
      <c r="AG88" s="9">
        <f t="shared" si="65"/>
        <v>0</v>
      </c>
      <c r="AH88" s="9">
        <f t="shared" si="65"/>
        <v>0</v>
      </c>
      <c r="AI88" s="9">
        <f t="shared" si="65"/>
        <v>0</v>
      </c>
      <c r="AJ88" s="9">
        <f t="shared" si="65"/>
        <v>0</v>
      </c>
      <c r="AK88" s="9">
        <f t="shared" si="65"/>
        <v>0</v>
      </c>
      <c r="AL88" s="9">
        <f t="shared" si="65"/>
        <v>0</v>
      </c>
      <c r="AM88" s="9">
        <f t="shared" si="65"/>
        <v>0</v>
      </c>
      <c r="AN88" s="9">
        <f t="shared" si="65"/>
        <v>0</v>
      </c>
      <c r="AO88" s="9">
        <f t="shared" si="65"/>
        <v>0</v>
      </c>
      <c r="AP88" s="9">
        <f t="shared" si="65"/>
        <v>0</v>
      </c>
    </row>
    <row r="89" spans="1:42" x14ac:dyDescent="0.2">
      <c r="A89" s="4" t="s">
        <v>498</v>
      </c>
      <c r="B89" s="343">
        <f>SUM(D89:AP89)</f>
        <v>732533785.44586587</v>
      </c>
      <c r="C89" s="657">
        <f t="shared" ref="C89:AP89" si="66">SUM(C86:C88)</f>
        <v>18906754.291999999</v>
      </c>
      <c r="D89" s="13">
        <f t="shared" si="66"/>
        <v>19028127.877143998</v>
      </c>
      <c r="E89" s="13">
        <f t="shared" si="66"/>
        <v>19150307.182604402</v>
      </c>
      <c r="F89" s="13">
        <f t="shared" si="66"/>
        <v>19273297.672844313</v>
      </c>
      <c r="G89" s="13">
        <f t="shared" si="66"/>
        <v>18032377.293702647</v>
      </c>
      <c r="H89" s="13">
        <f t="shared" si="66"/>
        <v>18158603.934758566</v>
      </c>
      <c r="I89" s="13">
        <f t="shared" si="66"/>
        <v>18285714.162301872</v>
      </c>
      <c r="J89" s="13">
        <f t="shared" si="66"/>
        <v>18413714.161437985</v>
      </c>
      <c r="K89" s="13">
        <f t="shared" si="66"/>
        <v>18542610.160568051</v>
      </c>
      <c r="L89" s="13">
        <f t="shared" si="66"/>
        <v>18672408.431692027</v>
      </c>
      <c r="M89" s="13">
        <f t="shared" si="66"/>
        <v>18803115.290713869</v>
      </c>
      <c r="N89" s="13">
        <f t="shared" si="66"/>
        <v>18934737.097748864</v>
      </c>
      <c r="O89" s="13">
        <f t="shared" si="66"/>
        <v>19067280.257433105</v>
      </c>
      <c r="P89" s="13">
        <f t="shared" si="66"/>
        <v>19200751.219235133</v>
      </c>
      <c r="Q89" s="13">
        <f t="shared" si="66"/>
        <v>19335156.477769773</v>
      </c>
      <c r="R89" s="13">
        <f t="shared" si="66"/>
        <v>19470502.573114164</v>
      </c>
      <c r="S89" s="13">
        <f t="shared" si="66"/>
        <v>19412091.065394823</v>
      </c>
      <c r="T89" s="13">
        <f t="shared" si="66"/>
        <v>19353854.792198632</v>
      </c>
      <c r="U89" s="13">
        <f t="shared" si="66"/>
        <v>19295793.227822039</v>
      </c>
      <c r="V89" s="13">
        <f t="shared" si="66"/>
        <v>19237905.848138575</v>
      </c>
      <c r="W89" s="13">
        <f t="shared" si="66"/>
        <v>19180192.130594157</v>
      </c>
      <c r="X89" s="13">
        <f t="shared" si="66"/>
        <v>19122651.554202378</v>
      </c>
      <c r="Y89" s="13">
        <f t="shared" si="66"/>
        <v>19065283.599539764</v>
      </c>
      <c r="Z89" s="13">
        <f t="shared" si="66"/>
        <v>19008087.748741146</v>
      </c>
      <c r="AA89" s="13">
        <f t="shared" si="66"/>
        <v>18951063.485494923</v>
      </c>
      <c r="AB89" s="13">
        <f t="shared" si="66"/>
        <v>18894210.295038436</v>
      </c>
      <c r="AC89" s="13">
        <f t="shared" si="66"/>
        <v>18837527.664153323</v>
      </c>
      <c r="AD89" s="13">
        <f t="shared" si="66"/>
        <v>18781015.081160866</v>
      </c>
      <c r="AE89" s="13">
        <f t="shared" si="66"/>
        <v>18724672.035917383</v>
      </c>
      <c r="AF89" s="13">
        <f t="shared" si="66"/>
        <v>18668498.01980963</v>
      </c>
      <c r="AG89" s="13">
        <f t="shared" si="66"/>
        <v>18612492.525750201</v>
      </c>
      <c r="AH89" s="13">
        <f t="shared" si="66"/>
        <v>18556655.048172951</v>
      </c>
      <c r="AI89" s="13">
        <f t="shared" si="66"/>
        <v>18500985.083028432</v>
      </c>
      <c r="AJ89" s="13">
        <f t="shared" si="66"/>
        <v>18445482.127779342</v>
      </c>
      <c r="AK89" s="13">
        <f t="shared" si="66"/>
        <v>18390145.681396008</v>
      </c>
      <c r="AL89" s="13">
        <f t="shared" si="66"/>
        <v>18334975.244351815</v>
      </c>
      <c r="AM89" s="13">
        <f t="shared" si="66"/>
        <v>18279970.31861876</v>
      </c>
      <c r="AN89" s="13">
        <f t="shared" si="66"/>
        <v>18225130.407662906</v>
      </c>
      <c r="AO89" s="13">
        <f t="shared" si="66"/>
        <v>18170455.016439918</v>
      </c>
      <c r="AP89" s="13">
        <f t="shared" si="66"/>
        <v>18115943.651390593</v>
      </c>
    </row>
    <row r="92" spans="1:42" x14ac:dyDescent="0.2">
      <c r="A92" s="3"/>
      <c r="B92" s="3"/>
      <c r="C92" s="3" t="s">
        <v>10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x14ac:dyDescent="0.2">
      <c r="A93" s="4" t="s">
        <v>687</v>
      </c>
      <c r="B93" s="4"/>
      <c r="C93" s="5">
        <v>0</v>
      </c>
      <c r="D93" s="5">
        <v>1</v>
      </c>
      <c r="E93" s="5">
        <v>2</v>
      </c>
      <c r="F93" s="5">
        <v>3</v>
      </c>
      <c r="G93" s="5">
        <v>4</v>
      </c>
      <c r="H93" s="5">
        <v>5</v>
      </c>
      <c r="I93" s="5">
        <v>6</v>
      </c>
      <c r="J93" s="5">
        <v>7</v>
      </c>
      <c r="K93" s="5">
        <v>8</v>
      </c>
      <c r="L93" s="5">
        <v>9</v>
      </c>
      <c r="M93" s="5">
        <v>10</v>
      </c>
      <c r="N93" s="5">
        <v>11</v>
      </c>
      <c r="O93" s="5">
        <v>12</v>
      </c>
      <c r="P93" s="5">
        <v>13</v>
      </c>
      <c r="Q93" s="5">
        <v>14</v>
      </c>
      <c r="R93" s="5">
        <v>15</v>
      </c>
      <c r="S93" s="5">
        <v>16</v>
      </c>
      <c r="T93" s="5">
        <v>17</v>
      </c>
      <c r="U93" s="5">
        <v>18</v>
      </c>
      <c r="V93" s="5">
        <v>19</v>
      </c>
      <c r="W93" s="5">
        <v>20</v>
      </c>
      <c r="X93" s="5">
        <v>21</v>
      </c>
      <c r="Y93" s="5">
        <v>22</v>
      </c>
      <c r="Z93" s="5">
        <v>23</v>
      </c>
      <c r="AA93" s="5">
        <v>24</v>
      </c>
      <c r="AB93" s="5">
        <v>25</v>
      </c>
      <c r="AC93" s="5">
        <v>26</v>
      </c>
      <c r="AD93" s="5">
        <v>27</v>
      </c>
      <c r="AE93" s="5">
        <v>28</v>
      </c>
      <c r="AF93" s="5">
        <v>29</v>
      </c>
      <c r="AG93" s="5">
        <v>30</v>
      </c>
      <c r="AH93" s="5">
        <v>31</v>
      </c>
      <c r="AI93" s="5">
        <v>32</v>
      </c>
      <c r="AJ93" s="5">
        <v>33</v>
      </c>
      <c r="AK93" s="5">
        <v>34</v>
      </c>
      <c r="AL93" s="5">
        <v>35</v>
      </c>
      <c r="AM93" s="5">
        <v>36</v>
      </c>
      <c r="AN93" s="5">
        <v>37</v>
      </c>
      <c r="AO93" s="5">
        <v>38</v>
      </c>
      <c r="AP93" s="5">
        <v>39</v>
      </c>
    </row>
    <row r="94" spans="1:42" ht="10.8" thickBot="1" x14ac:dyDescent="0.25">
      <c r="A94" s="6" t="s">
        <v>34</v>
      </c>
      <c r="B94" s="342" t="s">
        <v>9</v>
      </c>
      <c r="C94" s="656">
        <v>2025</v>
      </c>
      <c r="D94" s="7">
        <f t="shared" ref="D94:AP94" si="67">$C$13+D93</f>
        <v>2026</v>
      </c>
      <c r="E94" s="7">
        <f t="shared" si="67"/>
        <v>2027</v>
      </c>
      <c r="F94" s="7">
        <f t="shared" si="67"/>
        <v>2028</v>
      </c>
      <c r="G94" s="7">
        <f t="shared" si="67"/>
        <v>2029</v>
      </c>
      <c r="H94" s="7">
        <f t="shared" si="67"/>
        <v>2030</v>
      </c>
      <c r="I94" s="7">
        <f t="shared" si="67"/>
        <v>2031</v>
      </c>
      <c r="J94" s="7">
        <f t="shared" si="67"/>
        <v>2032</v>
      </c>
      <c r="K94" s="7">
        <f t="shared" si="67"/>
        <v>2033</v>
      </c>
      <c r="L94" s="7">
        <f t="shared" si="67"/>
        <v>2034</v>
      </c>
      <c r="M94" s="7">
        <f t="shared" si="67"/>
        <v>2035</v>
      </c>
      <c r="N94" s="7">
        <f t="shared" si="67"/>
        <v>2036</v>
      </c>
      <c r="O94" s="7">
        <f t="shared" si="67"/>
        <v>2037</v>
      </c>
      <c r="P94" s="7">
        <f t="shared" si="67"/>
        <v>2038</v>
      </c>
      <c r="Q94" s="7">
        <f t="shared" si="67"/>
        <v>2039</v>
      </c>
      <c r="R94" s="7">
        <f t="shared" si="67"/>
        <v>2040</v>
      </c>
      <c r="S94" s="7">
        <f t="shared" si="67"/>
        <v>2041</v>
      </c>
      <c r="T94" s="7">
        <f t="shared" si="67"/>
        <v>2042</v>
      </c>
      <c r="U94" s="7">
        <f t="shared" si="67"/>
        <v>2043</v>
      </c>
      <c r="V94" s="7">
        <f t="shared" si="67"/>
        <v>2044</v>
      </c>
      <c r="W94" s="7">
        <f t="shared" si="67"/>
        <v>2045</v>
      </c>
      <c r="X94" s="7">
        <f t="shared" si="67"/>
        <v>2046</v>
      </c>
      <c r="Y94" s="7">
        <f t="shared" si="67"/>
        <v>2047</v>
      </c>
      <c r="Z94" s="7">
        <f t="shared" si="67"/>
        <v>2048</v>
      </c>
      <c r="AA94" s="7">
        <f t="shared" si="67"/>
        <v>2049</v>
      </c>
      <c r="AB94" s="7">
        <f t="shared" si="67"/>
        <v>2050</v>
      </c>
      <c r="AC94" s="7">
        <f t="shared" si="67"/>
        <v>2051</v>
      </c>
      <c r="AD94" s="7">
        <f t="shared" si="67"/>
        <v>2052</v>
      </c>
      <c r="AE94" s="7">
        <f t="shared" si="67"/>
        <v>2053</v>
      </c>
      <c r="AF94" s="7">
        <f t="shared" si="67"/>
        <v>2054</v>
      </c>
      <c r="AG94" s="7">
        <f t="shared" si="67"/>
        <v>2055</v>
      </c>
      <c r="AH94" s="7">
        <f t="shared" si="67"/>
        <v>2056</v>
      </c>
      <c r="AI94" s="7">
        <f t="shared" si="67"/>
        <v>2057</v>
      </c>
      <c r="AJ94" s="7">
        <f t="shared" si="67"/>
        <v>2058</v>
      </c>
      <c r="AK94" s="7">
        <f t="shared" si="67"/>
        <v>2059</v>
      </c>
      <c r="AL94" s="7">
        <f t="shared" si="67"/>
        <v>2060</v>
      </c>
      <c r="AM94" s="7">
        <f t="shared" si="67"/>
        <v>2061</v>
      </c>
      <c r="AN94" s="7">
        <f t="shared" si="67"/>
        <v>2062</v>
      </c>
      <c r="AO94" s="7">
        <f t="shared" si="67"/>
        <v>2063</v>
      </c>
      <c r="AP94" s="7">
        <f t="shared" si="67"/>
        <v>2064</v>
      </c>
    </row>
    <row r="95" spans="1:42" x14ac:dyDescent="0.2">
      <c r="A95" s="480" t="s">
        <v>658</v>
      </c>
      <c r="B95" s="282">
        <f>SUM(D95:AP95)</f>
        <v>10799667.390215145</v>
      </c>
      <c r="C95" s="655">
        <f>C41</f>
        <v>261110.54780821918</v>
      </c>
      <c r="D95" s="9">
        <f>D41</f>
        <v>262938.32164287666</v>
      </c>
      <c r="E95" s="9">
        <f>E41</f>
        <v>264778.88989437674</v>
      </c>
      <c r="F95" s="9">
        <f>F41</f>
        <v>266632.34212363738</v>
      </c>
      <c r="G95" s="9">
        <f>G59*($L$5-Vstupy!$B$18/60)</f>
        <v>267255.90681461722</v>
      </c>
      <c r="H95" s="9">
        <f>H59*($L$5-Vstupy!$B$18/60)</f>
        <v>269126.69816231955</v>
      </c>
      <c r="I95" s="9">
        <f>I59*($L$5-Vstupy!$B$18/60)</f>
        <v>271010.58504945575</v>
      </c>
      <c r="J95" s="9">
        <f>J59*($L$5-Vstupy!$B$18/60)</f>
        <v>272907.6591448019</v>
      </c>
      <c r="K95" s="9">
        <f>K59*($L$5-Vstupy!$B$18/60)</f>
        <v>274818.01275881554</v>
      </c>
      <c r="L95" s="9">
        <f>L59*($L$5-Vstupy!$B$18/60)</f>
        <v>276741.73884812725</v>
      </c>
      <c r="M95" s="9">
        <f>M59*($L$5-Vstupy!$B$18/60)</f>
        <v>278678.9310200641</v>
      </c>
      <c r="N95" s="9">
        <f>N59*($L$5-Vstupy!$B$18/60)</f>
        <v>280629.68353720452</v>
      </c>
      <c r="O95" s="9">
        <f>O59*($L$5-Vstupy!$B$18/60)</f>
        <v>282594.09132196492</v>
      </c>
      <c r="P95" s="9">
        <f>P59*($L$5-Vstupy!$B$18/60)</f>
        <v>284572.24996121862</v>
      </c>
      <c r="Q95" s="9">
        <f>Q59*($L$5-Vstupy!$B$18/60)</f>
        <v>286564.25571094709</v>
      </c>
      <c r="R95" s="9">
        <f>R59*($L$5-Vstupy!$B$18/60)</f>
        <v>288570.20550092374</v>
      </c>
      <c r="S95" s="9">
        <f>S59*($L$5-Vstupy!$B$18/60)</f>
        <v>287704.49488442094</v>
      </c>
      <c r="T95" s="9">
        <f>T59*($L$5-Vstupy!$B$18/60)</f>
        <v>286841.38139976771</v>
      </c>
      <c r="U95" s="9">
        <f>U59*($L$5-Vstupy!$B$18/60)</f>
        <v>285980.85725556838</v>
      </c>
      <c r="V95" s="9">
        <f>V59*($L$5-Vstupy!$B$18/60)</f>
        <v>285122.91468380165</v>
      </c>
      <c r="W95" s="9">
        <f>W59*($L$5-Vstupy!$B$18/60)</f>
        <v>284267.54593975021</v>
      </c>
      <c r="X95" s="9">
        <f>X59*($L$5-Vstupy!$B$18/60)</f>
        <v>283414.74330193101</v>
      </c>
      <c r="Y95" s="9">
        <f>Y59*($L$5-Vstupy!$B$18/60)</f>
        <v>282564.49907202518</v>
      </c>
      <c r="Z95" s="9">
        <f>Z59*($L$5-Vstupy!$B$18/60)</f>
        <v>281716.80557480914</v>
      </c>
      <c r="AA95" s="9">
        <f>AA59*($L$5-Vstupy!$B$18/60)</f>
        <v>280871.6551580847</v>
      </c>
      <c r="AB95" s="9">
        <f>AB59*($L$5-Vstupy!$B$18/60)</f>
        <v>280029.04019261041</v>
      </c>
      <c r="AC95" s="9">
        <f>AC59*($L$5-Vstupy!$B$18/60)</f>
        <v>279188.9530720326</v>
      </c>
      <c r="AD95" s="9">
        <f>AD59*($L$5-Vstupy!$B$18/60)</f>
        <v>278351.38621281652</v>
      </c>
      <c r="AE95" s="9">
        <f>AE59*($L$5-Vstupy!$B$18/60)</f>
        <v>277516.33205417806</v>
      </c>
      <c r="AF95" s="9">
        <f>AF59*($L$5-Vstupy!$B$18/60)</f>
        <v>276683.78305801557</v>
      </c>
      <c r="AG95" s="9">
        <f>AG59*($L$5-Vstupy!$B$18/60)</f>
        <v>275853.73170884151</v>
      </c>
      <c r="AH95" s="9">
        <f>AH59*($L$5-Vstupy!$B$18/60)</f>
        <v>275026.17051371495</v>
      </c>
      <c r="AI95" s="9">
        <f>AI59*($L$5-Vstupy!$B$18/60)</f>
        <v>274201.09200217377</v>
      </c>
      <c r="AJ95" s="9">
        <f>AJ59*($L$5-Vstupy!$B$18/60)</f>
        <v>273378.4887261673</v>
      </c>
      <c r="AK95" s="9">
        <f>AK59*($L$5-Vstupy!$B$18/60)</f>
        <v>272558.35325998877</v>
      </c>
      <c r="AL95" s="9">
        <f>AL59*($L$5-Vstupy!$B$18/60)</f>
        <v>271740.67820020876</v>
      </c>
      <c r="AM95" s="9">
        <f>AM59*($L$5-Vstupy!$B$18/60)</f>
        <v>270925.45616560814</v>
      </c>
      <c r="AN95" s="9">
        <f>AN59*($L$5-Vstupy!$B$18/60)</f>
        <v>270112.67979711137</v>
      </c>
      <c r="AO95" s="9">
        <f>AO59*($L$5-Vstupy!$B$18/60)</f>
        <v>269302.34175771999</v>
      </c>
      <c r="AP95" s="9">
        <f>AP59*($L$5-Vstupy!$B$18/60)</f>
        <v>268494.4347324468</v>
      </c>
    </row>
    <row r="96" spans="1:42" x14ac:dyDescent="0.2">
      <c r="A96" s="495" t="s">
        <v>678</v>
      </c>
      <c r="B96" s="282"/>
      <c r="C96" s="655">
        <v>0</v>
      </c>
      <c r="D96" s="9">
        <f t="shared" ref="D96:F97" si="68">D42</f>
        <v>0</v>
      </c>
      <c r="E96" s="9">
        <f t="shared" si="68"/>
        <v>0</v>
      </c>
      <c r="F96" s="9">
        <f t="shared" si="68"/>
        <v>0</v>
      </c>
      <c r="G96" s="9">
        <f>G60*($L$6-Vstupy!$B$18/60)</f>
        <v>68618.710892854026</v>
      </c>
      <c r="H96" s="9">
        <f>H60*($L$6-Vstupy!$B$18/60)</f>
        <v>69647.991556246823</v>
      </c>
      <c r="I96" s="9">
        <f>I60*($L$6-Vstupy!$B$18/60)</f>
        <v>70692.711429590534</v>
      </c>
      <c r="J96" s="9">
        <f>J60*($L$6-Vstupy!$B$18/60)</f>
        <v>71753.102101034383</v>
      </c>
      <c r="K96" s="9">
        <f>K60*($L$6-Vstupy!$B$18/60)</f>
        <v>72829.398632549884</v>
      </c>
      <c r="L96" s="9">
        <f>L60*($L$6-Vstupy!$B$18/60)</f>
        <v>73921.839612038122</v>
      </c>
      <c r="M96" s="9">
        <f>M60*($L$6-Vstupy!$B$18/60)</f>
        <v>75030.667206218684</v>
      </c>
      <c r="N96" s="9">
        <f>N60*($L$6-Vstupy!$B$18/60)</f>
        <v>76156.127214311971</v>
      </c>
      <c r="O96" s="9">
        <f>O60*($L$6-Vstupy!$B$18/60)</f>
        <v>77298.469122526643</v>
      </c>
      <c r="P96" s="9">
        <f>P60*($L$6-Vstupy!$B$18/60)</f>
        <v>78457.946159364525</v>
      </c>
      <c r="Q96" s="9">
        <f>Q60*($L$6-Vstupy!$B$18/60)</f>
        <v>79634.815351754994</v>
      </c>
      <c r="R96" s="9">
        <f>R60*($L$6-Vstupy!$B$18/60)</f>
        <v>80829.337582031309</v>
      </c>
      <c r="S96" s="9">
        <f>S60*($L$6-Vstupy!$B$18/60)</f>
        <v>82041.777645761773</v>
      </c>
      <c r="T96" s="9">
        <f>T60*($L$6-Vstupy!$B$18/60)</f>
        <v>83272.404310448183</v>
      </c>
      <c r="U96" s="9">
        <f>U60*($L$6-Vstupy!$B$18/60)</f>
        <v>84521.490375104899</v>
      </c>
      <c r="V96" s="9">
        <f>V60*($L$6-Vstupy!$B$18/60)</f>
        <v>85789.312730731457</v>
      </c>
      <c r="W96" s="9">
        <f>W60*($L$6-Vstupy!$B$18/60)</f>
        <v>87076.152421692415</v>
      </c>
      <c r="X96" s="9">
        <f>X60*($L$6-Vstupy!$B$18/60)</f>
        <v>88382.294708017784</v>
      </c>
      <c r="Y96" s="9">
        <f>Y60*($L$6-Vstupy!$B$18/60)</f>
        <v>89708.029128638038</v>
      </c>
      <c r="Z96" s="9">
        <f>Z60*($L$6-Vstupy!$B$18/60)</f>
        <v>91053.649565567612</v>
      </c>
      <c r="AA96" s="9">
        <f>AA60*($L$6-Vstupy!$B$18/60)</f>
        <v>92419.454309051114</v>
      </c>
      <c r="AB96" s="9">
        <f>AB60*($L$6-Vstupy!$B$18/60)</f>
        <v>93805.746123686869</v>
      </c>
      <c r="AC96" s="9">
        <f>AC60*($L$6-Vstupy!$B$18/60)</f>
        <v>95212.832315542153</v>
      </c>
      <c r="AD96" s="9">
        <f>AD60*($L$6-Vstupy!$B$18/60)</f>
        <v>96641.024800275278</v>
      </c>
      <c r="AE96" s="9">
        <f>AE60*($L$6-Vstupy!$B$18/60)</f>
        <v>98090.640172279396</v>
      </c>
      <c r="AF96" s="9">
        <f>AF60*($L$6-Vstupy!$B$18/60)</f>
        <v>99561.99977486358</v>
      </c>
      <c r="AG96" s="9">
        <f>AG60*($L$6-Vstupy!$B$18/60)</f>
        <v>101055.42977148652</v>
      </c>
      <c r="AH96" s="9">
        <f>AH60*($L$6-Vstupy!$B$18/60)</f>
        <v>102571.26121805882</v>
      </c>
      <c r="AI96" s="9">
        <f>AI60*($L$6-Vstupy!$B$18/60)</f>
        <v>104109.83013632969</v>
      </c>
      <c r="AJ96" s="9">
        <f>AJ60*($L$6-Vstupy!$B$18/60)</f>
        <v>105671.47758837462</v>
      </c>
      <c r="AK96" s="9">
        <f>AK60*($L$6-Vstupy!$B$18/60)</f>
        <v>107256.54975220024</v>
      </c>
      <c r="AL96" s="9">
        <f>AL60*($L$6-Vstupy!$B$18/60)</f>
        <v>108865.39799848323</v>
      </c>
      <c r="AM96" s="9">
        <f>AM60*($L$6-Vstupy!$B$18/60)</f>
        <v>108865.39799848323</v>
      </c>
      <c r="AN96" s="9">
        <f>AN60*($L$6-Vstupy!$B$18/60)</f>
        <v>108865.39799848323</v>
      </c>
      <c r="AO96" s="9">
        <f>AO60*($L$6-Vstupy!$B$18/60)</f>
        <v>108865.39799848323</v>
      </c>
      <c r="AP96" s="9">
        <f>AP60*($L$6-Vstupy!$B$18/60)</f>
        <v>108865.39799848323</v>
      </c>
    </row>
    <row r="97" spans="1:42" x14ac:dyDescent="0.2">
      <c r="A97" s="481" t="s">
        <v>635</v>
      </c>
      <c r="B97" s="282">
        <f>SUM(D97:AP97)</f>
        <v>339316.52757045062</v>
      </c>
      <c r="C97" s="655">
        <f>C43</f>
        <v>112205.46932515338</v>
      </c>
      <c r="D97" s="9">
        <f t="shared" si="68"/>
        <v>112654.29120245398</v>
      </c>
      <c r="E97" s="9">
        <f t="shared" si="68"/>
        <v>113104.90836726379</v>
      </c>
      <c r="F97" s="9">
        <f t="shared" si="68"/>
        <v>113557.32800073286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</row>
    <row r="98" spans="1:42" x14ac:dyDescent="0.2">
      <c r="A98" s="4" t="s">
        <v>498</v>
      </c>
      <c r="B98" s="343">
        <f>SUM(D98:AP98)</f>
        <v>14366423.381486643</v>
      </c>
      <c r="C98" s="657">
        <f t="shared" ref="C98:AP98" si="69">SUM(C95:C97)</f>
        <v>373316.01713337254</v>
      </c>
      <c r="D98" s="13">
        <f t="shared" si="69"/>
        <v>375592.61284533062</v>
      </c>
      <c r="E98" s="13">
        <f t="shared" si="69"/>
        <v>377883.79826164054</v>
      </c>
      <c r="F98" s="13">
        <f t="shared" si="69"/>
        <v>380189.67012437026</v>
      </c>
      <c r="G98" s="13">
        <f t="shared" si="69"/>
        <v>335874.61770747125</v>
      </c>
      <c r="H98" s="13">
        <f t="shared" si="69"/>
        <v>338774.68971856637</v>
      </c>
      <c r="I98" s="13">
        <f t="shared" si="69"/>
        <v>341703.29647904629</v>
      </c>
      <c r="J98" s="13">
        <f t="shared" si="69"/>
        <v>344660.76124583627</v>
      </c>
      <c r="K98" s="13">
        <f t="shared" si="69"/>
        <v>347647.41139136546</v>
      </c>
      <c r="L98" s="13">
        <f t="shared" si="69"/>
        <v>350663.57846016536</v>
      </c>
      <c r="M98" s="13">
        <f t="shared" si="69"/>
        <v>353709.5982262828</v>
      </c>
      <c r="N98" s="13">
        <f t="shared" si="69"/>
        <v>356785.81075151649</v>
      </c>
      <c r="O98" s="13">
        <f t="shared" si="69"/>
        <v>359892.56044449157</v>
      </c>
      <c r="P98" s="13">
        <f t="shared" si="69"/>
        <v>363030.19612058316</v>
      </c>
      <c r="Q98" s="13">
        <f t="shared" si="69"/>
        <v>366199.0710627021</v>
      </c>
      <c r="R98" s="13">
        <f t="shared" si="69"/>
        <v>369399.54308295506</v>
      </c>
      <c r="S98" s="13">
        <f t="shared" si="69"/>
        <v>369746.27253018273</v>
      </c>
      <c r="T98" s="13">
        <f t="shared" si="69"/>
        <v>370113.78571021592</v>
      </c>
      <c r="U98" s="13">
        <f t="shared" si="69"/>
        <v>370502.34763067326</v>
      </c>
      <c r="V98" s="13">
        <f t="shared" si="69"/>
        <v>370912.22741453309</v>
      </c>
      <c r="W98" s="13">
        <f t="shared" si="69"/>
        <v>371343.69836144266</v>
      </c>
      <c r="X98" s="13">
        <f t="shared" si="69"/>
        <v>371797.0380099488</v>
      </c>
      <c r="Y98" s="13">
        <f t="shared" si="69"/>
        <v>372272.52820066322</v>
      </c>
      <c r="Z98" s="13">
        <f t="shared" si="69"/>
        <v>372770.45514037675</v>
      </c>
      <c r="AA98" s="13">
        <f t="shared" si="69"/>
        <v>373291.1094671358</v>
      </c>
      <c r="AB98" s="13">
        <f t="shared" si="69"/>
        <v>373834.78631629725</v>
      </c>
      <c r="AC98" s="13">
        <f t="shared" si="69"/>
        <v>374401.78538757475</v>
      </c>
      <c r="AD98" s="13">
        <f t="shared" si="69"/>
        <v>374992.4110130918</v>
      </c>
      <c r="AE98" s="13">
        <f t="shared" si="69"/>
        <v>375606.97222645744</v>
      </c>
      <c r="AF98" s="13">
        <f t="shared" si="69"/>
        <v>376245.78283287917</v>
      </c>
      <c r="AG98" s="13">
        <f t="shared" si="69"/>
        <v>376909.16148032807</v>
      </c>
      <c r="AH98" s="13">
        <f t="shared" si="69"/>
        <v>377597.43173177377</v>
      </c>
      <c r="AI98" s="13">
        <f t="shared" si="69"/>
        <v>378310.92213850346</v>
      </c>
      <c r="AJ98" s="13">
        <f t="shared" si="69"/>
        <v>379049.96631454193</v>
      </c>
      <c r="AK98" s="13">
        <f t="shared" si="69"/>
        <v>379814.90301218902</v>
      </c>
      <c r="AL98" s="13">
        <f t="shared" si="69"/>
        <v>380606.07619869197</v>
      </c>
      <c r="AM98" s="13">
        <f t="shared" si="69"/>
        <v>379790.85416409135</v>
      </c>
      <c r="AN98" s="13">
        <f t="shared" si="69"/>
        <v>378978.07779559458</v>
      </c>
      <c r="AO98" s="13">
        <f t="shared" si="69"/>
        <v>378167.7397562032</v>
      </c>
      <c r="AP98" s="13">
        <f t="shared" si="69"/>
        <v>377359.83273093001</v>
      </c>
    </row>
    <row r="101" spans="1:42" x14ac:dyDescent="0.2">
      <c r="A101" s="3"/>
      <c r="B101" s="3"/>
      <c r="C101" s="3" t="s">
        <v>10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x14ac:dyDescent="0.2">
      <c r="A102" s="4" t="s">
        <v>546</v>
      </c>
      <c r="B102" s="4"/>
      <c r="C102" s="5">
        <v>0</v>
      </c>
      <c r="D102" s="5">
        <v>1</v>
      </c>
      <c r="E102" s="5">
        <v>2</v>
      </c>
      <c r="F102" s="5">
        <v>3</v>
      </c>
      <c r="G102" s="5">
        <v>4</v>
      </c>
      <c r="H102" s="5">
        <v>5</v>
      </c>
      <c r="I102" s="5">
        <v>6</v>
      </c>
      <c r="J102" s="5">
        <v>7</v>
      </c>
      <c r="K102" s="5">
        <v>8</v>
      </c>
      <c r="L102" s="5">
        <v>9</v>
      </c>
      <c r="M102" s="5">
        <v>10</v>
      </c>
      <c r="N102" s="5">
        <v>11</v>
      </c>
      <c r="O102" s="5">
        <v>12</v>
      </c>
      <c r="P102" s="5">
        <v>13</v>
      </c>
      <c r="Q102" s="5">
        <v>14</v>
      </c>
      <c r="R102" s="5">
        <v>15</v>
      </c>
      <c r="S102" s="5">
        <v>16</v>
      </c>
      <c r="T102" s="5">
        <v>17</v>
      </c>
      <c r="U102" s="5">
        <v>18</v>
      </c>
      <c r="V102" s="5">
        <v>19</v>
      </c>
      <c r="W102" s="5">
        <v>20</v>
      </c>
      <c r="X102" s="5">
        <v>21</v>
      </c>
      <c r="Y102" s="5">
        <v>22</v>
      </c>
      <c r="Z102" s="5">
        <v>23</v>
      </c>
      <c r="AA102" s="5">
        <v>24</v>
      </c>
      <c r="AB102" s="5">
        <v>25</v>
      </c>
      <c r="AC102" s="5">
        <v>26</v>
      </c>
      <c r="AD102" s="5">
        <v>27</v>
      </c>
      <c r="AE102" s="5">
        <v>28</v>
      </c>
      <c r="AF102" s="5">
        <v>29</v>
      </c>
      <c r="AG102" s="5">
        <v>30</v>
      </c>
      <c r="AH102" s="5">
        <v>31</v>
      </c>
      <c r="AI102" s="5">
        <v>32</v>
      </c>
      <c r="AJ102" s="5">
        <v>33</v>
      </c>
      <c r="AK102" s="5">
        <v>34</v>
      </c>
      <c r="AL102" s="5">
        <v>35</v>
      </c>
      <c r="AM102" s="5">
        <v>36</v>
      </c>
      <c r="AN102" s="5">
        <v>37</v>
      </c>
      <c r="AO102" s="5">
        <v>38</v>
      </c>
      <c r="AP102" s="5">
        <v>39</v>
      </c>
    </row>
    <row r="103" spans="1:42" ht="10.8" thickBot="1" x14ac:dyDescent="0.25">
      <c r="A103" s="6" t="s">
        <v>34</v>
      </c>
      <c r="B103" s="342" t="s">
        <v>9</v>
      </c>
      <c r="C103" s="656">
        <v>2025</v>
      </c>
      <c r="D103" s="7">
        <f t="shared" ref="D103:AP103" si="70">$C$13+D102</f>
        <v>2026</v>
      </c>
      <c r="E103" s="7">
        <f t="shared" si="70"/>
        <v>2027</v>
      </c>
      <c r="F103" s="7">
        <f t="shared" si="70"/>
        <v>2028</v>
      </c>
      <c r="G103" s="7">
        <f t="shared" si="70"/>
        <v>2029</v>
      </c>
      <c r="H103" s="7">
        <f t="shared" si="70"/>
        <v>2030</v>
      </c>
      <c r="I103" s="7">
        <f t="shared" si="70"/>
        <v>2031</v>
      </c>
      <c r="J103" s="7">
        <f t="shared" si="70"/>
        <v>2032</v>
      </c>
      <c r="K103" s="7">
        <f t="shared" si="70"/>
        <v>2033</v>
      </c>
      <c r="L103" s="7">
        <f t="shared" si="70"/>
        <v>2034</v>
      </c>
      <c r="M103" s="7">
        <f t="shared" si="70"/>
        <v>2035</v>
      </c>
      <c r="N103" s="7">
        <f t="shared" si="70"/>
        <v>2036</v>
      </c>
      <c r="O103" s="7">
        <f t="shared" si="70"/>
        <v>2037</v>
      </c>
      <c r="P103" s="7">
        <f t="shared" si="70"/>
        <v>2038</v>
      </c>
      <c r="Q103" s="7">
        <f t="shared" si="70"/>
        <v>2039</v>
      </c>
      <c r="R103" s="7">
        <f t="shared" si="70"/>
        <v>2040</v>
      </c>
      <c r="S103" s="7">
        <f t="shared" si="70"/>
        <v>2041</v>
      </c>
      <c r="T103" s="7">
        <f t="shared" si="70"/>
        <v>2042</v>
      </c>
      <c r="U103" s="7">
        <f t="shared" si="70"/>
        <v>2043</v>
      </c>
      <c r="V103" s="7">
        <f t="shared" si="70"/>
        <v>2044</v>
      </c>
      <c r="W103" s="7">
        <f t="shared" si="70"/>
        <v>2045</v>
      </c>
      <c r="X103" s="7">
        <f t="shared" si="70"/>
        <v>2046</v>
      </c>
      <c r="Y103" s="7">
        <f t="shared" si="70"/>
        <v>2047</v>
      </c>
      <c r="Z103" s="7">
        <f t="shared" si="70"/>
        <v>2048</v>
      </c>
      <c r="AA103" s="7">
        <f t="shared" si="70"/>
        <v>2049</v>
      </c>
      <c r="AB103" s="7">
        <f t="shared" si="70"/>
        <v>2050</v>
      </c>
      <c r="AC103" s="7">
        <f t="shared" si="70"/>
        <v>2051</v>
      </c>
      <c r="AD103" s="7">
        <f t="shared" si="70"/>
        <v>2052</v>
      </c>
      <c r="AE103" s="7">
        <f t="shared" si="70"/>
        <v>2053</v>
      </c>
      <c r="AF103" s="7">
        <f t="shared" si="70"/>
        <v>2054</v>
      </c>
      <c r="AG103" s="7">
        <f t="shared" si="70"/>
        <v>2055</v>
      </c>
      <c r="AH103" s="7">
        <f t="shared" si="70"/>
        <v>2056</v>
      </c>
      <c r="AI103" s="7">
        <f t="shared" si="70"/>
        <v>2057</v>
      </c>
      <c r="AJ103" s="7">
        <f t="shared" si="70"/>
        <v>2058</v>
      </c>
      <c r="AK103" s="7">
        <f t="shared" si="70"/>
        <v>2059</v>
      </c>
      <c r="AL103" s="7">
        <f t="shared" si="70"/>
        <v>2060</v>
      </c>
      <c r="AM103" s="7">
        <f t="shared" si="70"/>
        <v>2061</v>
      </c>
      <c r="AN103" s="7">
        <f t="shared" si="70"/>
        <v>2062</v>
      </c>
      <c r="AO103" s="7">
        <f t="shared" si="70"/>
        <v>2063</v>
      </c>
      <c r="AP103" s="7">
        <f t="shared" si="70"/>
        <v>2064</v>
      </c>
    </row>
    <row r="104" spans="1:42" x14ac:dyDescent="0.2">
      <c r="A104" s="480" t="s">
        <v>658</v>
      </c>
      <c r="B104" s="282">
        <f>SUM(D104:AP104)</f>
        <v>1089013.4993208197</v>
      </c>
      <c r="C104" s="655">
        <v>0</v>
      </c>
      <c r="D104" s="9">
        <v>0</v>
      </c>
      <c r="E104" s="9">
        <v>0</v>
      </c>
      <c r="F104" s="9">
        <v>0</v>
      </c>
      <c r="G104" s="9">
        <f>G50*($L$5-Vstupy!$B$18)</f>
        <v>29089.059942805256</v>
      </c>
      <c r="H104" s="9">
        <f>H50*($L$5-Vstupy!$B$18)</f>
        <v>29292.683362404885</v>
      </c>
      <c r="I104" s="9">
        <f>I50*($L$5-Vstupy!$B$18)</f>
        <v>29497.732145941722</v>
      </c>
      <c r="J104" s="9">
        <f>J50*($L$5-Vstupy!$B$18)</f>
        <v>29704.216270963312</v>
      </c>
      <c r="K104" s="9">
        <f>K50*($L$5-Vstupy!$B$18)</f>
        <v>29912.145784860051</v>
      </c>
      <c r="L104" s="9">
        <f>L50*($L$5-Vstupy!$B$18)</f>
        <v>30121.530805354072</v>
      </c>
      <c r="M104" s="9">
        <f>M50*($L$5-Vstupy!$B$18)</f>
        <v>30332.381520991548</v>
      </c>
      <c r="N104" s="9">
        <f>N50*($L$5-Vstupy!$B$18)</f>
        <v>30544.708191638485</v>
      </c>
      <c r="O104" s="9">
        <f>O50*($L$5-Vstupy!$B$18)</f>
        <v>30758.521148979951</v>
      </c>
      <c r="P104" s="9">
        <f>P50*($L$5-Vstupy!$B$18)</f>
        <v>30973.830797022802</v>
      </c>
      <c r="Q104" s="9">
        <f>Q50*($L$5-Vstupy!$B$18)</f>
        <v>31190.647612601959</v>
      </c>
      <c r="R104" s="9">
        <f>R50*($L$5-Vstupy!$B$18)</f>
        <v>31408.982145890172</v>
      </c>
      <c r="S104" s="9">
        <f>S50*($L$5-Vstupy!$B$18)</f>
        <v>31314.755199452502</v>
      </c>
      <c r="T104" s="9">
        <f>T50*($L$5-Vstupy!$B$18)</f>
        <v>31220.810933854144</v>
      </c>
      <c r="U104" s="9">
        <f>U50*($L$5-Vstupy!$B$18)</f>
        <v>31127.148501052579</v>
      </c>
      <c r="V104" s="9">
        <f>V50*($L$5-Vstupy!$B$18)</f>
        <v>31033.767055549422</v>
      </c>
      <c r="W104" s="9">
        <f>W50*($L$5-Vstupy!$B$18)</f>
        <v>30940.665754382771</v>
      </c>
      <c r="X104" s="9">
        <f>X50*($L$5-Vstupy!$B$18)</f>
        <v>30847.843757119626</v>
      </c>
      <c r="Y104" s="9">
        <f>Y50*($L$5-Vstupy!$B$18)</f>
        <v>30755.300225848267</v>
      </c>
      <c r="Z104" s="9">
        <f>Z50*($L$5-Vstupy!$B$18)</f>
        <v>30663.034325170716</v>
      </c>
      <c r="AA104" s="9">
        <f>AA50*($L$5-Vstupy!$B$18)</f>
        <v>30571.045222195204</v>
      </c>
      <c r="AB104" s="9">
        <f>AB50*($L$5-Vstupy!$B$18)</f>
        <v>30479.332086528619</v>
      </c>
      <c r="AC104" s="9">
        <f>AC50*($L$5-Vstupy!$B$18)</f>
        <v>30387.89409026903</v>
      </c>
      <c r="AD104" s="9">
        <f>AD50*($L$5-Vstupy!$B$18)</f>
        <v>30296.730407998231</v>
      </c>
      <c r="AE104" s="9">
        <f>AE50*($L$5-Vstupy!$B$18)</f>
        <v>30205.840216774235</v>
      </c>
      <c r="AF104" s="9">
        <f>AF50*($L$5-Vstupy!$B$18)</f>
        <v>30115.222696123914</v>
      </c>
      <c r="AG104" s="9">
        <f>AG50*($L$5-Vstupy!$B$18)</f>
        <v>30024.877028035542</v>
      </c>
      <c r="AH104" s="9">
        <f>AH50*($L$5-Vstupy!$B$18)</f>
        <v>29934.802396951432</v>
      </c>
      <c r="AI104" s="9">
        <f>AI50*($L$5-Vstupy!$B$18)</f>
        <v>29844.997989760577</v>
      </c>
      <c r="AJ104" s="9">
        <f>AJ50*($L$5-Vstupy!$B$18)</f>
        <v>29755.462995791295</v>
      </c>
      <c r="AK104" s="9">
        <f>AK50*($L$5-Vstupy!$B$18)</f>
        <v>29666.196606803918</v>
      </c>
      <c r="AL104" s="9">
        <f>AL50*($L$5-Vstupy!$B$18)</f>
        <v>29577.198016983508</v>
      </c>
      <c r="AM104" s="9">
        <f>AM50*($L$5-Vstupy!$B$18)</f>
        <v>29488.466422932554</v>
      </c>
      <c r="AN104" s="9">
        <f>AN50*($L$5-Vstupy!$B$18)</f>
        <v>29400.001023663761</v>
      </c>
      <c r="AO104" s="9">
        <f>AO50*($L$5-Vstupy!$B$18)</f>
        <v>29311.801020592768</v>
      </c>
      <c r="AP104" s="9">
        <f>AP50*($L$5-Vstupy!$B$18)</f>
        <v>29223.865617530984</v>
      </c>
    </row>
    <row r="105" spans="1:42" x14ac:dyDescent="0.2">
      <c r="A105" s="495" t="s">
        <v>678</v>
      </c>
      <c r="B105" s="282"/>
      <c r="C105" s="655">
        <v>0</v>
      </c>
      <c r="D105" s="9">
        <v>0</v>
      </c>
      <c r="E105" s="9">
        <v>0</v>
      </c>
      <c r="F105" s="9">
        <v>0</v>
      </c>
      <c r="G105" s="9">
        <f>G51*($L$6-Vstupy!$B$18)</f>
        <v>2533.0258274525168</v>
      </c>
      <c r="H105" s="9">
        <f>H51*($L$6-Vstupy!$B$18)</f>
        <v>2571.0212148643041</v>
      </c>
      <c r="I105" s="9">
        <f>I51*($L$6-Vstupy!$B$18)</f>
        <v>2609.5865330872684</v>
      </c>
      <c r="J105" s="9">
        <f>J51*($L$6-Vstupy!$B$18)</f>
        <v>2648.7303310835773</v>
      </c>
      <c r="K105" s="9">
        <f>K51*($L$6-Vstupy!$B$18)</f>
        <v>2688.4612860498305</v>
      </c>
      <c r="L105" s="9">
        <f>L51*($L$6-Vstupy!$B$18)</f>
        <v>2728.7882053405774</v>
      </c>
      <c r="M105" s="9">
        <f>M51*($L$6-Vstupy!$B$18)</f>
        <v>2769.720028420686</v>
      </c>
      <c r="N105" s="9">
        <f>N51*($L$6-Vstupy!$B$18)</f>
        <v>2811.2658288469961</v>
      </c>
      <c r="O105" s="9">
        <f>O51*($L$6-Vstupy!$B$18)</f>
        <v>2853.434816279701</v>
      </c>
      <c r="P105" s="9">
        <f>P51*($L$6-Vstupy!$B$18)</f>
        <v>2896.2363385238959</v>
      </c>
      <c r="Q105" s="9">
        <f>Q51*($L$6-Vstupy!$B$18)</f>
        <v>2939.6798836017542</v>
      </c>
      <c r="R105" s="9">
        <f>R51*($L$6-Vstupy!$B$18)</f>
        <v>2983.7750818557806</v>
      </c>
      <c r="S105" s="9">
        <f>S51*($L$6-Vstupy!$B$18)</f>
        <v>3028.5317080836166</v>
      </c>
      <c r="T105" s="9">
        <f>T51*($L$6-Vstupy!$B$18)</f>
        <v>3073.9596837048703</v>
      </c>
      <c r="U105" s="9">
        <f>U51*($L$6-Vstupy!$B$18)</f>
        <v>3120.0690789604432</v>
      </c>
      <c r="V105" s="9">
        <f>V51*($L$6-Vstupy!$B$18)</f>
        <v>3166.8701151448495</v>
      </c>
      <c r="W105" s="9">
        <f>W51*($L$6-Vstupy!$B$18)</f>
        <v>3214.3731668720211</v>
      </c>
      <c r="X105" s="9">
        <f>X51*($L$6-Vstupy!$B$18)</f>
        <v>3262.5887643751012</v>
      </c>
      <c r="Y105" s="9">
        <f>Y51*($L$6-Vstupy!$B$18)</f>
        <v>3311.5275958407274</v>
      </c>
      <c r="Z105" s="9">
        <f>Z51*($L$6-Vstupy!$B$18)</f>
        <v>3361.2005097783381</v>
      </c>
      <c r="AA105" s="9">
        <f>AA51*($L$6-Vstupy!$B$18)</f>
        <v>3411.6185174250131</v>
      </c>
      <c r="AB105" s="9">
        <f>AB51*($L$6-Vstupy!$B$18)</f>
        <v>3462.7927951863876</v>
      </c>
      <c r="AC105" s="9">
        <f>AC51*($L$6-Vstupy!$B$18)</f>
        <v>3514.7346871141831</v>
      </c>
      <c r="AD105" s="9">
        <f>AD51*($L$6-Vstupy!$B$18)</f>
        <v>3567.4557074208956</v>
      </c>
      <c r="AE105" s="9">
        <f>AE51*($L$6-Vstupy!$B$18)</f>
        <v>3620.9675430322086</v>
      </c>
      <c r="AF105" s="9">
        <f>AF51*($L$6-Vstupy!$B$18)</f>
        <v>3675.2820561776912</v>
      </c>
      <c r="AG105" s="9">
        <f>AG51*($L$6-Vstupy!$B$18)</f>
        <v>3730.4112870203562</v>
      </c>
      <c r="AH105" s="9">
        <f>AH51*($L$6-Vstupy!$B$18)</f>
        <v>3786.3674563256609</v>
      </c>
      <c r="AI105" s="9">
        <f>AI51*($L$6-Vstupy!$B$18)</f>
        <v>3843.1629681705458</v>
      </c>
      <c r="AJ105" s="9">
        <f>AJ51*($L$6-Vstupy!$B$18)</f>
        <v>3900.8104126931039</v>
      </c>
      <c r="AK105" s="9">
        <f>AK51*($L$6-Vstupy!$B$18)</f>
        <v>3959.3225688835</v>
      </c>
      <c r="AL105" s="9">
        <f>AL51*($L$6-Vstupy!$B$18)</f>
        <v>4018.7124074167523</v>
      </c>
      <c r="AM105" s="9">
        <f>AM51*($L$6-Vstupy!$B$18)</f>
        <v>4018.7124074167523</v>
      </c>
      <c r="AN105" s="9">
        <f>AN51*($L$6-Vstupy!$B$18)</f>
        <v>4018.7124074167523</v>
      </c>
      <c r="AO105" s="9">
        <f>AO51*($L$6-Vstupy!$B$18)</f>
        <v>4018.7124074167523</v>
      </c>
      <c r="AP105" s="9">
        <f>AP51*($L$6-Vstupy!$B$18)</f>
        <v>4018.7124074167523</v>
      </c>
    </row>
    <row r="106" spans="1:42" x14ac:dyDescent="0.2">
      <c r="A106" s="481" t="s">
        <v>635</v>
      </c>
      <c r="B106" s="282">
        <f>SUM(D106:AP106)</f>
        <v>0</v>
      </c>
      <c r="C106" s="655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</row>
    <row r="107" spans="1:42" x14ac:dyDescent="0.2">
      <c r="A107" s="4" t="s">
        <v>498</v>
      </c>
      <c r="B107" s="343">
        <f>SUM(D107:AP107)</f>
        <v>1208152.8333555202</v>
      </c>
      <c r="C107" s="657">
        <f t="shared" ref="C107:AP107" si="71">SUM(C104:C106)</f>
        <v>0</v>
      </c>
      <c r="D107" s="13">
        <f t="shared" si="71"/>
        <v>0</v>
      </c>
      <c r="E107" s="13">
        <f t="shared" si="71"/>
        <v>0</v>
      </c>
      <c r="F107" s="13">
        <f t="shared" si="71"/>
        <v>0</v>
      </c>
      <c r="G107" s="13">
        <f t="shared" si="71"/>
        <v>31622.08577025777</v>
      </c>
      <c r="H107" s="13">
        <f t="shared" si="71"/>
        <v>31863.704577269189</v>
      </c>
      <c r="I107" s="13">
        <f t="shared" si="71"/>
        <v>32107.318679028991</v>
      </c>
      <c r="J107" s="13">
        <f t="shared" si="71"/>
        <v>32352.94660204689</v>
      </c>
      <c r="K107" s="13">
        <f t="shared" si="71"/>
        <v>32600.607070909882</v>
      </c>
      <c r="L107" s="13">
        <f t="shared" si="71"/>
        <v>32850.319010694649</v>
      </c>
      <c r="M107" s="13">
        <f t="shared" si="71"/>
        <v>33102.101549412233</v>
      </c>
      <c r="N107" s="13">
        <f t="shared" si="71"/>
        <v>33355.974020485482</v>
      </c>
      <c r="O107" s="13">
        <f t="shared" si="71"/>
        <v>33611.955965259651</v>
      </c>
      <c r="P107" s="13">
        <f t="shared" si="71"/>
        <v>33870.067135546698</v>
      </c>
      <c r="Q107" s="13">
        <f t="shared" si="71"/>
        <v>34130.32749620371</v>
      </c>
      <c r="R107" s="13">
        <f t="shared" si="71"/>
        <v>34392.757227745955</v>
      </c>
      <c r="S107" s="13">
        <f t="shared" si="71"/>
        <v>34343.286907536116</v>
      </c>
      <c r="T107" s="13">
        <f t="shared" si="71"/>
        <v>34294.770617559014</v>
      </c>
      <c r="U107" s="13">
        <f t="shared" si="71"/>
        <v>34247.217580013021</v>
      </c>
      <c r="V107" s="13">
        <f t="shared" si="71"/>
        <v>34200.637170694274</v>
      </c>
      <c r="W107" s="13">
        <f t="shared" si="71"/>
        <v>34155.038921254789</v>
      </c>
      <c r="X107" s="13">
        <f t="shared" si="71"/>
        <v>34110.432521494731</v>
      </c>
      <c r="Y107" s="13">
        <f t="shared" si="71"/>
        <v>34066.827821688996</v>
      </c>
      <c r="Z107" s="13">
        <f t="shared" si="71"/>
        <v>34024.234834949057</v>
      </c>
      <c r="AA107" s="13">
        <f t="shared" si="71"/>
        <v>33982.663739620213</v>
      </c>
      <c r="AB107" s="13">
        <f t="shared" si="71"/>
        <v>33942.124881715004</v>
      </c>
      <c r="AC107" s="13">
        <f t="shared" si="71"/>
        <v>33902.628777383215</v>
      </c>
      <c r="AD107" s="13">
        <f t="shared" si="71"/>
        <v>33864.186115419128</v>
      </c>
      <c r="AE107" s="13">
        <f t="shared" si="71"/>
        <v>33826.807759806441</v>
      </c>
      <c r="AF107" s="13">
        <f t="shared" si="71"/>
        <v>33790.504752301604</v>
      </c>
      <c r="AG107" s="13">
        <f t="shared" si="71"/>
        <v>33755.288315055899</v>
      </c>
      <c r="AH107" s="13">
        <f t="shared" si="71"/>
        <v>33721.169853277097</v>
      </c>
      <c r="AI107" s="13">
        <f t="shared" si="71"/>
        <v>33688.160957931126</v>
      </c>
      <c r="AJ107" s="13">
        <f t="shared" si="71"/>
        <v>33656.273408484398</v>
      </c>
      <c r="AK107" s="13">
        <f t="shared" si="71"/>
        <v>33625.519175687419</v>
      </c>
      <c r="AL107" s="13">
        <f t="shared" si="71"/>
        <v>33595.910424400259</v>
      </c>
      <c r="AM107" s="13">
        <f t="shared" si="71"/>
        <v>33507.178830349309</v>
      </c>
      <c r="AN107" s="13">
        <f t="shared" si="71"/>
        <v>33418.713431080512</v>
      </c>
      <c r="AO107" s="13">
        <f t="shared" si="71"/>
        <v>33330.513428009523</v>
      </c>
      <c r="AP107" s="13">
        <f t="shared" si="71"/>
        <v>33242.578024947739</v>
      </c>
    </row>
    <row r="110" spans="1:42" x14ac:dyDescent="0.2">
      <c r="A110" s="3"/>
      <c r="B110" s="3"/>
      <c r="C110" s="3" t="s">
        <v>10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x14ac:dyDescent="0.2">
      <c r="A111" s="4" t="s">
        <v>546</v>
      </c>
      <c r="B111" s="4"/>
      <c r="C111" s="5">
        <v>0</v>
      </c>
      <c r="D111" s="5">
        <v>1</v>
      </c>
      <c r="E111" s="5">
        <v>2</v>
      </c>
      <c r="F111" s="5">
        <v>3</v>
      </c>
      <c r="G111" s="5">
        <v>4</v>
      </c>
      <c r="H111" s="5">
        <v>5</v>
      </c>
      <c r="I111" s="5">
        <v>6</v>
      </c>
      <c r="J111" s="5">
        <v>7</v>
      </c>
      <c r="K111" s="5">
        <v>8</v>
      </c>
      <c r="L111" s="5">
        <v>9</v>
      </c>
      <c r="M111" s="5">
        <v>10</v>
      </c>
      <c r="N111" s="5">
        <v>11</v>
      </c>
      <c r="O111" s="5">
        <v>12</v>
      </c>
      <c r="P111" s="5">
        <v>13</v>
      </c>
      <c r="Q111" s="5">
        <v>14</v>
      </c>
      <c r="R111" s="5">
        <v>15</v>
      </c>
      <c r="S111" s="5">
        <v>16</v>
      </c>
      <c r="T111" s="5">
        <v>17</v>
      </c>
      <c r="U111" s="5">
        <v>18</v>
      </c>
      <c r="V111" s="5">
        <v>19</v>
      </c>
      <c r="W111" s="5">
        <v>20</v>
      </c>
      <c r="X111" s="5">
        <v>21</v>
      </c>
      <c r="Y111" s="5">
        <v>22</v>
      </c>
      <c r="Z111" s="5">
        <v>23</v>
      </c>
      <c r="AA111" s="5">
        <v>24</v>
      </c>
      <c r="AB111" s="5">
        <v>25</v>
      </c>
      <c r="AC111" s="5">
        <v>26</v>
      </c>
      <c r="AD111" s="5">
        <v>27</v>
      </c>
      <c r="AE111" s="5">
        <v>28</v>
      </c>
      <c r="AF111" s="5">
        <v>29</v>
      </c>
      <c r="AG111" s="5">
        <v>30</v>
      </c>
      <c r="AH111" s="5">
        <v>31</v>
      </c>
      <c r="AI111" s="5">
        <v>32</v>
      </c>
      <c r="AJ111" s="5">
        <v>33</v>
      </c>
      <c r="AK111" s="5">
        <v>34</v>
      </c>
      <c r="AL111" s="5">
        <v>35</v>
      </c>
      <c r="AM111" s="5">
        <v>36</v>
      </c>
      <c r="AN111" s="5">
        <v>37</v>
      </c>
      <c r="AO111" s="5">
        <v>38</v>
      </c>
      <c r="AP111" s="5">
        <v>39</v>
      </c>
    </row>
    <row r="112" spans="1:42" ht="10.8" thickBot="1" x14ac:dyDescent="0.25">
      <c r="A112" s="6" t="s">
        <v>33</v>
      </c>
      <c r="B112" s="342" t="s">
        <v>9</v>
      </c>
      <c r="C112" s="656">
        <v>2025</v>
      </c>
      <c r="D112" s="7">
        <f t="shared" ref="D112:AP112" si="72">$C$13+D111</f>
        <v>2026</v>
      </c>
      <c r="E112" s="7">
        <f t="shared" si="72"/>
        <v>2027</v>
      </c>
      <c r="F112" s="7">
        <f t="shared" si="72"/>
        <v>2028</v>
      </c>
      <c r="G112" s="7">
        <f t="shared" si="72"/>
        <v>2029</v>
      </c>
      <c r="H112" s="7">
        <f t="shared" si="72"/>
        <v>2030</v>
      </c>
      <c r="I112" s="7">
        <f t="shared" si="72"/>
        <v>2031</v>
      </c>
      <c r="J112" s="7">
        <f t="shared" si="72"/>
        <v>2032</v>
      </c>
      <c r="K112" s="7">
        <f t="shared" si="72"/>
        <v>2033</v>
      </c>
      <c r="L112" s="7">
        <f t="shared" si="72"/>
        <v>2034</v>
      </c>
      <c r="M112" s="7">
        <f t="shared" si="72"/>
        <v>2035</v>
      </c>
      <c r="N112" s="7">
        <f t="shared" si="72"/>
        <v>2036</v>
      </c>
      <c r="O112" s="7">
        <f t="shared" si="72"/>
        <v>2037</v>
      </c>
      <c r="P112" s="7">
        <f t="shared" si="72"/>
        <v>2038</v>
      </c>
      <c r="Q112" s="7">
        <f t="shared" si="72"/>
        <v>2039</v>
      </c>
      <c r="R112" s="7">
        <f t="shared" si="72"/>
        <v>2040</v>
      </c>
      <c r="S112" s="7">
        <f t="shared" si="72"/>
        <v>2041</v>
      </c>
      <c r="T112" s="7">
        <f t="shared" si="72"/>
        <v>2042</v>
      </c>
      <c r="U112" s="7">
        <f t="shared" si="72"/>
        <v>2043</v>
      </c>
      <c r="V112" s="7">
        <f t="shared" si="72"/>
        <v>2044</v>
      </c>
      <c r="W112" s="7">
        <f t="shared" si="72"/>
        <v>2045</v>
      </c>
      <c r="X112" s="7">
        <f t="shared" si="72"/>
        <v>2046</v>
      </c>
      <c r="Y112" s="7">
        <f t="shared" si="72"/>
        <v>2047</v>
      </c>
      <c r="Z112" s="7">
        <f t="shared" si="72"/>
        <v>2048</v>
      </c>
      <c r="AA112" s="7">
        <f t="shared" si="72"/>
        <v>2049</v>
      </c>
      <c r="AB112" s="7">
        <f t="shared" si="72"/>
        <v>2050</v>
      </c>
      <c r="AC112" s="7">
        <f t="shared" si="72"/>
        <v>2051</v>
      </c>
      <c r="AD112" s="7">
        <f t="shared" si="72"/>
        <v>2052</v>
      </c>
      <c r="AE112" s="7">
        <f t="shared" si="72"/>
        <v>2053</v>
      </c>
      <c r="AF112" s="7">
        <f t="shared" si="72"/>
        <v>2054</v>
      </c>
      <c r="AG112" s="7">
        <f t="shared" si="72"/>
        <v>2055</v>
      </c>
      <c r="AH112" s="7">
        <f t="shared" si="72"/>
        <v>2056</v>
      </c>
      <c r="AI112" s="7">
        <f t="shared" si="72"/>
        <v>2057</v>
      </c>
      <c r="AJ112" s="7">
        <f t="shared" si="72"/>
        <v>2058</v>
      </c>
      <c r="AK112" s="7">
        <f t="shared" si="72"/>
        <v>2059</v>
      </c>
      <c r="AL112" s="7">
        <f t="shared" si="72"/>
        <v>2060</v>
      </c>
      <c r="AM112" s="7">
        <f t="shared" si="72"/>
        <v>2061</v>
      </c>
      <c r="AN112" s="7">
        <f t="shared" si="72"/>
        <v>2062</v>
      </c>
      <c r="AO112" s="7">
        <f t="shared" si="72"/>
        <v>2063</v>
      </c>
      <c r="AP112" s="7">
        <f t="shared" si="72"/>
        <v>2064</v>
      </c>
    </row>
    <row r="113" spans="1:42" x14ac:dyDescent="0.2">
      <c r="A113" s="480" t="s">
        <v>658</v>
      </c>
      <c r="B113" s="282">
        <f>SUM(D113:AP113)</f>
        <v>950816.98127633205</v>
      </c>
      <c r="C113" s="655">
        <f>C50*Vstupy!$F$25/Vstupy!$E$25</f>
        <v>0</v>
      </c>
      <c r="D113" s="9">
        <f>D50*Vstupy!$F$25/Vstupy!$E$25</f>
        <v>0</v>
      </c>
      <c r="E113" s="9">
        <f>E50*Vstupy!$F$25/Vstupy!$E$25</f>
        <v>0</v>
      </c>
      <c r="F113" s="9">
        <f>F50*Vstupy!$F$25/Vstupy!$E$25</f>
        <v>0</v>
      </c>
      <c r="G113" s="9">
        <f>G50*Vstupy!$F$25/Vstupy!$E$25</f>
        <v>25397.639405052316</v>
      </c>
      <c r="H113" s="9">
        <f>H50*Vstupy!$F$25/Vstupy!$E$25</f>
        <v>25575.42288088768</v>
      </c>
      <c r="I113" s="9">
        <f>I50*Vstupy!$F$25/Vstupy!$E$25</f>
        <v>25754.450841053891</v>
      </c>
      <c r="J113" s="9">
        <f>J50*Vstupy!$F$25/Vstupy!$E$25</f>
        <v>25934.731996941267</v>
      </c>
      <c r="K113" s="9">
        <f>K50*Vstupy!$F$25/Vstupy!$E$25</f>
        <v>26116.275120919854</v>
      </c>
      <c r="L113" s="9">
        <f>L50*Vstupy!$F$25/Vstupy!$E$25</f>
        <v>26299.089046766294</v>
      </c>
      <c r="M113" s="9">
        <f>M50*Vstupy!$F$25/Vstupy!$E$25</f>
        <v>26483.182670093654</v>
      </c>
      <c r="N113" s="9">
        <f>N50*Vstupy!$F$25/Vstupy!$E$25</f>
        <v>26668.564948784311</v>
      </c>
      <c r="O113" s="9">
        <f>O50*Vstupy!$F$25/Vstupy!$E$25</f>
        <v>26855.244903425795</v>
      </c>
      <c r="P113" s="9">
        <f>P50*Vstupy!$F$25/Vstupy!$E$25</f>
        <v>27043.231617749771</v>
      </c>
      <c r="Q113" s="9">
        <f>Q50*Vstupy!$F$25/Vstupy!$E$25</f>
        <v>27232.534239074015</v>
      </c>
      <c r="R113" s="9">
        <f>R50*Vstupy!$F$25/Vstupy!$E$25</f>
        <v>27423.161978747532</v>
      </c>
      <c r="S113" s="9">
        <f>S50*Vstupy!$F$25/Vstupy!$E$25</f>
        <v>27340.892492811294</v>
      </c>
      <c r="T113" s="9">
        <f>T50*Vstupy!$F$25/Vstupy!$E$25</f>
        <v>27258.869815332851</v>
      </c>
      <c r="U113" s="9">
        <f>U50*Vstupy!$F$25/Vstupy!$E$25</f>
        <v>27177.093205886853</v>
      </c>
      <c r="V113" s="9">
        <f>V50*Vstupy!$F$25/Vstupy!$E$25</f>
        <v>27095.561926269194</v>
      </c>
      <c r="W113" s="9">
        <f>W50*Vstupy!$F$25/Vstupy!$E$25</f>
        <v>27014.275240490384</v>
      </c>
      <c r="X113" s="9">
        <f>X50*Vstupy!$F$25/Vstupy!$E$25</f>
        <v>26933.232414768918</v>
      </c>
      <c r="Y113" s="9">
        <f>Y50*Vstupy!$F$25/Vstupy!$E$25</f>
        <v>26852.432717524611</v>
      </c>
      <c r="Z113" s="9">
        <f>Z50*Vstupy!$F$25/Vstupy!$E$25</f>
        <v>26771.875419372031</v>
      </c>
      <c r="AA113" s="9">
        <f>AA50*Vstupy!$F$25/Vstupy!$E$25</f>
        <v>26691.559793113913</v>
      </c>
      <c r="AB113" s="9">
        <f>AB50*Vstupy!$F$25/Vstupy!$E$25</f>
        <v>26611.485113734576</v>
      </c>
      <c r="AC113" s="9">
        <f>AC50*Vstupy!$F$25/Vstupy!$E$25</f>
        <v>26531.650658393366</v>
      </c>
      <c r="AD113" s="9">
        <f>AD50*Vstupy!$F$25/Vstupy!$E$25</f>
        <v>26452.055706418192</v>
      </c>
      <c r="AE113" s="9">
        <f>AE50*Vstupy!$F$25/Vstupy!$E$25</f>
        <v>26372.699539298937</v>
      </c>
      <c r="AF113" s="9">
        <f>AF50*Vstupy!$F$25/Vstupy!$E$25</f>
        <v>26293.581440681042</v>
      </c>
      <c r="AG113" s="9">
        <f>AG50*Vstupy!$F$25/Vstupy!$E$25</f>
        <v>26214.700696359003</v>
      </c>
      <c r="AH113" s="9">
        <f>AH50*Vstupy!$F$25/Vstupy!$E$25</f>
        <v>26136.056594269921</v>
      </c>
      <c r="AI113" s="9">
        <f>AI50*Vstupy!$F$25/Vstupy!$E$25</f>
        <v>26057.64842448711</v>
      </c>
      <c r="AJ113" s="9">
        <f>AJ50*Vstupy!$F$25/Vstupy!$E$25</f>
        <v>25979.475479213648</v>
      </c>
      <c r="AK113" s="9">
        <f>AK50*Vstupy!$F$25/Vstupy!$E$25</f>
        <v>25901.537052776006</v>
      </c>
      <c r="AL113" s="9">
        <f>AL50*Vstupy!$F$25/Vstupy!$E$25</f>
        <v>25823.832441617677</v>
      </c>
      <c r="AM113" s="9">
        <f>AM50*Vstupy!$F$25/Vstupy!$E$25</f>
        <v>25746.360944292821</v>
      </c>
      <c r="AN113" s="9">
        <f>AN50*Vstupy!$F$25/Vstupy!$E$25</f>
        <v>25669.121861459949</v>
      </c>
      <c r="AO113" s="9">
        <f>AO50*Vstupy!$F$25/Vstupy!$E$25</f>
        <v>25592.114495875565</v>
      </c>
      <c r="AP113" s="9">
        <f>AP50*Vstupy!$F$25/Vstupy!$E$25</f>
        <v>25515.338152387932</v>
      </c>
    </row>
    <row r="114" spans="1:42" x14ac:dyDescent="0.2">
      <c r="A114" s="495" t="s">
        <v>678</v>
      </c>
      <c r="B114" s="282"/>
      <c r="C114" s="655">
        <f>C51*Vstupy!$F$25/Vstupy!$E$25</f>
        <v>0</v>
      </c>
      <c r="D114" s="9">
        <f>D51*Vstupy!$F$25/Vstupy!$E$25</f>
        <v>0</v>
      </c>
      <c r="E114" s="9">
        <f>E51*Vstupy!$F$25/Vstupy!$E$25</f>
        <v>0</v>
      </c>
      <c r="F114" s="9">
        <f>F51*Vstupy!$F$25/Vstupy!$E$25</f>
        <v>0</v>
      </c>
      <c r="G114" s="9">
        <f>G51*Vstupy!$F$25/Vstupy!$E$25</f>
        <v>6826.5441850196075</v>
      </c>
      <c r="H114" s="9">
        <f>H51*Vstupy!$F$25/Vstupy!$E$25</f>
        <v>6928.9423477948994</v>
      </c>
      <c r="I114" s="9">
        <f>I51*Vstupy!$F$25/Vstupy!$E$25</f>
        <v>7032.8764830118234</v>
      </c>
      <c r="J114" s="9">
        <f>J51*Vstupy!$F$25/Vstupy!$E$25</f>
        <v>7138.3696302569997</v>
      </c>
      <c r="K114" s="9">
        <f>K51*Vstupy!$F$25/Vstupy!$E$25</f>
        <v>7245.4451747108533</v>
      </c>
      <c r="L114" s="9">
        <f>L51*Vstupy!$F$25/Vstupy!$E$25</f>
        <v>7354.1268523315148</v>
      </c>
      <c r="M114" s="9">
        <f>M51*Vstupy!$F$25/Vstupy!$E$25</f>
        <v>7464.4387551164882</v>
      </c>
      <c r="N114" s="9">
        <f>N51*Vstupy!$F$25/Vstupy!$E$25</f>
        <v>7576.4053364432339</v>
      </c>
      <c r="O114" s="9">
        <f>O51*Vstupy!$F$25/Vstupy!$E$25</f>
        <v>7690.0514164898832</v>
      </c>
      <c r="P114" s="9">
        <f>P51*Vstupy!$F$25/Vstupy!$E$25</f>
        <v>7805.4021877372297</v>
      </c>
      <c r="Q114" s="9">
        <f>Q51*Vstupy!$F$25/Vstupy!$E$25</f>
        <v>7922.4832205532884</v>
      </c>
      <c r="R114" s="9">
        <f>R51*Vstupy!$F$25/Vstupy!$E$25</f>
        <v>8041.320468861587</v>
      </c>
      <c r="S114" s="9">
        <f>S51*Vstupy!$F$25/Vstupy!$E$25</f>
        <v>8161.9402758945089</v>
      </c>
      <c r="T114" s="9">
        <f>T51*Vstupy!$F$25/Vstupy!$E$25</f>
        <v>8284.3693800329238</v>
      </c>
      <c r="U114" s="9">
        <f>U51*Vstupy!$F$25/Vstupy!$E$25</f>
        <v>8408.6349207334188</v>
      </c>
      <c r="V114" s="9">
        <f>V51*Vstupy!$F$25/Vstupy!$E$25</f>
        <v>8534.7644445444184</v>
      </c>
      <c r="W114" s="9">
        <f>W51*Vstupy!$F$25/Vstupy!$E$25</f>
        <v>8662.7859112125825</v>
      </c>
      <c r="X114" s="9">
        <f>X51*Vstupy!$F$25/Vstupy!$E$25</f>
        <v>8792.7276998807702</v>
      </c>
      <c r="Y114" s="9">
        <f>Y51*Vstupy!$F$25/Vstupy!$E$25</f>
        <v>8924.6186153789804</v>
      </c>
      <c r="Z114" s="9">
        <f>Z51*Vstupy!$F$25/Vstupy!$E$25</f>
        <v>9058.4878946096633</v>
      </c>
      <c r="AA114" s="9">
        <f>AA51*Vstupy!$F$25/Vstupy!$E$25</f>
        <v>9194.3652130288101</v>
      </c>
      <c r="AB114" s="9">
        <f>AB51*Vstupy!$F$25/Vstupy!$E$25</f>
        <v>9332.2806912242395</v>
      </c>
      <c r="AC114" s="9">
        <f>AC51*Vstupy!$F$25/Vstupy!$E$25</f>
        <v>9472.2649015926017</v>
      </c>
      <c r="AD114" s="9">
        <f>AD51*Vstupy!$F$25/Vstupy!$E$25</f>
        <v>9614.3488751164914</v>
      </c>
      <c r="AE114" s="9">
        <f>AE51*Vstupy!$F$25/Vstupy!$E$25</f>
        <v>9758.5641082432376</v>
      </c>
      <c r="AF114" s="9">
        <f>AF51*Vstupy!$F$25/Vstupy!$E$25</f>
        <v>9904.9425698668838</v>
      </c>
      <c r="AG114" s="9">
        <f>AG51*Vstupy!$F$25/Vstupy!$E$25</f>
        <v>10053.516708414887</v>
      </c>
      <c r="AH114" s="9">
        <f>AH51*Vstupy!$F$25/Vstupy!$E$25</f>
        <v>10204.319459041109</v>
      </c>
      <c r="AI114" s="9">
        <f>AI51*Vstupy!$F$25/Vstupy!$E$25</f>
        <v>10357.384250926725</v>
      </c>
      <c r="AJ114" s="9">
        <f>AJ51*Vstupy!$F$25/Vstupy!$E$25</f>
        <v>10512.745014690625</v>
      </c>
      <c r="AK114" s="9">
        <f>AK51*Vstupy!$F$25/Vstupy!$E$25</f>
        <v>10670.436189910983</v>
      </c>
      <c r="AL114" s="9">
        <f>AL51*Vstupy!$F$25/Vstupy!$E$25</f>
        <v>10830.492732759649</v>
      </c>
      <c r="AM114" s="9">
        <f>AM51*Vstupy!$F$25/Vstupy!$E$25</f>
        <v>10830.492732759649</v>
      </c>
      <c r="AN114" s="9">
        <f>AN51*Vstupy!$F$25/Vstupy!$E$25</f>
        <v>10830.492732759649</v>
      </c>
      <c r="AO114" s="9">
        <f>AO51*Vstupy!$F$25/Vstupy!$E$25</f>
        <v>10830.492732759649</v>
      </c>
      <c r="AP114" s="9">
        <f>AP51*Vstupy!$F$25/Vstupy!$E$25</f>
        <v>10830.492732759649</v>
      </c>
    </row>
    <row r="115" spans="1:42" x14ac:dyDescent="0.2">
      <c r="A115" s="481" t="s">
        <v>635</v>
      </c>
      <c r="B115" s="282">
        <f>SUM(D115:AP115)</f>
        <v>0</v>
      </c>
      <c r="C115" s="655">
        <f>C52*Vstupy!$F$25/Vstupy!$E$25</f>
        <v>0</v>
      </c>
      <c r="D115" s="9">
        <f>D52*Vstupy!$F$25/Vstupy!$E$25</f>
        <v>0</v>
      </c>
      <c r="E115" s="9">
        <f>E52*Vstupy!$F$25/Vstupy!$E$25</f>
        <v>0</v>
      </c>
      <c r="F115" s="9">
        <f>F52*Vstupy!$F$25/Vstupy!$E$25</f>
        <v>0</v>
      </c>
      <c r="G115" s="9">
        <f>G52*Vstupy!$F$25/Vstupy!$E$25</f>
        <v>0</v>
      </c>
      <c r="H115" s="9">
        <f>H52*Vstupy!$F$25/Vstupy!$E$25</f>
        <v>0</v>
      </c>
      <c r="I115" s="9">
        <f>I52*Vstupy!$F$25/Vstupy!$E$25</f>
        <v>0</v>
      </c>
      <c r="J115" s="9">
        <f>J52*Vstupy!$F$25/Vstupy!$E$25</f>
        <v>0</v>
      </c>
      <c r="K115" s="9">
        <f>K52*Vstupy!$F$25/Vstupy!$E$25</f>
        <v>0</v>
      </c>
      <c r="L115" s="9">
        <f>L52*Vstupy!$F$25/Vstupy!$E$25</f>
        <v>0</v>
      </c>
      <c r="M115" s="9">
        <f>M52*Vstupy!$F$25/Vstupy!$E$25</f>
        <v>0</v>
      </c>
      <c r="N115" s="9">
        <f>N52*Vstupy!$F$25/Vstupy!$E$25</f>
        <v>0</v>
      </c>
      <c r="O115" s="9">
        <f>O52*Vstupy!$F$25/Vstupy!$E$25</f>
        <v>0</v>
      </c>
      <c r="P115" s="9">
        <f>P52*Vstupy!$F$25/Vstupy!$E$25</f>
        <v>0</v>
      </c>
      <c r="Q115" s="9">
        <f>Q52*Vstupy!$F$25/Vstupy!$E$25</f>
        <v>0</v>
      </c>
      <c r="R115" s="9">
        <f>R52*Vstupy!$F$25/Vstupy!$E$25</f>
        <v>0</v>
      </c>
      <c r="S115" s="9">
        <f>S52*Vstupy!$F$25/Vstupy!$E$25</f>
        <v>0</v>
      </c>
      <c r="T115" s="9">
        <f>T52*Vstupy!$F$25/Vstupy!$E$25</f>
        <v>0</v>
      </c>
      <c r="U115" s="9">
        <f>U52*Vstupy!$F$25/Vstupy!$E$25</f>
        <v>0</v>
      </c>
      <c r="V115" s="9">
        <f>V52*Vstupy!$F$25/Vstupy!$E$25</f>
        <v>0</v>
      </c>
      <c r="W115" s="9">
        <f>W52*Vstupy!$F$25/Vstupy!$E$25</f>
        <v>0</v>
      </c>
      <c r="X115" s="9">
        <f>X52*Vstupy!$F$25/Vstupy!$E$25</f>
        <v>0</v>
      </c>
      <c r="Y115" s="9">
        <f>Y52*Vstupy!$F$25/Vstupy!$E$25</f>
        <v>0</v>
      </c>
      <c r="Z115" s="9">
        <f>Z52*Vstupy!$F$25/Vstupy!$E$25</f>
        <v>0</v>
      </c>
      <c r="AA115" s="9">
        <f>AA52*Vstupy!$F$25/Vstupy!$E$25</f>
        <v>0</v>
      </c>
      <c r="AB115" s="9">
        <f>AB52*Vstupy!$F$25/Vstupy!$E$25</f>
        <v>0</v>
      </c>
      <c r="AC115" s="9">
        <f>AC52*Vstupy!$F$25/Vstupy!$E$25</f>
        <v>0</v>
      </c>
      <c r="AD115" s="9">
        <f>AD52*Vstupy!$F$25/Vstupy!$E$25</f>
        <v>0</v>
      </c>
      <c r="AE115" s="9">
        <f>AE52*Vstupy!$F$25/Vstupy!$E$25</f>
        <v>0</v>
      </c>
      <c r="AF115" s="9">
        <f>AF52*Vstupy!$F$25/Vstupy!$E$25</f>
        <v>0</v>
      </c>
      <c r="AG115" s="9">
        <f>AG52*Vstupy!$F$25/Vstupy!$E$25</f>
        <v>0</v>
      </c>
      <c r="AH115" s="9">
        <f>AH52*Vstupy!$F$25/Vstupy!$E$25</f>
        <v>0</v>
      </c>
      <c r="AI115" s="9">
        <f>AI52*Vstupy!$F$25/Vstupy!$E$25</f>
        <v>0</v>
      </c>
      <c r="AJ115" s="9">
        <f>AJ52*Vstupy!$F$25/Vstupy!$E$25</f>
        <v>0</v>
      </c>
      <c r="AK115" s="9">
        <f>AK52*Vstupy!$F$25/Vstupy!$E$25</f>
        <v>0</v>
      </c>
      <c r="AL115" s="9">
        <f>AL52*Vstupy!$F$25/Vstupy!$E$25</f>
        <v>0</v>
      </c>
      <c r="AM115" s="9">
        <f>AM52*Vstupy!$F$25/Vstupy!$E$25</f>
        <v>0</v>
      </c>
      <c r="AN115" s="9">
        <f>AN52*Vstupy!$F$25/Vstupy!$E$25</f>
        <v>0</v>
      </c>
      <c r="AO115" s="9">
        <f>AO52*Vstupy!$F$25/Vstupy!$E$25</f>
        <v>0</v>
      </c>
      <c r="AP115" s="9">
        <f>AP52*Vstupy!$F$25/Vstupy!$E$25</f>
        <v>0</v>
      </c>
    </row>
    <row r="116" spans="1:42" x14ac:dyDescent="0.2">
      <c r="A116" s="4" t="s">
        <v>498</v>
      </c>
      <c r="B116" s="343">
        <f>SUM(D116:AP116)</f>
        <v>1271899.3481228019</v>
      </c>
      <c r="C116" s="657">
        <f t="shared" ref="C116:AP116" si="73">SUM(C113:C115)</f>
        <v>0</v>
      </c>
      <c r="D116" s="13">
        <f t="shared" si="73"/>
        <v>0</v>
      </c>
      <c r="E116" s="13">
        <f t="shared" si="73"/>
        <v>0</v>
      </c>
      <c r="F116" s="13">
        <f t="shared" si="73"/>
        <v>0</v>
      </c>
      <c r="G116" s="13">
        <f t="shared" si="73"/>
        <v>32224.183590071923</v>
      </c>
      <c r="H116" s="13">
        <f t="shared" si="73"/>
        <v>32504.365228682578</v>
      </c>
      <c r="I116" s="13">
        <f t="shared" si="73"/>
        <v>32787.327324065714</v>
      </c>
      <c r="J116" s="13">
        <f t="shared" si="73"/>
        <v>33073.101627198266</v>
      </c>
      <c r="K116" s="13">
        <f t="shared" si="73"/>
        <v>33361.720295630708</v>
      </c>
      <c r="L116" s="13">
        <f t="shared" si="73"/>
        <v>33653.215899097806</v>
      </c>
      <c r="M116" s="13">
        <f t="shared" si="73"/>
        <v>33947.621425210142</v>
      </c>
      <c r="N116" s="13">
        <f t="shared" si="73"/>
        <v>34244.970285227544</v>
      </c>
      <c r="O116" s="13">
        <f t="shared" si="73"/>
        <v>34545.29631991568</v>
      </c>
      <c r="P116" s="13">
        <f t="shared" si="73"/>
        <v>34848.633805486999</v>
      </c>
      <c r="Q116" s="13">
        <f t="shared" si="73"/>
        <v>35155.017459627306</v>
      </c>
      <c r="R116" s="13">
        <f t="shared" si="73"/>
        <v>35464.482447609116</v>
      </c>
      <c r="S116" s="13">
        <f t="shared" si="73"/>
        <v>35502.832768705804</v>
      </c>
      <c r="T116" s="13">
        <f t="shared" si="73"/>
        <v>35543.239195365779</v>
      </c>
      <c r="U116" s="13">
        <f t="shared" si="73"/>
        <v>35585.72812662027</v>
      </c>
      <c r="V116" s="13">
        <f t="shared" si="73"/>
        <v>35630.326370813615</v>
      </c>
      <c r="W116" s="13">
        <f t="shared" si="73"/>
        <v>35677.061151702968</v>
      </c>
      <c r="X116" s="13">
        <f t="shared" si="73"/>
        <v>35725.960114649686</v>
      </c>
      <c r="Y116" s="13">
        <f t="shared" si="73"/>
        <v>35777.051332903589</v>
      </c>
      <c r="Z116" s="13">
        <f t="shared" si="73"/>
        <v>35830.363313981696</v>
      </c>
      <c r="AA116" s="13">
        <f t="shared" si="73"/>
        <v>35885.925006142723</v>
      </c>
      <c r="AB116" s="13">
        <f t="shared" si="73"/>
        <v>35943.765804958814</v>
      </c>
      <c r="AC116" s="13">
        <f t="shared" si="73"/>
        <v>36003.915559985966</v>
      </c>
      <c r="AD116" s="13">
        <f t="shared" si="73"/>
        <v>36066.404581534684</v>
      </c>
      <c r="AE116" s="13">
        <f t="shared" si="73"/>
        <v>36131.263647542175</v>
      </c>
      <c r="AF116" s="13">
        <f t="shared" si="73"/>
        <v>36198.524010547924</v>
      </c>
      <c r="AG116" s="13">
        <f t="shared" si="73"/>
        <v>36268.217404773888</v>
      </c>
      <c r="AH116" s="13">
        <f t="shared" si="73"/>
        <v>36340.376053311033</v>
      </c>
      <c r="AI116" s="13">
        <f t="shared" si="73"/>
        <v>36415.032675413837</v>
      </c>
      <c r="AJ116" s="13">
        <f t="shared" si="73"/>
        <v>36492.220493904271</v>
      </c>
      <c r="AK116" s="13">
        <f t="shared" si="73"/>
        <v>36571.973242686989</v>
      </c>
      <c r="AL116" s="13">
        <f t="shared" si="73"/>
        <v>36654.325174377329</v>
      </c>
      <c r="AM116" s="13">
        <f t="shared" si="73"/>
        <v>36576.853677052466</v>
      </c>
      <c r="AN116" s="13">
        <f t="shared" si="73"/>
        <v>36499.614594219602</v>
      </c>
      <c r="AO116" s="13">
        <f t="shared" si="73"/>
        <v>36422.607228635214</v>
      </c>
      <c r="AP116" s="13">
        <f t="shared" si="73"/>
        <v>36345.830885147581</v>
      </c>
    </row>
    <row r="119" spans="1:42" x14ac:dyDescent="0.2">
      <c r="A119" s="3"/>
      <c r="B119" s="3"/>
      <c r="C119" s="3" t="s">
        <v>10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x14ac:dyDescent="0.2">
      <c r="A120" s="4" t="s">
        <v>693</v>
      </c>
      <c r="B120" s="4"/>
      <c r="C120" s="5">
        <v>0</v>
      </c>
      <c r="D120" s="5">
        <v>1</v>
      </c>
      <c r="E120" s="5">
        <v>2</v>
      </c>
      <c r="F120" s="5">
        <v>3</v>
      </c>
      <c r="G120" s="5">
        <v>4</v>
      </c>
      <c r="H120" s="5">
        <v>5</v>
      </c>
      <c r="I120" s="5">
        <v>6</v>
      </c>
      <c r="J120" s="5">
        <v>7</v>
      </c>
      <c r="K120" s="5">
        <v>8</v>
      </c>
      <c r="L120" s="5">
        <v>9</v>
      </c>
      <c r="M120" s="5">
        <v>10</v>
      </c>
      <c r="N120" s="5">
        <v>11</v>
      </c>
      <c r="O120" s="5">
        <v>12</v>
      </c>
      <c r="P120" s="5">
        <v>13</v>
      </c>
      <c r="Q120" s="5">
        <v>14</v>
      </c>
      <c r="R120" s="5">
        <v>15</v>
      </c>
      <c r="S120" s="5">
        <v>16</v>
      </c>
      <c r="T120" s="5">
        <v>17</v>
      </c>
      <c r="U120" s="5">
        <v>18</v>
      </c>
      <c r="V120" s="5">
        <v>19</v>
      </c>
      <c r="W120" s="5">
        <v>20</v>
      </c>
      <c r="X120" s="5">
        <v>21</v>
      </c>
      <c r="Y120" s="5">
        <v>22</v>
      </c>
      <c r="Z120" s="5">
        <v>23</v>
      </c>
      <c r="AA120" s="5">
        <v>24</v>
      </c>
      <c r="AB120" s="5">
        <v>25</v>
      </c>
      <c r="AC120" s="5">
        <v>26</v>
      </c>
      <c r="AD120" s="5">
        <v>27</v>
      </c>
      <c r="AE120" s="5">
        <v>28</v>
      </c>
      <c r="AF120" s="5">
        <v>29</v>
      </c>
      <c r="AG120" s="5">
        <v>30</v>
      </c>
      <c r="AH120" s="5">
        <v>31</v>
      </c>
      <c r="AI120" s="5">
        <v>32</v>
      </c>
      <c r="AJ120" s="5">
        <v>33</v>
      </c>
      <c r="AK120" s="5">
        <v>34</v>
      </c>
      <c r="AL120" s="5">
        <v>35</v>
      </c>
      <c r="AM120" s="5">
        <v>36</v>
      </c>
      <c r="AN120" s="5">
        <v>37</v>
      </c>
      <c r="AO120" s="5">
        <v>38</v>
      </c>
      <c r="AP120" s="5">
        <v>39</v>
      </c>
    </row>
    <row r="121" spans="1:42" ht="10.8" thickBot="1" x14ac:dyDescent="0.25">
      <c r="A121" s="6" t="s">
        <v>33</v>
      </c>
      <c r="B121" s="342" t="s">
        <v>9</v>
      </c>
      <c r="C121" s="656">
        <v>2025</v>
      </c>
      <c r="D121" s="7">
        <f t="shared" ref="D121:AP121" si="74">$C$13+D120</f>
        <v>2026</v>
      </c>
      <c r="E121" s="7">
        <f t="shared" si="74"/>
        <v>2027</v>
      </c>
      <c r="F121" s="7">
        <f t="shared" si="74"/>
        <v>2028</v>
      </c>
      <c r="G121" s="7">
        <f t="shared" si="74"/>
        <v>2029</v>
      </c>
      <c r="H121" s="7">
        <f t="shared" si="74"/>
        <v>2030</v>
      </c>
      <c r="I121" s="7">
        <f t="shared" si="74"/>
        <v>2031</v>
      </c>
      <c r="J121" s="7">
        <f t="shared" si="74"/>
        <v>2032</v>
      </c>
      <c r="K121" s="7">
        <f t="shared" si="74"/>
        <v>2033</v>
      </c>
      <c r="L121" s="7">
        <f t="shared" si="74"/>
        <v>2034</v>
      </c>
      <c r="M121" s="7">
        <f t="shared" si="74"/>
        <v>2035</v>
      </c>
      <c r="N121" s="7">
        <f t="shared" si="74"/>
        <v>2036</v>
      </c>
      <c r="O121" s="7">
        <f t="shared" si="74"/>
        <v>2037</v>
      </c>
      <c r="P121" s="7">
        <f t="shared" si="74"/>
        <v>2038</v>
      </c>
      <c r="Q121" s="7">
        <f t="shared" si="74"/>
        <v>2039</v>
      </c>
      <c r="R121" s="7">
        <f t="shared" si="74"/>
        <v>2040</v>
      </c>
      <c r="S121" s="7">
        <f t="shared" si="74"/>
        <v>2041</v>
      </c>
      <c r="T121" s="7">
        <f t="shared" si="74"/>
        <v>2042</v>
      </c>
      <c r="U121" s="7">
        <f t="shared" si="74"/>
        <v>2043</v>
      </c>
      <c r="V121" s="7">
        <f t="shared" si="74"/>
        <v>2044</v>
      </c>
      <c r="W121" s="7">
        <f t="shared" si="74"/>
        <v>2045</v>
      </c>
      <c r="X121" s="7">
        <f t="shared" si="74"/>
        <v>2046</v>
      </c>
      <c r="Y121" s="7">
        <f t="shared" si="74"/>
        <v>2047</v>
      </c>
      <c r="Z121" s="7">
        <f t="shared" si="74"/>
        <v>2048</v>
      </c>
      <c r="AA121" s="7">
        <f t="shared" si="74"/>
        <v>2049</v>
      </c>
      <c r="AB121" s="7">
        <f t="shared" si="74"/>
        <v>2050</v>
      </c>
      <c r="AC121" s="7">
        <f t="shared" si="74"/>
        <v>2051</v>
      </c>
      <c r="AD121" s="7">
        <f t="shared" si="74"/>
        <v>2052</v>
      </c>
      <c r="AE121" s="7">
        <f t="shared" si="74"/>
        <v>2053</v>
      </c>
      <c r="AF121" s="7">
        <f t="shared" si="74"/>
        <v>2054</v>
      </c>
      <c r="AG121" s="7">
        <f t="shared" si="74"/>
        <v>2055</v>
      </c>
      <c r="AH121" s="7">
        <f t="shared" si="74"/>
        <v>2056</v>
      </c>
      <c r="AI121" s="7">
        <f t="shared" si="74"/>
        <v>2057</v>
      </c>
      <c r="AJ121" s="7">
        <f t="shared" si="74"/>
        <v>2058</v>
      </c>
      <c r="AK121" s="7">
        <f t="shared" si="74"/>
        <v>2059</v>
      </c>
      <c r="AL121" s="7">
        <f t="shared" si="74"/>
        <v>2060</v>
      </c>
      <c r="AM121" s="7">
        <f t="shared" si="74"/>
        <v>2061</v>
      </c>
      <c r="AN121" s="7">
        <f t="shared" si="74"/>
        <v>2062</v>
      </c>
      <c r="AO121" s="7">
        <f t="shared" si="74"/>
        <v>2063</v>
      </c>
      <c r="AP121" s="7">
        <f t="shared" si="74"/>
        <v>2064</v>
      </c>
    </row>
    <row r="122" spans="1:42" x14ac:dyDescent="0.2">
      <c r="A122" s="480" t="s">
        <v>658</v>
      </c>
      <c r="B122" s="282">
        <f>SUM(D122:AP122)</f>
        <v>90137449.824996293</v>
      </c>
      <c r="C122" s="655">
        <f>C50*Vstupy!$F$25</f>
        <v>0</v>
      </c>
      <c r="D122" s="9">
        <f>D50*Vstupy!$F$25</f>
        <v>0</v>
      </c>
      <c r="E122" s="9">
        <f>E50*Vstupy!$F$25</f>
        <v>0</v>
      </c>
      <c r="F122" s="9">
        <f>F50*Vstupy!$F$25</f>
        <v>0</v>
      </c>
      <c r="G122" s="9">
        <f>G50*Vstupy!$F$25</f>
        <v>2407696.2155989595</v>
      </c>
      <c r="H122" s="9">
        <f>H50*Vstupy!$F$25</f>
        <v>2424550.0891081518</v>
      </c>
      <c r="I122" s="9">
        <f>I50*Vstupy!$F$25</f>
        <v>2441521.939731909</v>
      </c>
      <c r="J122" s="9">
        <f>J50*Vstupy!$F$25</f>
        <v>2458612.593310032</v>
      </c>
      <c r="K122" s="9">
        <f>K50*Vstupy!$F$25</f>
        <v>2475822.8814632022</v>
      </c>
      <c r="L122" s="9">
        <f>L50*Vstupy!$F$25</f>
        <v>2493153.6416334445</v>
      </c>
      <c r="M122" s="9">
        <f>M50*Vstupy!$F$25</f>
        <v>2510605.7171248784</v>
      </c>
      <c r="N122" s="9">
        <f>N50*Vstupy!$F$25</f>
        <v>2528179.9571447526</v>
      </c>
      <c r="O122" s="9">
        <f>O50*Vstupy!$F$25</f>
        <v>2545877.2168447655</v>
      </c>
      <c r="P122" s="9">
        <f>P50*Vstupy!$F$25</f>
        <v>2563698.3573626783</v>
      </c>
      <c r="Q122" s="9">
        <f>Q50*Vstupy!$F$25</f>
        <v>2581644.2458642167</v>
      </c>
      <c r="R122" s="9">
        <f>R50*Vstupy!$F$25</f>
        <v>2599715.7555852658</v>
      </c>
      <c r="S122" s="9">
        <f>S50*Vstupy!$F$25</f>
        <v>2591916.6083185105</v>
      </c>
      <c r="T122" s="9">
        <f>T50*Vstupy!$F$25</f>
        <v>2584140.8584935544</v>
      </c>
      <c r="U122" s="9">
        <f>U50*Vstupy!$F$25</f>
        <v>2576388.4359180736</v>
      </c>
      <c r="V122" s="9">
        <f>V50*Vstupy!$F$25</f>
        <v>2568659.2706103195</v>
      </c>
      <c r="W122" s="9">
        <f>W50*Vstupy!$F$25</f>
        <v>2560953.2927984884</v>
      </c>
      <c r="X122" s="9">
        <f>X50*Vstupy!$F$25</f>
        <v>2553270.4329200932</v>
      </c>
      <c r="Y122" s="9">
        <f>Y50*Vstupy!$F$25</f>
        <v>2545610.6216213331</v>
      </c>
      <c r="Z122" s="9">
        <f>Z50*Vstupy!$F$25</f>
        <v>2537973.7897564685</v>
      </c>
      <c r="AA122" s="9">
        <f>AA50*Vstupy!$F$25</f>
        <v>2530359.868387199</v>
      </c>
      <c r="AB122" s="9">
        <f>AB50*Vstupy!$F$25</f>
        <v>2522768.7887820378</v>
      </c>
      <c r="AC122" s="9">
        <f>AC50*Vstupy!$F$25</f>
        <v>2515200.482415691</v>
      </c>
      <c r="AD122" s="9">
        <f>AD50*Vstupy!$F$25</f>
        <v>2507654.8809684445</v>
      </c>
      <c r="AE122" s="9">
        <f>AE50*Vstupy!$F$25</f>
        <v>2500131.9163255394</v>
      </c>
      <c r="AF122" s="9">
        <f>AF50*Vstupy!$F$25</f>
        <v>2492631.5205765627</v>
      </c>
      <c r="AG122" s="9">
        <f>AG50*Vstupy!$F$25</f>
        <v>2485153.6260148333</v>
      </c>
      <c r="AH122" s="9">
        <f>AH50*Vstupy!$F$25</f>
        <v>2477698.1651367885</v>
      </c>
      <c r="AI122" s="9">
        <f>AI50*Vstupy!$F$25</f>
        <v>2470265.0706413779</v>
      </c>
      <c r="AJ122" s="9">
        <f>AJ50*Vstupy!$F$25</f>
        <v>2462854.2754294537</v>
      </c>
      <c r="AK122" s="9">
        <f>AK50*Vstupy!$F$25</f>
        <v>2455465.7126031653</v>
      </c>
      <c r="AL122" s="9">
        <f>AL50*Vstupy!$F$25</f>
        <v>2448099.3154653558</v>
      </c>
      <c r="AM122" s="9">
        <f>AM50*Vstupy!$F$25</f>
        <v>2440755.0175189595</v>
      </c>
      <c r="AN122" s="9">
        <f>AN50*Vstupy!$F$25</f>
        <v>2433432.7524664029</v>
      </c>
      <c r="AO122" s="9">
        <f>AO50*Vstupy!$F$25</f>
        <v>2426132.4542090036</v>
      </c>
      <c r="AP122" s="9">
        <f>AP50*Vstupy!$F$25</f>
        <v>2418854.056846376</v>
      </c>
    </row>
    <row r="123" spans="1:42" x14ac:dyDescent="0.2">
      <c r="A123" s="495" t="s">
        <v>678</v>
      </c>
      <c r="B123" s="282"/>
      <c r="C123" s="655">
        <f>C51*Vstupy!$F$25</f>
        <v>0</v>
      </c>
      <c r="D123" s="9">
        <f>D51*Vstupy!$F$25</f>
        <v>0</v>
      </c>
      <c r="E123" s="9">
        <f>E51*Vstupy!$F$25</f>
        <v>0</v>
      </c>
      <c r="F123" s="9">
        <f>F51*Vstupy!$F$25</f>
        <v>0</v>
      </c>
      <c r="G123" s="9">
        <f>G51*Vstupy!$F$25</f>
        <v>647156.38873985875</v>
      </c>
      <c r="H123" s="9">
        <f>H51*Vstupy!$F$25</f>
        <v>656863.73457095644</v>
      </c>
      <c r="I123" s="9">
        <f>I51*Vstupy!$F$25</f>
        <v>666716.69058952085</v>
      </c>
      <c r="J123" s="9">
        <f>J51*Vstupy!$F$25</f>
        <v>676717.44094836351</v>
      </c>
      <c r="K123" s="9">
        <f>K51*Vstupy!$F$25</f>
        <v>686868.20256258885</v>
      </c>
      <c r="L123" s="9">
        <f>L51*Vstupy!$F$25</f>
        <v>697171.2256010276</v>
      </c>
      <c r="M123" s="9">
        <f>M51*Vstupy!$F$25</f>
        <v>707628.79398504307</v>
      </c>
      <c r="N123" s="9">
        <f>N51*Vstupy!$F$25</f>
        <v>718243.22589481855</v>
      </c>
      <c r="O123" s="9">
        <f>O51*Vstupy!$F$25</f>
        <v>729016.87428324088</v>
      </c>
      <c r="P123" s="9">
        <f>P51*Vstupy!$F$25</f>
        <v>739952.12739748938</v>
      </c>
      <c r="Q123" s="9">
        <f>Q51*Vstupy!$F$25</f>
        <v>751051.40930845169</v>
      </c>
      <c r="R123" s="9">
        <f>R51*Vstupy!$F$25</f>
        <v>762317.18044807843</v>
      </c>
      <c r="S123" s="9">
        <f>S51*Vstupy!$F$25</f>
        <v>773751.9381547994</v>
      </c>
      <c r="T123" s="9">
        <f>T51*Vstupy!$F$25</f>
        <v>785358.21722712123</v>
      </c>
      <c r="U123" s="9">
        <f>U51*Vstupy!$F$25</f>
        <v>797138.59048552811</v>
      </c>
      <c r="V123" s="9">
        <f>V51*Vstupy!$F$25</f>
        <v>809095.66934281087</v>
      </c>
      <c r="W123" s="9">
        <f>W51*Vstupy!$F$25</f>
        <v>821232.10438295279</v>
      </c>
      <c r="X123" s="9">
        <f>X51*Vstupy!$F$25</f>
        <v>833550.58594869694</v>
      </c>
      <c r="Y123" s="9">
        <f>Y51*Vstupy!$F$25</f>
        <v>846053.84473792731</v>
      </c>
      <c r="Z123" s="9">
        <f>Z51*Vstupy!$F$25</f>
        <v>858744.65240899613</v>
      </c>
      <c r="AA123" s="9">
        <f>AA51*Vstupy!$F$25</f>
        <v>871625.8221951311</v>
      </c>
      <c r="AB123" s="9">
        <f>AB51*Vstupy!$F$25</f>
        <v>884700.20952805795</v>
      </c>
      <c r="AC123" s="9">
        <f>AC51*Vstupy!$F$25</f>
        <v>897970.71267097862</v>
      </c>
      <c r="AD123" s="9">
        <f>AD51*Vstupy!$F$25</f>
        <v>911440.27336104331</v>
      </c>
      <c r="AE123" s="9">
        <f>AE51*Vstupy!$F$25</f>
        <v>925111.87746145891</v>
      </c>
      <c r="AF123" s="9">
        <f>AF51*Vstupy!$F$25</f>
        <v>938988.55562338058</v>
      </c>
      <c r="AG123" s="9">
        <f>AG51*Vstupy!$F$25</f>
        <v>953073.3839577313</v>
      </c>
      <c r="AH123" s="9">
        <f>AH51*Vstupy!$F$25</f>
        <v>967369.48471709713</v>
      </c>
      <c r="AI123" s="9">
        <f>AI51*Vstupy!$F$25</f>
        <v>981880.02698785346</v>
      </c>
      <c r="AJ123" s="9">
        <f>AJ51*Vstupy!$F$25</f>
        <v>996608.22739267128</v>
      </c>
      <c r="AK123" s="9">
        <f>AK51*Vstupy!$F$25</f>
        <v>1011557.3508035612</v>
      </c>
      <c r="AL123" s="9">
        <f>AL51*Vstupy!$F$25</f>
        <v>1026730.7110656146</v>
      </c>
      <c r="AM123" s="9">
        <f>AM51*Vstupy!$F$25</f>
        <v>1026730.7110656146</v>
      </c>
      <c r="AN123" s="9">
        <f>AN51*Vstupy!$F$25</f>
        <v>1026730.7110656146</v>
      </c>
      <c r="AO123" s="9">
        <f>AO51*Vstupy!$F$25</f>
        <v>1026730.7110656146</v>
      </c>
      <c r="AP123" s="9">
        <f>AP51*Vstupy!$F$25</f>
        <v>1026730.7110656146</v>
      </c>
    </row>
    <row r="124" spans="1:42" x14ac:dyDescent="0.2">
      <c r="A124" s="481" t="s">
        <v>635</v>
      </c>
      <c r="B124" s="282"/>
      <c r="C124" s="655">
        <f>C52*Vstupy!$F$25</f>
        <v>0</v>
      </c>
      <c r="D124" s="9">
        <f>D52*Vstupy!$F$25</f>
        <v>0</v>
      </c>
      <c r="E124" s="9">
        <f>E52*Vstupy!$F$25</f>
        <v>0</v>
      </c>
      <c r="F124" s="9">
        <f>F52*Vstupy!$F$25</f>
        <v>0</v>
      </c>
      <c r="G124" s="9">
        <f>G52*Vstupy!$F$25</f>
        <v>0</v>
      </c>
      <c r="H124" s="9">
        <f>H52*Vstupy!$F$25</f>
        <v>0</v>
      </c>
      <c r="I124" s="9">
        <f>I52*Vstupy!$F$25</f>
        <v>0</v>
      </c>
      <c r="J124" s="9">
        <f>J52*Vstupy!$F$25</f>
        <v>0</v>
      </c>
      <c r="K124" s="9">
        <f>K52*Vstupy!$F$25</f>
        <v>0</v>
      </c>
      <c r="L124" s="9">
        <f>L52*Vstupy!$F$25</f>
        <v>0</v>
      </c>
      <c r="M124" s="9">
        <f>M52*Vstupy!$F$25</f>
        <v>0</v>
      </c>
      <c r="N124" s="9">
        <f>N52*Vstupy!$F$25</f>
        <v>0</v>
      </c>
      <c r="O124" s="9">
        <f>O52*Vstupy!$F$25</f>
        <v>0</v>
      </c>
      <c r="P124" s="9">
        <f>P52*Vstupy!$F$25</f>
        <v>0</v>
      </c>
      <c r="Q124" s="9">
        <f>Q52*Vstupy!$F$25</f>
        <v>0</v>
      </c>
      <c r="R124" s="9">
        <f>R52*Vstupy!$F$25</f>
        <v>0</v>
      </c>
      <c r="S124" s="9">
        <f>S52*Vstupy!$F$25</f>
        <v>0</v>
      </c>
      <c r="T124" s="9">
        <f>T52*Vstupy!$F$25</f>
        <v>0</v>
      </c>
      <c r="U124" s="9">
        <f>U52*Vstupy!$F$25</f>
        <v>0</v>
      </c>
      <c r="V124" s="9">
        <f>V52*Vstupy!$F$25</f>
        <v>0</v>
      </c>
      <c r="W124" s="9">
        <f>W52*Vstupy!$F$25</f>
        <v>0</v>
      </c>
      <c r="X124" s="9">
        <f>X52*Vstupy!$F$25</f>
        <v>0</v>
      </c>
      <c r="Y124" s="9">
        <f>Y52*Vstupy!$F$25</f>
        <v>0</v>
      </c>
      <c r="Z124" s="9">
        <f>Z52*Vstupy!$F$25</f>
        <v>0</v>
      </c>
      <c r="AA124" s="9">
        <f>AA52*Vstupy!$F$25</f>
        <v>0</v>
      </c>
      <c r="AB124" s="9">
        <f>AB52*Vstupy!$F$25</f>
        <v>0</v>
      </c>
      <c r="AC124" s="9">
        <f>AC52*Vstupy!$F$25</f>
        <v>0</v>
      </c>
      <c r="AD124" s="9">
        <f>AD52*Vstupy!$F$25</f>
        <v>0</v>
      </c>
      <c r="AE124" s="9">
        <f>AE52*Vstupy!$F$25</f>
        <v>0</v>
      </c>
      <c r="AF124" s="9">
        <f>AF52*Vstupy!$F$25</f>
        <v>0</v>
      </c>
      <c r="AG124" s="9">
        <f>AG52*Vstupy!$F$25</f>
        <v>0</v>
      </c>
      <c r="AH124" s="9">
        <f>AH52*Vstupy!$F$25</f>
        <v>0</v>
      </c>
      <c r="AI124" s="9">
        <f>AI52*Vstupy!$F$25</f>
        <v>0</v>
      </c>
      <c r="AJ124" s="9">
        <f>AJ52*Vstupy!$F$25</f>
        <v>0</v>
      </c>
      <c r="AK124" s="9">
        <f>AK52*Vstupy!$F$25</f>
        <v>0</v>
      </c>
      <c r="AL124" s="9">
        <f>AL52*Vstupy!$F$25</f>
        <v>0</v>
      </c>
      <c r="AM124" s="9">
        <f>AM52*Vstupy!$F$25</f>
        <v>0</v>
      </c>
      <c r="AN124" s="9">
        <f>AN52*Vstupy!$F$25</f>
        <v>0</v>
      </c>
      <c r="AO124" s="9">
        <f>AO52*Vstupy!$F$25</f>
        <v>0</v>
      </c>
      <c r="AP124" s="9">
        <f>AP52*Vstupy!$F$25</f>
        <v>0</v>
      </c>
    </row>
    <row r="125" spans="1:42" x14ac:dyDescent="0.2">
      <c r="A125" s="4" t="s">
        <v>498</v>
      </c>
      <c r="B125" s="343">
        <f>SUM(D125:AP125)</f>
        <v>90137449.824996293</v>
      </c>
      <c r="C125" s="657">
        <f t="shared" ref="C125:AP125" si="75">SUM(C122:C122)</f>
        <v>0</v>
      </c>
      <c r="D125" s="13">
        <f t="shared" si="75"/>
        <v>0</v>
      </c>
      <c r="E125" s="13">
        <f t="shared" si="75"/>
        <v>0</v>
      </c>
      <c r="F125" s="13">
        <f t="shared" si="75"/>
        <v>0</v>
      </c>
      <c r="G125" s="13">
        <f t="shared" si="75"/>
        <v>2407696.2155989595</v>
      </c>
      <c r="H125" s="13">
        <f t="shared" si="75"/>
        <v>2424550.0891081518</v>
      </c>
      <c r="I125" s="13">
        <f t="shared" si="75"/>
        <v>2441521.939731909</v>
      </c>
      <c r="J125" s="13">
        <f t="shared" si="75"/>
        <v>2458612.593310032</v>
      </c>
      <c r="K125" s="13">
        <f t="shared" si="75"/>
        <v>2475822.8814632022</v>
      </c>
      <c r="L125" s="13">
        <f t="shared" si="75"/>
        <v>2493153.6416334445</v>
      </c>
      <c r="M125" s="13">
        <f t="shared" si="75"/>
        <v>2510605.7171248784</v>
      </c>
      <c r="N125" s="13">
        <f t="shared" si="75"/>
        <v>2528179.9571447526</v>
      </c>
      <c r="O125" s="13">
        <f t="shared" si="75"/>
        <v>2545877.2168447655</v>
      </c>
      <c r="P125" s="13">
        <f t="shared" si="75"/>
        <v>2563698.3573626783</v>
      </c>
      <c r="Q125" s="13">
        <f t="shared" si="75"/>
        <v>2581644.2458642167</v>
      </c>
      <c r="R125" s="13">
        <f t="shared" si="75"/>
        <v>2599715.7555852658</v>
      </c>
      <c r="S125" s="13">
        <f t="shared" si="75"/>
        <v>2591916.6083185105</v>
      </c>
      <c r="T125" s="13">
        <f t="shared" si="75"/>
        <v>2584140.8584935544</v>
      </c>
      <c r="U125" s="13">
        <f t="shared" si="75"/>
        <v>2576388.4359180736</v>
      </c>
      <c r="V125" s="13">
        <f t="shared" si="75"/>
        <v>2568659.2706103195</v>
      </c>
      <c r="W125" s="13">
        <f t="shared" si="75"/>
        <v>2560953.2927984884</v>
      </c>
      <c r="X125" s="13">
        <f t="shared" si="75"/>
        <v>2553270.4329200932</v>
      </c>
      <c r="Y125" s="13">
        <f t="shared" si="75"/>
        <v>2545610.6216213331</v>
      </c>
      <c r="Z125" s="13">
        <f t="shared" si="75"/>
        <v>2537973.7897564685</v>
      </c>
      <c r="AA125" s="13">
        <f t="shared" si="75"/>
        <v>2530359.868387199</v>
      </c>
      <c r="AB125" s="13">
        <f t="shared" si="75"/>
        <v>2522768.7887820378</v>
      </c>
      <c r="AC125" s="13">
        <f t="shared" si="75"/>
        <v>2515200.482415691</v>
      </c>
      <c r="AD125" s="13">
        <f t="shared" si="75"/>
        <v>2507654.8809684445</v>
      </c>
      <c r="AE125" s="13">
        <f t="shared" si="75"/>
        <v>2500131.9163255394</v>
      </c>
      <c r="AF125" s="13">
        <f t="shared" si="75"/>
        <v>2492631.5205765627</v>
      </c>
      <c r="AG125" s="13">
        <f t="shared" si="75"/>
        <v>2485153.6260148333</v>
      </c>
      <c r="AH125" s="13">
        <f t="shared" si="75"/>
        <v>2477698.1651367885</v>
      </c>
      <c r="AI125" s="13">
        <f t="shared" si="75"/>
        <v>2470265.0706413779</v>
      </c>
      <c r="AJ125" s="13">
        <f t="shared" si="75"/>
        <v>2462854.2754294537</v>
      </c>
      <c r="AK125" s="13">
        <f t="shared" si="75"/>
        <v>2455465.7126031653</v>
      </c>
      <c r="AL125" s="13">
        <f t="shared" si="75"/>
        <v>2448099.3154653558</v>
      </c>
      <c r="AM125" s="13">
        <f t="shared" si="75"/>
        <v>2440755.0175189595</v>
      </c>
      <c r="AN125" s="13">
        <f t="shared" si="75"/>
        <v>2433432.7524664029</v>
      </c>
      <c r="AO125" s="13">
        <f t="shared" si="75"/>
        <v>2426132.4542090036</v>
      </c>
      <c r="AP125" s="13">
        <f t="shared" si="75"/>
        <v>2418854.056846376</v>
      </c>
    </row>
  </sheetData>
  <mergeCells count="12">
    <mergeCell ref="A3:A4"/>
    <mergeCell ref="B3:B4"/>
    <mergeCell ref="C3:C4"/>
    <mergeCell ref="L2:L4"/>
    <mergeCell ref="K2:K4"/>
    <mergeCell ref="J2:J4"/>
    <mergeCell ref="G2:G4"/>
    <mergeCell ref="D2:D4"/>
    <mergeCell ref="E2:E4"/>
    <mergeCell ref="F2:F4"/>
    <mergeCell ref="I2:I4"/>
    <mergeCell ref="H2:H4"/>
  </mergeCells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2:AG29"/>
  <sheetViews>
    <sheetView zoomScale="90" zoomScaleNormal="90" workbookViewId="0">
      <selection activeCell="B19" sqref="B19:C19"/>
    </sheetView>
  </sheetViews>
  <sheetFormatPr defaultColWidth="9.21875" defaultRowHeight="10.199999999999999" x14ac:dyDescent="0.2"/>
  <cols>
    <col min="1" max="1" width="2.5546875" style="2" customWidth="1"/>
    <col min="2" max="2" width="30.77734375" style="2" customWidth="1"/>
    <col min="3" max="13" width="12.77734375" style="2" customWidth="1"/>
    <col min="14" max="33" width="6.77734375" style="2" customWidth="1"/>
    <col min="34" max="16384" width="9.21875" style="2"/>
  </cols>
  <sheetData>
    <row r="2" spans="2:6" x14ac:dyDescent="0.2">
      <c r="B2" s="6" t="s">
        <v>15</v>
      </c>
      <c r="C2" s="110" t="s">
        <v>28</v>
      </c>
      <c r="D2" s="110" t="s">
        <v>29</v>
      </c>
    </row>
    <row r="3" spans="2:6" x14ac:dyDescent="0.2">
      <c r="B3" s="3" t="s">
        <v>219</v>
      </c>
      <c r="C3" s="113">
        <f>'01 Investičné výdavky'!C12</f>
        <v>17999250</v>
      </c>
      <c r="D3" s="154">
        <f>'06 Finančná analýza'!C5</f>
        <v>14268871.845687471</v>
      </c>
      <c r="F3" s="2" t="s">
        <v>185</v>
      </c>
    </row>
    <row r="4" spans="2:6" x14ac:dyDescent="0.2">
      <c r="B4" s="3" t="s">
        <v>16</v>
      </c>
      <c r="C4" s="113">
        <f>'06 Finančná analýza'!AP8</f>
        <v>8495646</v>
      </c>
      <c r="D4" s="154">
        <f>'06 Finančná analýza'!C8</f>
        <v>1913945.2682479154</v>
      </c>
    </row>
    <row r="5" spans="2:6" x14ac:dyDescent="0.2">
      <c r="B5" s="3" t="s">
        <v>170</v>
      </c>
      <c r="C5" s="113">
        <f>'04 Prevádzkové príjmy'!C23</f>
        <v>15843723.830303313</v>
      </c>
      <c r="D5" s="154">
        <f>'06 Finančná analýza'!C7</f>
        <v>7264640.7943003811</v>
      </c>
    </row>
    <row r="6" spans="2:6" x14ac:dyDescent="0.2">
      <c r="B6" s="3" t="s">
        <v>56</v>
      </c>
      <c r="C6" s="113">
        <f>'03 Prevádzkové výdavky'!C32</f>
        <v>70966911.712033272</v>
      </c>
      <c r="D6" s="154">
        <f>'06 Finančná analýza'!C6</f>
        <v>31529858.413861111</v>
      </c>
      <c r="F6" s="646" t="s">
        <v>721</v>
      </c>
    </row>
    <row r="7" spans="2:6" x14ac:dyDescent="0.2">
      <c r="B7" s="3" t="s">
        <v>218</v>
      </c>
      <c r="C7" s="125"/>
      <c r="D7" s="154">
        <f>IF(D6&gt;D5,D4+D5-D6,0)</f>
        <v>-22351272.351312816</v>
      </c>
      <c r="F7" s="646" t="s">
        <v>722</v>
      </c>
    </row>
    <row r="8" spans="2:6" x14ac:dyDescent="0.2">
      <c r="B8" s="3" t="s">
        <v>220</v>
      </c>
      <c r="C8" s="126"/>
      <c r="D8" s="154">
        <f>D3-D7</f>
        <v>36620144.197000287</v>
      </c>
    </row>
    <row r="9" spans="2:6" x14ac:dyDescent="0.2">
      <c r="B9" s="3" t="s">
        <v>221</v>
      </c>
      <c r="C9" s="127"/>
      <c r="D9" s="155">
        <f>IFERROR(D8/D3,0)</f>
        <v>2.5664358467181914</v>
      </c>
    </row>
    <row r="12" spans="2:6" x14ac:dyDescent="0.2">
      <c r="B12" s="6" t="s">
        <v>18</v>
      </c>
      <c r="C12" s="19"/>
      <c r="D12" s="2" t="s">
        <v>223</v>
      </c>
    </row>
    <row r="13" spans="2:6" x14ac:dyDescent="0.2">
      <c r="B13" s="3" t="s">
        <v>299</v>
      </c>
      <c r="C13" s="8">
        <v>0</v>
      </c>
    </row>
    <row r="14" spans="2:6" x14ac:dyDescent="0.2">
      <c r="B14" s="3" t="s">
        <v>300</v>
      </c>
      <c r="C14" s="9"/>
      <c r="D14" s="2" t="s">
        <v>302</v>
      </c>
    </row>
    <row r="15" spans="2:6" x14ac:dyDescent="0.2">
      <c r="B15" s="3" t="s">
        <v>301</v>
      </c>
      <c r="C15" s="8">
        <f>C13+C14</f>
        <v>0</v>
      </c>
    </row>
    <row r="16" spans="2:6" x14ac:dyDescent="0.2">
      <c r="B16" s="3" t="s">
        <v>171</v>
      </c>
      <c r="C16" s="8">
        <f>C15*D9</f>
        <v>0</v>
      </c>
    </row>
    <row r="17" spans="2:33" x14ac:dyDescent="0.2">
      <c r="B17" s="3" t="s">
        <v>17</v>
      </c>
      <c r="C17" s="24">
        <v>1</v>
      </c>
    </row>
    <row r="18" spans="2:33" x14ac:dyDescent="0.2">
      <c r="B18" s="3" t="s">
        <v>19</v>
      </c>
      <c r="C18" s="8">
        <f>C16*C17</f>
        <v>0</v>
      </c>
    </row>
    <row r="19" spans="2:33" x14ac:dyDescent="0.2">
      <c r="B19" s="658" t="s">
        <v>492</v>
      </c>
      <c r="C19" s="659">
        <f>IFERROR(C18/C13,0)</f>
        <v>0</v>
      </c>
    </row>
    <row r="20" spans="2:33" x14ac:dyDescent="0.2">
      <c r="B20" s="15"/>
    </row>
    <row r="21" spans="2:33" x14ac:dyDescent="0.2">
      <c r="B21" s="15"/>
    </row>
    <row r="22" spans="2:33" x14ac:dyDescent="0.2">
      <c r="B22" s="3"/>
      <c r="C22" s="3"/>
      <c r="D22" s="3" t="s">
        <v>10</v>
      </c>
      <c r="E22" s="3"/>
      <c r="F22" s="3"/>
      <c r="G22" s="3"/>
      <c r="H22" s="3"/>
      <c r="I22" s="3"/>
      <c r="J22" s="3"/>
      <c r="K22" s="3"/>
      <c r="L22" s="3"/>
      <c r="M22" s="3"/>
    </row>
    <row r="23" spans="2:33" x14ac:dyDescent="0.2">
      <c r="B23" s="4"/>
      <c r="C23" s="4"/>
      <c r="D23" s="5">
        <v>1</v>
      </c>
      <c r="E23" s="5">
        <v>2</v>
      </c>
      <c r="F23" s="5">
        <v>3</v>
      </c>
      <c r="G23" s="5">
        <v>4</v>
      </c>
      <c r="H23" s="5">
        <v>5</v>
      </c>
      <c r="I23" s="5">
        <v>6</v>
      </c>
      <c r="J23" s="5">
        <v>7</v>
      </c>
      <c r="K23" s="5">
        <v>8</v>
      </c>
      <c r="L23" s="5">
        <v>9</v>
      </c>
      <c r="M23" s="5">
        <v>10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x14ac:dyDescent="0.2">
      <c r="B24" s="6" t="s">
        <v>493</v>
      </c>
      <c r="C24" s="110" t="s">
        <v>9</v>
      </c>
      <c r="D24" s="7">
        <f>Parametre!C13</f>
        <v>2026</v>
      </c>
      <c r="E24" s="7">
        <f>$D$24+D23</f>
        <v>2027</v>
      </c>
      <c r="F24" s="7">
        <f>$D$24+E23</f>
        <v>2028</v>
      </c>
      <c r="G24" s="7">
        <f>$D$24+F23</f>
        <v>2029</v>
      </c>
      <c r="H24" s="7">
        <f t="shared" ref="H24:J24" si="0">$D$24+G23</f>
        <v>2030</v>
      </c>
      <c r="I24" s="7">
        <f t="shared" si="0"/>
        <v>2031</v>
      </c>
      <c r="J24" s="7">
        <f t="shared" si="0"/>
        <v>2032</v>
      </c>
      <c r="K24" s="7">
        <f t="shared" ref="K24" si="1">$D$24+J23</f>
        <v>2033</v>
      </c>
      <c r="L24" s="7">
        <f t="shared" ref="L24:M24" si="2">$D$24+K23</f>
        <v>2034</v>
      </c>
      <c r="M24" s="7">
        <f t="shared" si="2"/>
        <v>2035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x14ac:dyDescent="0.2">
      <c r="B25" s="3" t="s">
        <v>57</v>
      </c>
      <c r="C25" s="8">
        <f>SUM(D25:AG25)</f>
        <v>24167367.984375</v>
      </c>
      <c r="D25" s="8">
        <f>'01 Investičné výdavky'!D18</f>
        <v>0</v>
      </c>
      <c r="E25" s="8">
        <f>'01 Investičné výdavky'!E18</f>
        <v>0</v>
      </c>
      <c r="F25" s="8">
        <f>'01 Investičné výdavky'!F18</f>
        <v>44998.125</v>
      </c>
      <c r="G25" s="8">
        <f>'01 Investičné výdavky'!G18</f>
        <v>3680685.9174107146</v>
      </c>
      <c r="H25" s="8">
        <f>'01 Investičné výdavky'!H18</f>
        <v>3602474.890625</v>
      </c>
      <c r="I25" s="8">
        <f>'01 Investičné výdavky'!I18</f>
        <v>3524263.8638392859</v>
      </c>
      <c r="J25" s="8">
        <f>'01 Investičné výdavky'!J18</f>
        <v>3446052.8370535714</v>
      </c>
      <c r="K25" s="8">
        <f>'01 Investičné výdavky'!K18</f>
        <v>3367841.8102678573</v>
      </c>
      <c r="L25" s="8">
        <f>'01 Investičné výdavky'!L18</f>
        <v>3289630.7834821427</v>
      </c>
      <c r="M25" s="8">
        <f>'01 Investičné výdavky'!M18</f>
        <v>3211419.7566964286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x14ac:dyDescent="0.2">
      <c r="B26" s="3" t="s">
        <v>384</v>
      </c>
      <c r="C26" s="8">
        <f>SUM(D26:AG26)</f>
        <v>20027540.484375</v>
      </c>
      <c r="D26" s="9">
        <f>'01 Investičné výdavky'!D15+'01 Investičné výdavky'!D17</f>
        <v>0</v>
      </c>
      <c r="E26" s="9">
        <f>'01 Investičné výdavky'!E15+'01 Investičné výdavky'!E17</f>
        <v>0</v>
      </c>
      <c r="F26" s="9">
        <f>'01 Investičné výdavky'!F15+'01 Investičné výdavky'!F17</f>
        <v>44998.125</v>
      </c>
      <c r="G26" s="9">
        <f>'01 Investičné výdavky'!G15+'01 Investičné výdavky'!G17</f>
        <v>3089281.9888392859</v>
      </c>
      <c r="H26" s="9">
        <f>'01 Investičné výdavky'!H15+'01 Investičné výdavky'!H17</f>
        <v>3011070.9620535714</v>
      </c>
      <c r="I26" s="9">
        <f>'01 Investičné výdavky'!I15+'01 Investičné výdavky'!I17</f>
        <v>2932859.9352678573</v>
      </c>
      <c r="J26" s="9">
        <f>'01 Investičné výdavky'!J15+'01 Investičné výdavky'!J17</f>
        <v>2854648.9084821427</v>
      </c>
      <c r="K26" s="9">
        <f>'01 Investičné výdavky'!K15+'01 Investičné výdavky'!K17</f>
        <v>2776437.8816964286</v>
      </c>
      <c r="L26" s="9">
        <f>'01 Investičné výdavky'!L15+'01 Investičné výdavky'!L17</f>
        <v>2698226.8549107141</v>
      </c>
      <c r="M26" s="9">
        <f>'01 Investičné výdavky'!M15+'01 Investičné výdavky'!M17</f>
        <v>2620015.828125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x14ac:dyDescent="0.2">
      <c r="B27" s="3" t="s">
        <v>183</v>
      </c>
      <c r="C27" s="8">
        <f t="shared" ref="C27:C28" si="3">SUM(D27:AG27)</f>
        <v>0</v>
      </c>
      <c r="D27" s="8">
        <f>$D$9*$C$17*'01 Investičné výdavky'!D20</f>
        <v>0</v>
      </c>
      <c r="E27" s="8">
        <f>$D$9*$C$17*'01 Investičné výdavky'!E20</f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x14ac:dyDescent="0.2">
      <c r="B28" s="3" t="s">
        <v>184</v>
      </c>
      <c r="C28" s="8">
        <f t="shared" si="3"/>
        <v>0</v>
      </c>
      <c r="D28" s="8">
        <f>D25-D27</f>
        <v>0</v>
      </c>
      <c r="E28" s="8">
        <f t="shared" ref="E28" si="4">E25-E27</f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x14ac:dyDescent="0.2">
      <c r="B29" s="1" t="s">
        <v>494</v>
      </c>
    </row>
  </sheetData>
  <phoneticPr fontId="4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2:AP60"/>
  <sheetViews>
    <sheetView topLeftCell="U1" zoomScale="90" zoomScaleNormal="90" workbookViewId="0">
      <selection activeCell="AP8" sqref="AP8"/>
    </sheetView>
  </sheetViews>
  <sheetFormatPr defaultColWidth="9.21875" defaultRowHeight="10.199999999999999" x14ac:dyDescent="0.2"/>
  <cols>
    <col min="1" max="1" width="2.77734375" style="2" customWidth="1"/>
    <col min="2" max="2" width="44.21875" style="2" bestFit="1" customWidth="1"/>
    <col min="3" max="3" width="10.77734375" style="2" bestFit="1" customWidth="1"/>
    <col min="4" max="6" width="9.21875" style="2" bestFit="1" customWidth="1"/>
    <col min="7" max="7" width="10.21875" style="2" bestFit="1" customWidth="1"/>
    <col min="8" max="11" width="9.21875" style="2" bestFit="1" customWidth="1"/>
    <col min="12" max="42" width="10.21875" style="2" bestFit="1" customWidth="1"/>
    <col min="43" max="16384" width="9.21875" style="2"/>
  </cols>
  <sheetData>
    <row r="2" spans="2:42" x14ac:dyDescent="0.2">
      <c r="B2" s="15" t="s">
        <v>24</v>
      </c>
      <c r="C2" s="15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x14ac:dyDescent="0.2">
      <c r="B3" s="4"/>
      <c r="C3" s="18" t="s">
        <v>9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</row>
    <row r="4" spans="2:42" x14ac:dyDescent="0.2">
      <c r="B4" s="6" t="s">
        <v>39</v>
      </c>
      <c r="C4" s="110" t="s">
        <v>179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 t="shared" ref="G4:AG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  <c r="AO4" s="7">
        <f t="shared" ref="AO4" si="8">$D$4+AN3</f>
        <v>2063</v>
      </c>
      <c r="AP4" s="7">
        <f t="shared" ref="AP4" si="9">$D$4+AO3</f>
        <v>2064</v>
      </c>
    </row>
    <row r="5" spans="2:42" x14ac:dyDescent="0.2">
      <c r="B5" s="3" t="s">
        <v>57</v>
      </c>
      <c r="C5" s="220">
        <f>D5+NPV(Parametre!$C$9,'06 Finančná analýza'!E5:AP5)</f>
        <v>14268871.845687471</v>
      </c>
      <c r="D5" s="116">
        <f>'01 Investičné výdavky'!D12</f>
        <v>0</v>
      </c>
      <c r="E5" s="116">
        <f>'01 Investičné výdavky'!E12</f>
        <v>0</v>
      </c>
      <c r="F5" s="116">
        <f>'01 Investičné výdavky'!F12</f>
        <v>0</v>
      </c>
      <c r="G5" s="116">
        <f>'01 Investičné výdavky'!G12</f>
        <v>2571321.4285714286</v>
      </c>
      <c r="H5" s="116">
        <f>'01 Investičné výdavky'!H12</f>
        <v>2571321.4285714286</v>
      </c>
      <c r="I5" s="116">
        <f>'01 Investičné výdavky'!I12</f>
        <v>2571321.4285714286</v>
      </c>
      <c r="J5" s="116">
        <f>'01 Investičné výdavky'!J12</f>
        <v>2571321.4285714286</v>
      </c>
      <c r="K5" s="116">
        <f>'01 Investičné výdavky'!K12</f>
        <v>2571321.4285714286</v>
      </c>
      <c r="L5" s="116">
        <f>'01 Investičné výdavky'!L12</f>
        <v>2571321.4285714286</v>
      </c>
      <c r="M5" s="116">
        <f>'01 Investičné výdavky'!M12</f>
        <v>2571321.4285714286</v>
      </c>
      <c r="N5" s="116">
        <f>'01 Investičné výdavky'!N12</f>
        <v>0</v>
      </c>
      <c r="O5" s="116">
        <f>'01 Investičné výdavky'!O12</f>
        <v>0</v>
      </c>
      <c r="P5" s="116">
        <f>'01 Investičné výdavky'!P12</f>
        <v>0</v>
      </c>
      <c r="Q5" s="116">
        <f>'01 Investičné výdavky'!Q12</f>
        <v>0</v>
      </c>
      <c r="R5" s="116">
        <f>'01 Investičné výdavky'!R12</f>
        <v>0</v>
      </c>
      <c r="S5" s="116">
        <f>'01 Investičné výdavky'!S12</f>
        <v>0</v>
      </c>
      <c r="T5" s="116">
        <f>'01 Investičné výdavky'!T12</f>
        <v>0</v>
      </c>
      <c r="U5" s="116">
        <f>'01 Investičné výdavky'!U12</f>
        <v>0</v>
      </c>
      <c r="V5" s="116">
        <f>'01 Investičné výdavky'!V12</f>
        <v>0</v>
      </c>
      <c r="W5" s="116">
        <f>'01 Investičné výdavky'!W12</f>
        <v>0</v>
      </c>
      <c r="X5" s="116">
        <f>'01 Investičné výdavky'!X12</f>
        <v>0</v>
      </c>
      <c r="Y5" s="116">
        <f>'01 Investičné výdavky'!Y12</f>
        <v>0</v>
      </c>
      <c r="Z5" s="116">
        <f>'01 Investičné výdavky'!Z12</f>
        <v>0</v>
      </c>
      <c r="AA5" s="116">
        <f>'01 Investičné výdavky'!AA12</f>
        <v>0</v>
      </c>
      <c r="AB5" s="116">
        <f>'01 Investičné výdavky'!AB12</f>
        <v>0</v>
      </c>
      <c r="AC5" s="116">
        <f>'01 Investičné výdavky'!AC12</f>
        <v>0</v>
      </c>
      <c r="AD5" s="116">
        <f>'01 Investičné výdavky'!AD12</f>
        <v>0</v>
      </c>
      <c r="AE5" s="116">
        <f>'01 Investičné výdavky'!AE12</f>
        <v>0</v>
      </c>
      <c r="AF5" s="116">
        <f>'01 Investičné výdavky'!AF12</f>
        <v>0</v>
      </c>
      <c r="AG5" s="116">
        <f>'01 Investičné výdavky'!AG12</f>
        <v>0</v>
      </c>
      <c r="AH5" s="116">
        <f>'01 Investičné výdavky'!AH12</f>
        <v>0</v>
      </c>
      <c r="AI5" s="116">
        <f>'01 Investičné výdavky'!AI12</f>
        <v>0</v>
      </c>
      <c r="AJ5" s="116">
        <f>'01 Investičné výdavky'!AJ12</f>
        <v>0</v>
      </c>
      <c r="AK5" s="116">
        <f>'01 Investičné výdavky'!AK12</f>
        <v>0</v>
      </c>
      <c r="AL5" s="116">
        <f>'01 Investičné výdavky'!AL12</f>
        <v>0</v>
      </c>
      <c r="AM5" s="116">
        <f>'01 Investičné výdavky'!AM12</f>
        <v>0</v>
      </c>
      <c r="AN5" s="116">
        <f>'01 Investičné výdavky'!AN12</f>
        <v>0</v>
      </c>
      <c r="AO5" s="116">
        <f>'01 Investičné výdavky'!AO12</f>
        <v>0</v>
      </c>
      <c r="AP5" s="116">
        <f>'01 Investičné výdavky'!AP12</f>
        <v>0</v>
      </c>
    </row>
    <row r="6" spans="2:42" x14ac:dyDescent="0.2">
      <c r="B6" s="3" t="s">
        <v>56</v>
      </c>
      <c r="C6" s="220">
        <f>D6+NPV(Parametre!$C$9,'06 Finančná analýza'!E6:AP6)</f>
        <v>31529858.413861111</v>
      </c>
      <c r="D6" s="116">
        <f>'03 Prevádzkové výdavky'!D32</f>
        <v>0</v>
      </c>
      <c r="E6" s="116">
        <f>'03 Prevádzkové výdavky'!E32</f>
        <v>0</v>
      </c>
      <c r="F6" s="116">
        <f>'03 Prevádzkové výdavky'!F32</f>
        <v>0</v>
      </c>
      <c r="G6" s="116">
        <f>'03 Prevádzkové výdavky'!G32</f>
        <v>1297728.3252403275</v>
      </c>
      <c r="H6" s="116">
        <f>'03 Prevádzkové výdavky'!H32</f>
        <v>1324948.3648899132</v>
      </c>
      <c r="I6" s="116">
        <f>'03 Prevádzkové výdavky'!I32</f>
        <v>1352762.3217037087</v>
      </c>
      <c r="J6" s="116">
        <f>'03 Prevádzkové výdavky'!J32</f>
        <v>1381183.1544283743</v>
      </c>
      <c r="K6" s="116">
        <f>'03 Prevádzkové výdavky'!K32</f>
        <v>1410224.1045589524</v>
      </c>
      <c r="L6" s="116">
        <f>'03 Prevádzkové výdavky'!L32</f>
        <v>1439898.702508179</v>
      </c>
      <c r="M6" s="116">
        <f>'03 Prevádzkové výdavky'!M32</f>
        <v>1470220.7739104177</v>
      </c>
      <c r="N6" s="116">
        <f>'03 Prevádzkové výdavky'!N32</f>
        <v>1501204.4460631337</v>
      </c>
      <c r="O6" s="116">
        <f>'03 Prevádzkové výdavky'!O32</f>
        <v>1532864.1545089125</v>
      </c>
      <c r="P6" s="116">
        <f>'03 Prevádzkové výdavky'!P32</f>
        <v>1565214.6497610982</v>
      </c>
      <c r="Q6" s="116">
        <f>'03 Prevádzkové výdavky'!Q32</f>
        <v>1524218.6618455816</v>
      </c>
      <c r="R6" s="116">
        <f>'03 Prevádzkové výdavky'!R32</f>
        <v>1556380.5201026753</v>
      </c>
      <c r="S6" s="116">
        <f>'03 Prevádzkové výdavky'!S32</f>
        <v>1589244.1216304493</v>
      </c>
      <c r="T6" s="116">
        <f>'03 Prevádzkové výdavky'!T32</f>
        <v>1622824.7778457385</v>
      </c>
      <c r="U6" s="116">
        <f>'03 Prevádzkové výdavky'!U32</f>
        <v>1657138.1342469356</v>
      </c>
      <c r="V6" s="116">
        <f>'03 Prevádzkové výdavky'!V32</f>
        <v>1692200.1777033564</v>
      </c>
      <c r="W6" s="116">
        <f>'03 Prevádzkové výdavky'!W32</f>
        <v>1728027.2439036483</v>
      </c>
      <c r="X6" s="116">
        <f>'03 Prevádzkové výdavky'!X32</f>
        <v>1764636.0249667226</v>
      </c>
      <c r="Y6" s="116">
        <f>'03 Prevádzkové výdavky'!Y32</f>
        <v>1802043.5772187472</v>
      </c>
      <c r="Z6" s="116">
        <f>'03 Prevádzkové výdavky'!Z32</f>
        <v>5440117.3291398222</v>
      </c>
      <c r="AA6" s="116">
        <f>'03 Prevádzkové výdavky'!AA32</f>
        <v>1833378.9496827226</v>
      </c>
      <c r="AB6" s="116">
        <f>'03 Prevádzkové výdavky'!AB32</f>
        <v>1872286.4116862516</v>
      </c>
      <c r="AC6" s="116">
        <f>'03 Prevádzkové výdavky'!AC32</f>
        <v>1912042.8000615723</v>
      </c>
      <c r="AD6" s="116">
        <f>'03 Prevádzkové výdavky'!AD32</f>
        <v>1952666.6376304664</v>
      </c>
      <c r="AE6" s="116">
        <f>'03 Prevádzkové výdavky'!AE32</f>
        <v>1994176.8513662885</v>
      </c>
      <c r="AF6" s="116">
        <f>'03 Prevádzkové výdavky'!AF32</f>
        <v>2036592.7812121925</v>
      </c>
      <c r="AG6" s="116">
        <f>'03 Prevádzkové výdavky'!AG32</f>
        <v>2079934.189091769</v>
      </c>
      <c r="AH6" s="116">
        <f>'03 Prevádzkové výdavky'!AH32</f>
        <v>2124221.2681162837</v>
      </c>
      <c r="AI6" s="116">
        <f>'03 Prevádzkové výdavky'!AI32</f>
        <v>2169474.65199281</v>
      </c>
      <c r="AJ6" s="116">
        <f>'03 Prevádzkové výdavky'!AJ32</f>
        <v>4015640.4246376422</v>
      </c>
      <c r="AK6" s="116">
        <f>'03 Prevádzkové výdavky'!AK32</f>
        <v>2262965.1299994579</v>
      </c>
      <c r="AL6" s="116">
        <f>'03 Prevádzkové výdavky'!AL32</f>
        <v>2311245.7820968218</v>
      </c>
      <c r="AM6" s="116">
        <f>'03 Prevádzkové výdavky'!AM32</f>
        <v>2360579.8752746908</v>
      </c>
      <c r="AN6" s="116">
        <f>'03 Prevádzkové výdavky'!AN32</f>
        <v>2410990.3946847119</v>
      </c>
      <c r="AO6" s="116">
        <f>'03 Prevádzkové výdavky'!AO32</f>
        <v>2462500.8269941905</v>
      </c>
      <c r="AP6" s="116">
        <f>'03 Prevádzkové výdavky'!AP32</f>
        <v>2515135.1713287155</v>
      </c>
    </row>
    <row r="7" spans="2:42" x14ac:dyDescent="0.2">
      <c r="B7" s="3" t="s">
        <v>170</v>
      </c>
      <c r="C7" s="220">
        <f>D7+NPV(Parametre!$C$9,'06 Finančná analýza'!E7:AP7)</f>
        <v>7264640.7943003811</v>
      </c>
      <c r="D7" s="116">
        <f>'04 Prevádzkové príjmy'!D23</f>
        <v>0</v>
      </c>
      <c r="E7" s="116">
        <f>'04 Prevádzkové príjmy'!E23</f>
        <v>0</v>
      </c>
      <c r="F7" s="116">
        <f>'04 Prevádzkové príjmy'!F23</f>
        <v>0</v>
      </c>
      <c r="G7" s="116">
        <f>'04 Prevádzkové príjmy'!G23</f>
        <v>337467.13994399761</v>
      </c>
      <c r="H7" s="116">
        <f>'04 Prevádzkové príjmy'!H23</f>
        <v>342790.90472416976</v>
      </c>
      <c r="I7" s="116">
        <f>'04 Prevádzkové príjmy'!I23</f>
        <v>348192.88489602914</v>
      </c>
      <c r="J7" s="116">
        <f>'04 Prevádzkové príjmy'!J23</f>
        <v>353674.22830935626</v>
      </c>
      <c r="K7" s="116">
        <f>'04 Prevádzkové príjmy'!K23</f>
        <v>359236.09979843616</v>
      </c>
      <c r="L7" s="116">
        <f>'04 Prevádzkové príjmy'!L23</f>
        <v>364879.68143497093</v>
      </c>
      <c r="M7" s="116">
        <f>'04 Prevádzkové príjmy'!M23</f>
        <v>370606.17278477317</v>
      </c>
      <c r="N7" s="116">
        <f>'04 Prevádzkové príjmy'!N23</f>
        <v>376416.79116829403</v>
      </c>
      <c r="O7" s="116">
        <f>'04 Prevádzkové príjmy'!O23</f>
        <v>382312.77192504529</v>
      </c>
      <c r="P7" s="116">
        <f>'04 Prevádzkové príjmy'!P23</f>
        <v>388295.36868197611</v>
      </c>
      <c r="Q7" s="116">
        <f>'04 Prevádzkové príjmy'!Q23</f>
        <v>394365.85362585681</v>
      </c>
      <c r="R7" s="116">
        <f>'04 Prevádzkové príjmy'!R23</f>
        <v>400525.51777973934</v>
      </c>
      <c r="S7" s="116">
        <f>'04 Prevádzkové príjmy'!S23</f>
        <v>406094.19786639931</v>
      </c>
      <c r="T7" s="116">
        <f>'04 Prevádzkové príjmy'!T23</f>
        <v>411751.54863161757</v>
      </c>
      <c r="U7" s="116">
        <f>'04 Prevádzkové príjmy'!U23</f>
        <v>417498.88165584649</v>
      </c>
      <c r="V7" s="116">
        <f>'04 Prevádzkové príjmy'!V23</f>
        <v>423337.52825112909</v>
      </c>
      <c r="W7" s="116">
        <f>'04 Prevádzkové príjmy'!W23</f>
        <v>429268.8397569001</v>
      </c>
      <c r="X7" s="116">
        <f>'04 Prevádzkové príjmy'!X23</f>
        <v>435294.18784022052</v>
      </c>
      <c r="Y7" s="116">
        <f>'04 Prevádzkové príjmy'!Y23</f>
        <v>441414.9648005187</v>
      </c>
      <c r="Z7" s="116">
        <f>'04 Prevádzkové príjmy'!Z23</f>
        <v>447632.58387890004</v>
      </c>
      <c r="AA7" s="116">
        <f>'04 Prevádzkové príjmy'!AA23</f>
        <v>453948.47957210022</v>
      </c>
      <c r="AB7" s="116">
        <f>'04 Prevádzkové príjmy'!AB23</f>
        <v>460364.10795114492</v>
      </c>
      <c r="AC7" s="116">
        <f>'04 Prevádzkové príjmy'!AC23</f>
        <v>466880.94698479399</v>
      </c>
      <c r="AD7" s="116">
        <f>'04 Prevádzkové príjmy'!AD23</f>
        <v>473500.49686783401</v>
      </c>
      <c r="AE7" s="116">
        <f>'04 Prevádzkové príjmy'!AE23</f>
        <v>480224.28035429656</v>
      </c>
      <c r="AF7" s="116">
        <f>'04 Prevádzkové príjmy'!AF23</f>
        <v>487053.84309567825</v>
      </c>
      <c r="AG7" s="116">
        <f>'04 Prevádzkové príjmy'!AG23</f>
        <v>493990.75398423022</v>
      </c>
      <c r="AH7" s="116">
        <f>'04 Prevádzkové príjmy'!AH23</f>
        <v>501036.60550140042</v>
      </c>
      <c r="AI7" s="116">
        <f>'04 Prevádzkové príjmy'!AI23</f>
        <v>508193.01407150261</v>
      </c>
      <c r="AJ7" s="116">
        <f>'04 Prevádzkové príjmy'!AJ23</f>
        <v>515461.62042068923</v>
      </c>
      <c r="AK7" s="116">
        <f>'04 Prevádzkové príjmy'!AK23</f>
        <v>522844.08994131221</v>
      </c>
      <c r="AL7" s="116">
        <f>'04 Prevádzkové príjmy'!AL23</f>
        <v>530342.11306174588</v>
      </c>
      <c r="AM7" s="116">
        <f>'04 Prevádzkové príjmy'!AM23</f>
        <v>530087.04673169355</v>
      </c>
      <c r="AN7" s="116">
        <f>'04 Prevádzkové príjmy'!AN23</f>
        <v>529832.93609004666</v>
      </c>
      <c r="AO7" s="116">
        <f>'04 Prevádzkové príjmy'!AO23</f>
        <v>529579.77811734821</v>
      </c>
      <c r="AP7" s="116">
        <f>'04 Prevádzkové príjmy'!AP23</f>
        <v>529327.56980332173</v>
      </c>
    </row>
    <row r="8" spans="2:42" ht="10.8" thickBot="1" x14ac:dyDescent="0.25">
      <c r="B8" s="27" t="s">
        <v>16</v>
      </c>
      <c r="C8" s="221">
        <f>D8+NPV(Parametre!$C$9,'06 Finančná analýza'!E8:AP8)</f>
        <v>1913945.2682479154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9">
        <f>IFERROR('02 Zostatková hodnota'!H9,0)</f>
        <v>8495646</v>
      </c>
    </row>
    <row r="9" spans="2:42" ht="10.8" thickTop="1" x14ac:dyDescent="0.2">
      <c r="B9" s="22" t="s">
        <v>40</v>
      </c>
      <c r="C9" s="222">
        <f>D9+NPV(Parametre!$C$9,'06 Finančná analýza'!E9:AP9)</f>
        <v>-36620144.197000258</v>
      </c>
      <c r="D9" s="223">
        <f>-D5-D6+D7+D8</f>
        <v>0</v>
      </c>
      <c r="E9" s="223">
        <f t="shared" ref="E9:AG9" si="10">-E5-E6+E7+E8</f>
        <v>0</v>
      </c>
      <c r="F9" s="223">
        <f t="shared" si="10"/>
        <v>0</v>
      </c>
      <c r="G9" s="223">
        <f t="shared" si="10"/>
        <v>-3531582.6138677588</v>
      </c>
      <c r="H9" s="223">
        <f t="shared" si="10"/>
        <v>-3553478.8887371719</v>
      </c>
      <c r="I9" s="223">
        <f>-I5-I6+I7+I8</f>
        <v>-3575890.8653791081</v>
      </c>
      <c r="J9" s="223">
        <f t="shared" si="10"/>
        <v>-3598830.354690447</v>
      </c>
      <c r="K9" s="223">
        <f t="shared" si="10"/>
        <v>-3622309.433331945</v>
      </c>
      <c r="L9" s="223">
        <f t="shared" si="10"/>
        <v>-3646340.4496446368</v>
      </c>
      <c r="M9" s="223">
        <f t="shared" si="10"/>
        <v>-3670936.0296970732</v>
      </c>
      <c r="N9" s="223">
        <f t="shared" si="10"/>
        <v>-1124787.6548948395</v>
      </c>
      <c r="O9" s="223">
        <f t="shared" si="10"/>
        <v>-1150551.3825838673</v>
      </c>
      <c r="P9" s="223">
        <f t="shared" si="10"/>
        <v>-1176919.2810791221</v>
      </c>
      <c r="Q9" s="223">
        <f t="shared" si="10"/>
        <v>-1129852.8082197248</v>
      </c>
      <c r="R9" s="223">
        <f t="shared" si="10"/>
        <v>-1155855.002322936</v>
      </c>
      <c r="S9" s="223">
        <f t="shared" si="10"/>
        <v>-1183149.92376405</v>
      </c>
      <c r="T9" s="223">
        <f t="shared" si="10"/>
        <v>-1211073.2292141209</v>
      </c>
      <c r="U9" s="223">
        <f t="shared" si="10"/>
        <v>-1239639.2525910891</v>
      </c>
      <c r="V9" s="223">
        <f t="shared" si="10"/>
        <v>-1268862.6494522272</v>
      </c>
      <c r="W9" s="223">
        <f t="shared" si="10"/>
        <v>-1298758.4041467481</v>
      </c>
      <c r="X9" s="223">
        <f t="shared" si="10"/>
        <v>-1329341.8371265021</v>
      </c>
      <c r="Y9" s="223">
        <f t="shared" si="10"/>
        <v>-1360628.6124182285</v>
      </c>
      <c r="Z9" s="223">
        <f t="shared" si="10"/>
        <v>-4992484.7452609222</v>
      </c>
      <c r="AA9" s="223">
        <f t="shared" si="10"/>
        <v>-1379430.4701106222</v>
      </c>
      <c r="AB9" s="223">
        <f t="shared" si="10"/>
        <v>-1411922.3037351067</v>
      </c>
      <c r="AC9" s="223">
        <f t="shared" si="10"/>
        <v>-1445161.8530767784</v>
      </c>
      <c r="AD9" s="223">
        <f t="shared" si="10"/>
        <v>-1479166.1407626322</v>
      </c>
      <c r="AE9" s="223">
        <f t="shared" si="10"/>
        <v>-1513952.5710119919</v>
      </c>
      <c r="AF9" s="223">
        <f t="shared" si="10"/>
        <v>-1549538.9381165141</v>
      </c>
      <c r="AG9" s="223">
        <f t="shared" si="10"/>
        <v>-1585943.4351075389</v>
      </c>
      <c r="AH9" s="223">
        <f t="shared" ref="AH9:AN9" si="11">-AH5-AH6+AH7+AH8</f>
        <v>-1623184.6626148834</v>
      </c>
      <c r="AI9" s="223">
        <f t="shared" si="11"/>
        <v>-1661281.6379213072</v>
      </c>
      <c r="AJ9" s="223">
        <f t="shared" si="11"/>
        <v>-3500178.804216953</v>
      </c>
      <c r="AK9" s="223">
        <f t="shared" si="11"/>
        <v>-1740121.0400581458</v>
      </c>
      <c r="AL9" s="223">
        <f t="shared" si="11"/>
        <v>-1780903.6690350759</v>
      </c>
      <c r="AM9" s="223">
        <f t="shared" si="11"/>
        <v>-1830492.8285429971</v>
      </c>
      <c r="AN9" s="223">
        <f t="shared" si="11"/>
        <v>-1881157.4585946654</v>
      </c>
      <c r="AO9" s="223">
        <f t="shared" ref="AO9:AP9" si="12">-AO5-AO6+AO7+AO8</f>
        <v>-1932921.0488768423</v>
      </c>
      <c r="AP9" s="223">
        <f t="shared" si="12"/>
        <v>6509838.3984746058</v>
      </c>
    </row>
    <row r="11" spans="2:42" x14ac:dyDescent="0.2">
      <c r="B11" s="26" t="s">
        <v>20</v>
      </c>
      <c r="C11" s="156">
        <f>-C5-C6+C7+C8</f>
        <v>-36620144.19700028</v>
      </c>
      <c r="D11" s="2" t="s">
        <v>0</v>
      </c>
      <c r="E11" s="25"/>
    </row>
    <row r="12" spans="2:42" x14ac:dyDescent="0.2">
      <c r="B12" s="26" t="s">
        <v>21</v>
      </c>
      <c r="C12" s="157" t="e">
        <f>IRR(D9:AP9,1)</f>
        <v>#NUM!</v>
      </c>
    </row>
    <row r="15" spans="2:42" x14ac:dyDescent="0.2">
      <c r="B15" s="15" t="s">
        <v>25</v>
      </c>
      <c r="C15" s="15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2:42" x14ac:dyDescent="0.2">
      <c r="B16" s="4"/>
      <c r="C16" s="18" t="s">
        <v>9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  <c r="AH16" s="5">
        <v>31</v>
      </c>
      <c r="AI16" s="5">
        <v>32</v>
      </c>
      <c r="AJ16" s="5">
        <v>33</v>
      </c>
      <c r="AK16" s="5">
        <v>34</v>
      </c>
      <c r="AL16" s="5">
        <v>35</v>
      </c>
      <c r="AM16" s="5">
        <v>36</v>
      </c>
      <c r="AN16" s="5">
        <v>37</v>
      </c>
      <c r="AO16" s="5">
        <v>38</v>
      </c>
      <c r="AP16" s="5">
        <v>39</v>
      </c>
    </row>
    <row r="17" spans="2:42" x14ac:dyDescent="0.2">
      <c r="B17" s="6" t="s">
        <v>39</v>
      </c>
      <c r="C17" s="110" t="s">
        <v>179</v>
      </c>
      <c r="D17" s="7">
        <f>D4</f>
        <v>2026</v>
      </c>
      <c r="E17" s="7">
        <f>E4</f>
        <v>2027</v>
      </c>
      <c r="F17" s="7">
        <f>F4</f>
        <v>2028</v>
      </c>
      <c r="G17" s="7">
        <f t="shared" ref="G17:AG17" si="13">G4</f>
        <v>2029</v>
      </c>
      <c r="H17" s="7">
        <f t="shared" si="13"/>
        <v>2030</v>
      </c>
      <c r="I17" s="7">
        <f t="shared" si="13"/>
        <v>2031</v>
      </c>
      <c r="J17" s="7">
        <f t="shared" si="13"/>
        <v>2032</v>
      </c>
      <c r="K17" s="7">
        <f t="shared" si="13"/>
        <v>2033</v>
      </c>
      <c r="L17" s="7">
        <f t="shared" si="13"/>
        <v>2034</v>
      </c>
      <c r="M17" s="7">
        <f t="shared" si="13"/>
        <v>2035</v>
      </c>
      <c r="N17" s="7">
        <f t="shared" si="13"/>
        <v>2036</v>
      </c>
      <c r="O17" s="7">
        <f t="shared" si="13"/>
        <v>2037</v>
      </c>
      <c r="P17" s="7">
        <f t="shared" si="13"/>
        <v>2038</v>
      </c>
      <c r="Q17" s="7">
        <f t="shared" si="13"/>
        <v>2039</v>
      </c>
      <c r="R17" s="7">
        <f t="shared" si="13"/>
        <v>2040</v>
      </c>
      <c r="S17" s="7">
        <f t="shared" si="13"/>
        <v>2041</v>
      </c>
      <c r="T17" s="7">
        <f t="shared" si="13"/>
        <v>2042</v>
      </c>
      <c r="U17" s="7">
        <f t="shared" si="13"/>
        <v>2043</v>
      </c>
      <c r="V17" s="7">
        <f t="shared" si="13"/>
        <v>2044</v>
      </c>
      <c r="W17" s="7">
        <f t="shared" si="13"/>
        <v>2045</v>
      </c>
      <c r="X17" s="7">
        <f t="shared" si="13"/>
        <v>2046</v>
      </c>
      <c r="Y17" s="7">
        <f t="shared" si="13"/>
        <v>2047</v>
      </c>
      <c r="Z17" s="7">
        <f t="shared" si="13"/>
        <v>2048</v>
      </c>
      <c r="AA17" s="7">
        <f t="shared" si="13"/>
        <v>2049</v>
      </c>
      <c r="AB17" s="7">
        <f t="shared" si="13"/>
        <v>2050</v>
      </c>
      <c r="AC17" s="7">
        <f t="shared" si="13"/>
        <v>2051</v>
      </c>
      <c r="AD17" s="7">
        <f t="shared" si="13"/>
        <v>2052</v>
      </c>
      <c r="AE17" s="7">
        <f t="shared" si="13"/>
        <v>2053</v>
      </c>
      <c r="AF17" s="7">
        <f t="shared" si="13"/>
        <v>2054</v>
      </c>
      <c r="AG17" s="7">
        <f t="shared" si="13"/>
        <v>2055</v>
      </c>
      <c r="AH17" s="7">
        <f t="shared" ref="AH17:AN17" si="14">AH4</f>
        <v>2056</v>
      </c>
      <c r="AI17" s="7">
        <f t="shared" si="14"/>
        <v>2057</v>
      </c>
      <c r="AJ17" s="7">
        <f t="shared" si="14"/>
        <v>2058</v>
      </c>
      <c r="AK17" s="7">
        <f t="shared" si="14"/>
        <v>2059</v>
      </c>
      <c r="AL17" s="7">
        <f t="shared" si="14"/>
        <v>2060</v>
      </c>
      <c r="AM17" s="7">
        <f t="shared" si="14"/>
        <v>2061</v>
      </c>
      <c r="AN17" s="7">
        <f t="shared" si="14"/>
        <v>2062</v>
      </c>
      <c r="AO17" s="7">
        <f t="shared" ref="AO17:AP17" si="15">AO4</f>
        <v>2063</v>
      </c>
      <c r="AP17" s="7">
        <f t="shared" si="15"/>
        <v>2064</v>
      </c>
    </row>
    <row r="18" spans="2:42" x14ac:dyDescent="0.2">
      <c r="B18" s="3" t="s">
        <v>180</v>
      </c>
      <c r="C18" s="220">
        <f>D18+NPV(Parametre!$C$9,'06 Finančná analýza'!E18:AP18)</f>
        <v>-3281840.5245081182</v>
      </c>
      <c r="D18" s="116">
        <f>'05 Financovanie'!D28-((1-'05 Financovanie'!$C$19)*('01 Investičné výdavky'!D13+'01 Investičné výdavky'!D14+'01 Investičné výdavky'!D16))</f>
        <v>0</v>
      </c>
      <c r="E18" s="116">
        <f>'05 Financovanie'!E28-((1-'05 Financovanie'!$C$19)*('01 Investičné výdavky'!E13+'01 Investičné výdavky'!E14+'01 Investičné výdavky'!E16))</f>
        <v>0</v>
      </c>
      <c r="F18" s="116">
        <f>'05 Financovanie'!F28-((1-'05 Financovanie'!$C$19)*('01 Investičné výdavky'!F13+'01 Investičné výdavky'!F14+'01 Investičné výdavky'!F16))</f>
        <v>0</v>
      </c>
      <c r="G18" s="116">
        <f>'05 Financovanie'!G28-((1-'05 Financovanie'!$C$19)*('01 Investičné výdavky'!G13+'01 Investičné výdavky'!G14+'01 Investičné výdavky'!G16))</f>
        <v>-591403.92857142864</v>
      </c>
      <c r="H18" s="116">
        <f>'05 Financovanie'!H28-((1-'05 Financovanie'!$C$19)*('01 Investičné výdavky'!H13+'01 Investičné výdavky'!H14+'01 Investičné výdavky'!H16))</f>
        <v>-591403.92857142864</v>
      </c>
      <c r="I18" s="116">
        <f>'05 Financovanie'!I28-((1-'05 Financovanie'!$C$19)*('01 Investičné výdavky'!I13+'01 Investičné výdavky'!I14+'01 Investičné výdavky'!I16))</f>
        <v>-591403.92857142864</v>
      </c>
      <c r="J18" s="116">
        <f>'05 Financovanie'!J28-((1-'05 Financovanie'!$C$19)*('01 Investičné výdavky'!J13+'01 Investičné výdavky'!J14+'01 Investičné výdavky'!J16))</f>
        <v>-591403.92857142864</v>
      </c>
      <c r="K18" s="116">
        <f>'05 Financovanie'!K28-((1-'05 Financovanie'!$C$19)*('01 Investičné výdavky'!K13+'01 Investičné výdavky'!K14+'01 Investičné výdavky'!K16))</f>
        <v>-591403.92857142864</v>
      </c>
      <c r="L18" s="116">
        <f>'05 Financovanie'!L28-((1-'05 Financovanie'!$C$19)*('01 Investičné výdavky'!L13+'01 Investičné výdavky'!L14+'01 Investičné výdavky'!L16))</f>
        <v>-591403.92857142864</v>
      </c>
      <c r="M18" s="116">
        <f>'05 Financovanie'!M28-((1-'05 Financovanie'!$C$19)*('01 Investičné výdavky'!M13+'01 Investičné výdavky'!M14+'01 Investičné výdavky'!M16))</f>
        <v>-591403.92857142864</v>
      </c>
      <c r="N18" s="116">
        <f>'05 Financovanie'!N28-((1-'05 Financovanie'!$C$19)*('01 Investičné výdavky'!N13+'01 Investičné výdavky'!N14+'01 Investičné výdavky'!N16))</f>
        <v>0</v>
      </c>
      <c r="O18" s="116">
        <f>'05 Financovanie'!O28-((1-'05 Financovanie'!$C$19)*('01 Investičné výdavky'!O13+'01 Investičné výdavky'!O14+'01 Investičné výdavky'!O16))</f>
        <v>0</v>
      </c>
      <c r="P18" s="116">
        <f>'05 Financovanie'!P28-((1-'05 Financovanie'!$C$19)*('01 Investičné výdavky'!P13+'01 Investičné výdavky'!P14+'01 Investičné výdavky'!P16))</f>
        <v>0</v>
      </c>
      <c r="Q18" s="116">
        <f>'05 Financovanie'!Q28-((1-'05 Financovanie'!$C$19)*('01 Investičné výdavky'!Q13+'01 Investičné výdavky'!Q14+'01 Investičné výdavky'!Q16))</f>
        <v>0</v>
      </c>
      <c r="R18" s="116">
        <f>'05 Financovanie'!R28-((1-'05 Financovanie'!$C$19)*('01 Investičné výdavky'!R13+'01 Investičné výdavky'!R14+'01 Investičné výdavky'!R16))</f>
        <v>0</v>
      </c>
      <c r="S18" s="116">
        <f>'05 Financovanie'!S28-((1-'05 Financovanie'!$C$19)*('01 Investičné výdavky'!S13+'01 Investičné výdavky'!S14+'01 Investičné výdavky'!S16))</f>
        <v>0</v>
      </c>
      <c r="T18" s="116">
        <f>'05 Financovanie'!T28-((1-'05 Financovanie'!$C$19)*('01 Investičné výdavky'!T13+'01 Investičné výdavky'!T14+'01 Investičné výdavky'!T16))</f>
        <v>0</v>
      </c>
      <c r="U18" s="116">
        <f>'05 Financovanie'!U28-((1-'05 Financovanie'!$C$19)*('01 Investičné výdavky'!U13+'01 Investičné výdavky'!U14+'01 Investičné výdavky'!U16))</f>
        <v>0</v>
      </c>
      <c r="V18" s="116">
        <f>'05 Financovanie'!V28-((1-'05 Financovanie'!$C$19)*('01 Investičné výdavky'!V13+'01 Investičné výdavky'!V14+'01 Investičné výdavky'!V16))</f>
        <v>0</v>
      </c>
      <c r="W18" s="116">
        <f>'05 Financovanie'!W28-((1-'05 Financovanie'!$C$19)*('01 Investičné výdavky'!W13+'01 Investičné výdavky'!W14+'01 Investičné výdavky'!W16))</f>
        <v>0</v>
      </c>
      <c r="X18" s="116">
        <f>'05 Financovanie'!X28-((1-'05 Financovanie'!$C$19)*('01 Investičné výdavky'!X13+'01 Investičné výdavky'!X14+'01 Investičné výdavky'!X16))</f>
        <v>0</v>
      </c>
      <c r="Y18" s="116">
        <f>'05 Financovanie'!Y28-((1-'05 Financovanie'!$C$19)*('01 Investičné výdavky'!Y13+'01 Investičné výdavky'!Y14+'01 Investičné výdavky'!Y16))</f>
        <v>0</v>
      </c>
      <c r="Z18" s="116">
        <f>'05 Financovanie'!Z28-((1-'05 Financovanie'!$C$19)*('01 Investičné výdavky'!Z13+'01 Investičné výdavky'!Z14+'01 Investičné výdavky'!Z16))</f>
        <v>0</v>
      </c>
      <c r="AA18" s="116">
        <f>'05 Financovanie'!AA28-((1-'05 Financovanie'!$C$19)*('01 Investičné výdavky'!AA13+'01 Investičné výdavky'!AA14+'01 Investičné výdavky'!AA16))</f>
        <v>0</v>
      </c>
      <c r="AB18" s="116">
        <f>'05 Financovanie'!AB28-((1-'05 Financovanie'!$C$19)*('01 Investičné výdavky'!AB13+'01 Investičné výdavky'!AB14+'01 Investičné výdavky'!AB16))</f>
        <v>0</v>
      </c>
      <c r="AC18" s="116">
        <f>'05 Financovanie'!AC28-((1-'05 Financovanie'!$C$19)*('01 Investičné výdavky'!AC13+'01 Investičné výdavky'!AC14+'01 Investičné výdavky'!AC16))</f>
        <v>0</v>
      </c>
      <c r="AD18" s="116">
        <f>'05 Financovanie'!AD28-((1-'05 Financovanie'!$C$19)*('01 Investičné výdavky'!AD13+'01 Investičné výdavky'!AD14+'01 Investičné výdavky'!AD16))</f>
        <v>0</v>
      </c>
      <c r="AE18" s="116">
        <f>'05 Financovanie'!AE28-((1-'05 Financovanie'!$C$19)*('01 Investičné výdavky'!AE13+'01 Investičné výdavky'!AE14+'01 Investičné výdavky'!AE16))</f>
        <v>0</v>
      </c>
      <c r="AF18" s="116">
        <f>'05 Financovanie'!AF28-((1-'05 Financovanie'!$C$19)*('01 Investičné výdavky'!AF13+'01 Investičné výdavky'!AF14+'01 Investičné výdavky'!AF16))</f>
        <v>0</v>
      </c>
      <c r="AG18" s="116">
        <f>'05 Financovanie'!AG28-((1-'05 Financovanie'!$C$19)*('01 Investičné výdavky'!AG13+'01 Investičné výdavky'!AG14+'01 Investičné výdavky'!AG16))</f>
        <v>0</v>
      </c>
      <c r="AH18" s="116">
        <f>'05 Financovanie'!AH28-((1-'05 Financovanie'!$C$19)*('01 Investičné výdavky'!AH13+'01 Investičné výdavky'!AH14+'01 Investičné výdavky'!AH16))</f>
        <v>0</v>
      </c>
      <c r="AI18" s="116">
        <f>'05 Financovanie'!AI28-((1-'05 Financovanie'!$C$19)*('01 Investičné výdavky'!AI13+'01 Investičné výdavky'!AI14+'01 Investičné výdavky'!AI16))</f>
        <v>0</v>
      </c>
      <c r="AJ18" s="116">
        <f>'05 Financovanie'!AJ28-((1-'05 Financovanie'!$C$19)*('01 Investičné výdavky'!AJ13+'01 Investičné výdavky'!AJ14+'01 Investičné výdavky'!AJ16))</f>
        <v>0</v>
      </c>
      <c r="AK18" s="116">
        <f>'05 Financovanie'!AK28-((1-'05 Financovanie'!$C$19)*('01 Investičné výdavky'!AK13+'01 Investičné výdavky'!AK14+'01 Investičné výdavky'!AK16))</f>
        <v>0</v>
      </c>
      <c r="AL18" s="116">
        <f>'05 Financovanie'!AL28-((1-'05 Financovanie'!$C$19)*('01 Investičné výdavky'!AL13+'01 Investičné výdavky'!AL14+'01 Investičné výdavky'!AL16))</f>
        <v>0</v>
      </c>
      <c r="AM18" s="116">
        <f>'05 Financovanie'!AM28-((1-'05 Financovanie'!$C$19)*('01 Investičné výdavky'!AM13+'01 Investičné výdavky'!AM14+'01 Investičné výdavky'!AM16))</f>
        <v>0</v>
      </c>
      <c r="AN18" s="116">
        <f>'05 Financovanie'!AN28-((1-'05 Financovanie'!$C$19)*('01 Investičné výdavky'!AN13+'01 Investičné výdavky'!AN14+'01 Investičné výdavky'!AN16))</f>
        <v>0</v>
      </c>
      <c r="AO18" s="116">
        <f>'05 Financovanie'!AO28-((1-'05 Financovanie'!$C$19)*('01 Investičné výdavky'!AO13+'01 Investičné výdavky'!AO14+'01 Investičné výdavky'!AO16))</f>
        <v>0</v>
      </c>
      <c r="AP18" s="116">
        <f>'05 Financovanie'!AP28-((1-'05 Financovanie'!$C$19)*('01 Investičné výdavky'!AP13+'01 Investičné výdavky'!AP14+'01 Investičné výdavky'!AP16))</f>
        <v>0</v>
      </c>
    </row>
    <row r="19" spans="2:42" x14ac:dyDescent="0.2">
      <c r="B19" s="3" t="s">
        <v>56</v>
      </c>
      <c r="C19" s="220">
        <f>D19+NPV(Parametre!$C$9,'06 Finančná analýza'!E19:AP19)</f>
        <v>31529858.413861111</v>
      </c>
      <c r="D19" s="116">
        <f>'03 Prevádzkové výdavky'!D32</f>
        <v>0</v>
      </c>
      <c r="E19" s="116">
        <f>'03 Prevádzkové výdavky'!E32</f>
        <v>0</v>
      </c>
      <c r="F19" s="116">
        <f>'03 Prevádzkové výdavky'!F32</f>
        <v>0</v>
      </c>
      <c r="G19" s="116">
        <f>'03 Prevádzkové výdavky'!G32</f>
        <v>1297728.3252403275</v>
      </c>
      <c r="H19" s="116">
        <f>'03 Prevádzkové výdavky'!H32</f>
        <v>1324948.3648899132</v>
      </c>
      <c r="I19" s="116">
        <f>'03 Prevádzkové výdavky'!I32</f>
        <v>1352762.3217037087</v>
      </c>
      <c r="J19" s="116">
        <f>'03 Prevádzkové výdavky'!J32</f>
        <v>1381183.1544283743</v>
      </c>
      <c r="K19" s="116">
        <f>'03 Prevádzkové výdavky'!K32</f>
        <v>1410224.1045589524</v>
      </c>
      <c r="L19" s="116">
        <f>'03 Prevádzkové výdavky'!L32</f>
        <v>1439898.702508179</v>
      </c>
      <c r="M19" s="116">
        <f>'03 Prevádzkové výdavky'!M32</f>
        <v>1470220.7739104177</v>
      </c>
      <c r="N19" s="116">
        <f>'03 Prevádzkové výdavky'!N32</f>
        <v>1501204.4460631337</v>
      </c>
      <c r="O19" s="116">
        <f>'03 Prevádzkové výdavky'!O32</f>
        <v>1532864.1545089125</v>
      </c>
      <c r="P19" s="116">
        <f>'03 Prevádzkové výdavky'!P32</f>
        <v>1565214.6497610982</v>
      </c>
      <c r="Q19" s="116">
        <f>'03 Prevádzkové výdavky'!Q32</f>
        <v>1524218.6618455816</v>
      </c>
      <c r="R19" s="116">
        <f>'03 Prevádzkové výdavky'!R32</f>
        <v>1556380.5201026753</v>
      </c>
      <c r="S19" s="116">
        <f>'03 Prevádzkové výdavky'!S32</f>
        <v>1589244.1216304493</v>
      </c>
      <c r="T19" s="116">
        <f>'03 Prevádzkové výdavky'!T32</f>
        <v>1622824.7778457385</v>
      </c>
      <c r="U19" s="116">
        <f>'03 Prevádzkové výdavky'!U32</f>
        <v>1657138.1342469356</v>
      </c>
      <c r="V19" s="116">
        <f>'03 Prevádzkové výdavky'!V32</f>
        <v>1692200.1777033564</v>
      </c>
      <c r="W19" s="116">
        <f>'03 Prevádzkové výdavky'!W32</f>
        <v>1728027.2439036483</v>
      </c>
      <c r="X19" s="116">
        <f>'03 Prevádzkové výdavky'!X32</f>
        <v>1764636.0249667226</v>
      </c>
      <c r="Y19" s="116">
        <f>'03 Prevádzkové výdavky'!Y32</f>
        <v>1802043.5772187472</v>
      </c>
      <c r="Z19" s="116">
        <f>'03 Prevádzkové výdavky'!Z32</f>
        <v>5440117.3291398222</v>
      </c>
      <c r="AA19" s="116">
        <f>'03 Prevádzkové výdavky'!AA32</f>
        <v>1833378.9496827226</v>
      </c>
      <c r="AB19" s="116">
        <f>'03 Prevádzkové výdavky'!AB32</f>
        <v>1872286.4116862516</v>
      </c>
      <c r="AC19" s="116">
        <f>'03 Prevádzkové výdavky'!AC32</f>
        <v>1912042.8000615723</v>
      </c>
      <c r="AD19" s="116">
        <f>'03 Prevádzkové výdavky'!AD32</f>
        <v>1952666.6376304664</v>
      </c>
      <c r="AE19" s="116">
        <f>'03 Prevádzkové výdavky'!AE32</f>
        <v>1994176.8513662885</v>
      </c>
      <c r="AF19" s="116">
        <f>'03 Prevádzkové výdavky'!AF32</f>
        <v>2036592.7812121925</v>
      </c>
      <c r="AG19" s="116">
        <f>'03 Prevádzkové výdavky'!AG32</f>
        <v>2079934.189091769</v>
      </c>
      <c r="AH19" s="116">
        <f>'03 Prevádzkové výdavky'!AH32</f>
        <v>2124221.2681162837</v>
      </c>
      <c r="AI19" s="116">
        <f>'03 Prevádzkové výdavky'!AI32</f>
        <v>2169474.65199281</v>
      </c>
      <c r="AJ19" s="116">
        <f>'03 Prevádzkové výdavky'!AJ32</f>
        <v>4015640.4246376422</v>
      </c>
      <c r="AK19" s="116">
        <f>'03 Prevádzkové výdavky'!AK32</f>
        <v>2262965.1299994579</v>
      </c>
      <c r="AL19" s="116">
        <f>'03 Prevádzkové výdavky'!AL32</f>
        <v>2311245.7820968218</v>
      </c>
      <c r="AM19" s="116">
        <f>'03 Prevádzkové výdavky'!AM32</f>
        <v>2360579.8752746908</v>
      </c>
      <c r="AN19" s="116">
        <f>'03 Prevádzkové výdavky'!AN32</f>
        <v>2410990.3946847119</v>
      </c>
      <c r="AO19" s="116">
        <f>'03 Prevádzkové výdavky'!AO32</f>
        <v>2462500.8269941905</v>
      </c>
      <c r="AP19" s="116">
        <f>'03 Prevádzkové výdavky'!AP32</f>
        <v>2515135.1713287155</v>
      </c>
    </row>
    <row r="20" spans="2:42" x14ac:dyDescent="0.2">
      <c r="B20" s="3" t="s">
        <v>188</v>
      </c>
      <c r="C20" s="220">
        <f>D20+NPV(Parametre!$C$9,'06 Finančná analýza'!E20:AP20)</f>
        <v>0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</row>
    <row r="21" spans="2:42" x14ac:dyDescent="0.2">
      <c r="B21" s="3" t="s">
        <v>13</v>
      </c>
      <c r="C21" s="220">
        <f>D21+NPV(Parametre!$C$9,'06 Finančná analýza'!E21:AP21)</f>
        <v>7264640.7943003811</v>
      </c>
      <c r="D21" s="118">
        <f>'04 Prevádzkové príjmy'!D23</f>
        <v>0</v>
      </c>
      <c r="E21" s="118">
        <f>'04 Prevádzkové príjmy'!E23</f>
        <v>0</v>
      </c>
      <c r="F21" s="118">
        <f>'04 Prevádzkové príjmy'!F23</f>
        <v>0</v>
      </c>
      <c r="G21" s="118">
        <f>'04 Prevádzkové príjmy'!G23</f>
        <v>337467.13994399761</v>
      </c>
      <c r="H21" s="118">
        <f>'04 Prevádzkové príjmy'!H23</f>
        <v>342790.90472416976</v>
      </c>
      <c r="I21" s="118">
        <f>'04 Prevádzkové príjmy'!I23</f>
        <v>348192.88489602914</v>
      </c>
      <c r="J21" s="118">
        <f>'04 Prevádzkové príjmy'!J23</f>
        <v>353674.22830935626</v>
      </c>
      <c r="K21" s="118">
        <f>'04 Prevádzkové príjmy'!K23</f>
        <v>359236.09979843616</v>
      </c>
      <c r="L21" s="118">
        <f>'04 Prevádzkové príjmy'!L23</f>
        <v>364879.68143497093</v>
      </c>
      <c r="M21" s="118">
        <f>'04 Prevádzkové príjmy'!M23</f>
        <v>370606.17278477317</v>
      </c>
      <c r="N21" s="118">
        <f>'04 Prevádzkové príjmy'!N23</f>
        <v>376416.79116829403</v>
      </c>
      <c r="O21" s="118">
        <f>'04 Prevádzkové príjmy'!O23</f>
        <v>382312.77192504529</v>
      </c>
      <c r="P21" s="118">
        <f>'04 Prevádzkové príjmy'!P23</f>
        <v>388295.36868197611</v>
      </c>
      <c r="Q21" s="118">
        <f>'04 Prevádzkové príjmy'!Q23</f>
        <v>394365.85362585681</v>
      </c>
      <c r="R21" s="118">
        <f>'04 Prevádzkové príjmy'!R23</f>
        <v>400525.51777973934</v>
      </c>
      <c r="S21" s="118">
        <f>'04 Prevádzkové príjmy'!S23</f>
        <v>406094.19786639931</v>
      </c>
      <c r="T21" s="118">
        <f>'04 Prevádzkové príjmy'!T23</f>
        <v>411751.54863161757</v>
      </c>
      <c r="U21" s="118">
        <f>'04 Prevádzkové príjmy'!U23</f>
        <v>417498.88165584649</v>
      </c>
      <c r="V21" s="118">
        <f>'04 Prevádzkové príjmy'!V23</f>
        <v>423337.52825112909</v>
      </c>
      <c r="W21" s="118">
        <f>'04 Prevádzkové príjmy'!W23</f>
        <v>429268.8397569001</v>
      </c>
      <c r="X21" s="118">
        <f>'04 Prevádzkové príjmy'!X23</f>
        <v>435294.18784022052</v>
      </c>
      <c r="Y21" s="118">
        <f>'04 Prevádzkové príjmy'!Y23</f>
        <v>441414.9648005187</v>
      </c>
      <c r="Z21" s="118">
        <f>'04 Prevádzkové príjmy'!Z23</f>
        <v>447632.58387890004</v>
      </c>
      <c r="AA21" s="118">
        <f>'04 Prevádzkové príjmy'!AA23</f>
        <v>453948.47957210022</v>
      </c>
      <c r="AB21" s="118">
        <f>'04 Prevádzkové príjmy'!AB23</f>
        <v>460364.10795114492</v>
      </c>
      <c r="AC21" s="118">
        <f>'04 Prevádzkové príjmy'!AC23</f>
        <v>466880.94698479399</v>
      </c>
      <c r="AD21" s="118">
        <f>'04 Prevádzkové príjmy'!AD23</f>
        <v>473500.49686783401</v>
      </c>
      <c r="AE21" s="118">
        <f>'04 Prevádzkové príjmy'!AE23</f>
        <v>480224.28035429656</v>
      </c>
      <c r="AF21" s="118">
        <f>'04 Prevádzkové príjmy'!AF23</f>
        <v>487053.84309567825</v>
      </c>
      <c r="AG21" s="118">
        <f>'04 Prevádzkové príjmy'!AG23</f>
        <v>493990.75398423022</v>
      </c>
      <c r="AH21" s="118">
        <f>'04 Prevádzkové príjmy'!AH23</f>
        <v>501036.60550140042</v>
      </c>
      <c r="AI21" s="118">
        <f>'04 Prevádzkové príjmy'!AI23</f>
        <v>508193.01407150261</v>
      </c>
      <c r="AJ21" s="118">
        <f>'04 Prevádzkové príjmy'!AJ23</f>
        <v>515461.62042068923</v>
      </c>
      <c r="AK21" s="118">
        <f>'04 Prevádzkové príjmy'!AK23</f>
        <v>522844.08994131221</v>
      </c>
      <c r="AL21" s="118">
        <f>'04 Prevádzkové príjmy'!AL23</f>
        <v>530342.11306174588</v>
      </c>
      <c r="AM21" s="118">
        <f>'04 Prevádzkové príjmy'!AM23</f>
        <v>530087.04673169355</v>
      </c>
      <c r="AN21" s="118">
        <f>'04 Prevádzkové príjmy'!AN23</f>
        <v>529832.93609004666</v>
      </c>
      <c r="AO21" s="118">
        <f>'04 Prevádzkové príjmy'!AO23</f>
        <v>529579.77811734821</v>
      </c>
      <c r="AP21" s="118">
        <f>'04 Prevádzkové príjmy'!AP23</f>
        <v>529327.56980332173</v>
      </c>
    </row>
    <row r="22" spans="2:42" ht="10.8" thickBot="1" x14ac:dyDescent="0.25">
      <c r="B22" s="27" t="s">
        <v>16</v>
      </c>
      <c r="C22" s="221">
        <f>D22+NPV(Parametre!$C$9,'06 Finančná analýza'!E22:AP22)</f>
        <v>1913945.2682479154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f>AG8</f>
        <v>0</v>
      </c>
      <c r="AH22" s="117">
        <f t="shared" ref="AH22:AN22" si="16">AH8</f>
        <v>0</v>
      </c>
      <c r="AI22" s="117">
        <f t="shared" si="16"/>
        <v>0</v>
      </c>
      <c r="AJ22" s="117">
        <f t="shared" si="16"/>
        <v>0</v>
      </c>
      <c r="AK22" s="117">
        <f t="shared" si="16"/>
        <v>0</v>
      </c>
      <c r="AL22" s="117">
        <f t="shared" si="16"/>
        <v>0</v>
      </c>
      <c r="AM22" s="117">
        <f t="shared" si="16"/>
        <v>0</v>
      </c>
      <c r="AN22" s="117">
        <f t="shared" si="16"/>
        <v>0</v>
      </c>
      <c r="AO22" s="117">
        <f t="shared" ref="AO22" si="17">AO8</f>
        <v>0</v>
      </c>
      <c r="AP22" s="117">
        <f>AP8</f>
        <v>8495646</v>
      </c>
    </row>
    <row r="23" spans="2:42" ht="10.8" thickTop="1" x14ac:dyDescent="0.2">
      <c r="B23" s="22" t="s">
        <v>40</v>
      </c>
      <c r="C23" s="224">
        <f>D23+NPV(Parametre!$C$9,'06 Finančná analýza'!E23:AP23)</f>
        <v>-19069431.82680469</v>
      </c>
      <c r="D23" s="223">
        <f>-D18-D19-D20+D21+D22</f>
        <v>0</v>
      </c>
      <c r="E23" s="223">
        <f t="shared" ref="E23:AG23" si="18">-E18-E19-E20+E21+E22</f>
        <v>0</v>
      </c>
      <c r="F23" s="223">
        <f t="shared" si="18"/>
        <v>0</v>
      </c>
      <c r="G23" s="223">
        <f t="shared" si="18"/>
        <v>-368857.25672490126</v>
      </c>
      <c r="H23" s="223">
        <f t="shared" si="18"/>
        <v>-390753.53159431485</v>
      </c>
      <c r="I23" s="223">
        <f t="shared" si="18"/>
        <v>-413165.50823625096</v>
      </c>
      <c r="J23" s="223">
        <f t="shared" si="18"/>
        <v>-436104.99754758936</v>
      </c>
      <c r="K23" s="223">
        <f t="shared" si="18"/>
        <v>-459584.07618908759</v>
      </c>
      <c r="L23" s="223">
        <f t="shared" si="18"/>
        <v>-483615.09250177944</v>
      </c>
      <c r="M23" s="223">
        <f t="shared" si="18"/>
        <v>-508210.67255421588</v>
      </c>
      <c r="N23" s="223">
        <f t="shared" si="18"/>
        <v>-1124787.6548948395</v>
      </c>
      <c r="O23" s="223">
        <f t="shared" si="18"/>
        <v>-1150551.3825838673</v>
      </c>
      <c r="P23" s="223">
        <f t="shared" si="18"/>
        <v>-1176919.2810791221</v>
      </c>
      <c r="Q23" s="223">
        <f t="shared" si="18"/>
        <v>-1129852.8082197248</v>
      </c>
      <c r="R23" s="223">
        <f t="shared" si="18"/>
        <v>-1155855.002322936</v>
      </c>
      <c r="S23" s="223">
        <f t="shared" si="18"/>
        <v>-1183149.92376405</v>
      </c>
      <c r="T23" s="223">
        <f t="shared" si="18"/>
        <v>-1211073.2292141209</v>
      </c>
      <c r="U23" s="223">
        <f t="shared" si="18"/>
        <v>-1239639.2525910891</v>
      </c>
      <c r="V23" s="223">
        <f t="shared" si="18"/>
        <v>-1268862.6494522272</v>
      </c>
      <c r="W23" s="223">
        <f t="shared" si="18"/>
        <v>-1298758.4041467481</v>
      </c>
      <c r="X23" s="223">
        <f t="shared" si="18"/>
        <v>-1329341.8371265021</v>
      </c>
      <c r="Y23" s="223">
        <f t="shared" si="18"/>
        <v>-1360628.6124182285</v>
      </c>
      <c r="Z23" s="223">
        <f t="shared" si="18"/>
        <v>-4992484.7452609222</v>
      </c>
      <c r="AA23" s="223">
        <f t="shared" si="18"/>
        <v>-1379430.4701106222</v>
      </c>
      <c r="AB23" s="223">
        <f t="shared" si="18"/>
        <v>-1411922.3037351067</v>
      </c>
      <c r="AC23" s="223">
        <f t="shared" si="18"/>
        <v>-1445161.8530767784</v>
      </c>
      <c r="AD23" s="223">
        <f t="shared" si="18"/>
        <v>-1479166.1407626322</v>
      </c>
      <c r="AE23" s="223">
        <f t="shared" si="18"/>
        <v>-1513952.5710119919</v>
      </c>
      <c r="AF23" s="223">
        <f t="shared" si="18"/>
        <v>-1549538.9381165141</v>
      </c>
      <c r="AG23" s="223">
        <f t="shared" si="18"/>
        <v>-1585943.4351075389</v>
      </c>
      <c r="AH23" s="223">
        <f t="shared" ref="AH23:AN23" si="19">-AH18-AH19-AH20+AH21+AH22</f>
        <v>-1623184.6626148834</v>
      </c>
      <c r="AI23" s="223">
        <f t="shared" si="19"/>
        <v>-1661281.6379213072</v>
      </c>
      <c r="AJ23" s="223">
        <f t="shared" si="19"/>
        <v>-3500178.804216953</v>
      </c>
      <c r="AK23" s="223">
        <f t="shared" si="19"/>
        <v>-1740121.0400581458</v>
      </c>
      <c r="AL23" s="223">
        <f t="shared" si="19"/>
        <v>-1780903.6690350759</v>
      </c>
      <c r="AM23" s="223">
        <f t="shared" si="19"/>
        <v>-1830492.8285429971</v>
      </c>
      <c r="AN23" s="223">
        <f t="shared" si="19"/>
        <v>-1881157.4585946654</v>
      </c>
      <c r="AO23" s="223">
        <f t="shared" ref="AO23:AP23" si="20">-AO18-AO19-AO20+AO21+AO22</f>
        <v>-1932921.0488768423</v>
      </c>
      <c r="AP23" s="223">
        <f t="shared" si="20"/>
        <v>6509838.3984746058</v>
      </c>
    </row>
    <row r="25" spans="2:42" x14ac:dyDescent="0.2">
      <c r="B25" s="26" t="s">
        <v>22</v>
      </c>
      <c r="C25" s="156">
        <f>-C18-C19-C20+C21+C22</f>
        <v>-19069431.826804698</v>
      </c>
      <c r="D25" s="25" t="s">
        <v>0</v>
      </c>
    </row>
    <row r="26" spans="2:42" x14ac:dyDescent="0.2">
      <c r="B26" s="26" t="s">
        <v>23</v>
      </c>
      <c r="C26" s="157" t="e">
        <f>IRR(D23:AP23,1)</f>
        <v>#NUM!</v>
      </c>
    </row>
    <row r="27" spans="2:42" x14ac:dyDescent="0.2">
      <c r="D27" s="25"/>
    </row>
    <row r="29" spans="2:42" x14ac:dyDescent="0.2">
      <c r="B29" s="15" t="s">
        <v>182</v>
      </c>
      <c r="C29" s="15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42" x14ac:dyDescent="0.2">
      <c r="B30" s="4"/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  <c r="AH30" s="5">
        <v>31</v>
      </c>
      <c r="AI30" s="5">
        <v>32</v>
      </c>
      <c r="AJ30" s="5">
        <v>33</v>
      </c>
      <c r="AK30" s="5">
        <v>34</v>
      </c>
      <c r="AL30" s="5">
        <v>35</v>
      </c>
      <c r="AM30" s="5">
        <v>36</v>
      </c>
      <c r="AN30" s="5">
        <v>37</v>
      </c>
      <c r="AO30" s="5">
        <v>38</v>
      </c>
      <c r="AP30" s="5">
        <v>39</v>
      </c>
    </row>
    <row r="31" spans="2:42" x14ac:dyDescent="0.2">
      <c r="B31" s="6" t="s">
        <v>39</v>
      </c>
      <c r="C31" s="110" t="s">
        <v>9</v>
      </c>
      <c r="D31" s="7">
        <f>D4</f>
        <v>2026</v>
      </c>
      <c r="E31" s="7">
        <f t="shared" ref="E31:AG31" si="21">E4</f>
        <v>2027</v>
      </c>
      <c r="F31" s="7">
        <f t="shared" si="21"/>
        <v>2028</v>
      </c>
      <c r="G31" s="7">
        <f t="shared" si="21"/>
        <v>2029</v>
      </c>
      <c r="H31" s="7">
        <f t="shared" si="21"/>
        <v>2030</v>
      </c>
      <c r="I31" s="7">
        <f t="shared" si="21"/>
        <v>2031</v>
      </c>
      <c r="J31" s="7">
        <f t="shared" si="21"/>
        <v>2032</v>
      </c>
      <c r="K31" s="7">
        <f t="shared" si="21"/>
        <v>2033</v>
      </c>
      <c r="L31" s="7">
        <f t="shared" si="21"/>
        <v>2034</v>
      </c>
      <c r="M31" s="7">
        <f t="shared" si="21"/>
        <v>2035</v>
      </c>
      <c r="N31" s="7">
        <f t="shared" si="21"/>
        <v>2036</v>
      </c>
      <c r="O31" s="7">
        <f t="shared" si="21"/>
        <v>2037</v>
      </c>
      <c r="P31" s="7">
        <f t="shared" si="21"/>
        <v>2038</v>
      </c>
      <c r="Q31" s="7">
        <f t="shared" si="21"/>
        <v>2039</v>
      </c>
      <c r="R31" s="7">
        <f t="shared" si="21"/>
        <v>2040</v>
      </c>
      <c r="S31" s="7">
        <f t="shared" si="21"/>
        <v>2041</v>
      </c>
      <c r="T31" s="7">
        <f t="shared" si="21"/>
        <v>2042</v>
      </c>
      <c r="U31" s="7">
        <f t="shared" si="21"/>
        <v>2043</v>
      </c>
      <c r="V31" s="7">
        <f t="shared" si="21"/>
        <v>2044</v>
      </c>
      <c r="W31" s="7">
        <f t="shared" si="21"/>
        <v>2045</v>
      </c>
      <c r="X31" s="7">
        <f t="shared" si="21"/>
        <v>2046</v>
      </c>
      <c r="Y31" s="7">
        <f t="shared" si="21"/>
        <v>2047</v>
      </c>
      <c r="Z31" s="7">
        <f t="shared" si="21"/>
        <v>2048</v>
      </c>
      <c r="AA31" s="7">
        <f t="shared" si="21"/>
        <v>2049</v>
      </c>
      <c r="AB31" s="7">
        <f t="shared" si="21"/>
        <v>2050</v>
      </c>
      <c r="AC31" s="7">
        <f t="shared" si="21"/>
        <v>2051</v>
      </c>
      <c r="AD31" s="7">
        <f t="shared" si="21"/>
        <v>2052</v>
      </c>
      <c r="AE31" s="7">
        <f t="shared" si="21"/>
        <v>2053</v>
      </c>
      <c r="AF31" s="7">
        <f t="shared" si="21"/>
        <v>2054</v>
      </c>
      <c r="AG31" s="7">
        <f t="shared" si="21"/>
        <v>2055</v>
      </c>
      <c r="AH31" s="7">
        <f t="shared" ref="AH31:AN31" si="22">AH4</f>
        <v>2056</v>
      </c>
      <c r="AI31" s="7">
        <f t="shared" si="22"/>
        <v>2057</v>
      </c>
      <c r="AJ31" s="7">
        <f t="shared" si="22"/>
        <v>2058</v>
      </c>
      <c r="AK31" s="7">
        <f t="shared" si="22"/>
        <v>2059</v>
      </c>
      <c r="AL31" s="7">
        <f t="shared" si="22"/>
        <v>2060</v>
      </c>
      <c r="AM31" s="7">
        <f t="shared" si="22"/>
        <v>2061</v>
      </c>
      <c r="AN31" s="7">
        <f t="shared" si="22"/>
        <v>2062</v>
      </c>
      <c r="AO31" s="7">
        <f t="shared" ref="AO31:AP31" si="23">AO4</f>
        <v>2063</v>
      </c>
      <c r="AP31" s="7">
        <f t="shared" si="23"/>
        <v>2064</v>
      </c>
    </row>
    <row r="32" spans="2:42" x14ac:dyDescent="0.2">
      <c r="B32" s="3" t="s">
        <v>187</v>
      </c>
      <c r="C32" s="116">
        <f t="shared" ref="C32:C39" si="24">SUM(D32:AP32)</f>
        <v>9078211.0111607146</v>
      </c>
      <c r="D32" s="116">
        <f>'05 Financovanie'!D25-'01 Investičné výdavky'!D13-'01 Investičné výdavky'!D14-'01 Investičné výdavky'!D16</f>
        <v>0</v>
      </c>
      <c r="E32" s="116">
        <f>'05 Financovanie'!E25-'01 Investičné výdavky'!E13-'01 Investičné výdavky'!E14-'01 Investičné výdavky'!E16</f>
        <v>0</v>
      </c>
      <c r="F32" s="116">
        <f>'05 Financovanie'!F25-'01 Investičné výdavky'!F13-'01 Investičné výdavky'!F14-'01 Investičné výdavky'!F16</f>
        <v>44998.125</v>
      </c>
      <c r="G32" s="116">
        <f>'05 Financovanie'!G25-'01 Investičné výdavky'!G13-'01 Investičné výdavky'!G14-'01 Investičné výdavky'!G16</f>
        <v>3089281.9888392859</v>
      </c>
      <c r="H32" s="116">
        <f>'05 Financovanie'!H25-'01 Investičné výdavky'!H13-'01 Investičné výdavky'!H14-'01 Investičné výdavky'!H16</f>
        <v>3011070.9620535714</v>
      </c>
      <c r="I32" s="116">
        <f>'05 Financovanie'!I25-'01 Investičné výdavky'!I13-'01 Investičné výdavky'!I14-'01 Investičné výdavky'!I16</f>
        <v>2932859.9352678573</v>
      </c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</row>
    <row r="33" spans="2:42" x14ac:dyDescent="0.2">
      <c r="B33" s="3" t="s">
        <v>170</v>
      </c>
      <c r="C33" s="116">
        <f t="shared" si="24"/>
        <v>15843723.830303313</v>
      </c>
      <c r="D33" s="116">
        <f>D7</f>
        <v>0</v>
      </c>
      <c r="E33" s="116">
        <f t="shared" ref="E33:AG33" si="25">E7</f>
        <v>0</v>
      </c>
      <c r="F33" s="116">
        <f t="shared" si="25"/>
        <v>0</v>
      </c>
      <c r="G33" s="116">
        <f t="shared" si="25"/>
        <v>337467.13994399761</v>
      </c>
      <c r="H33" s="116">
        <f t="shared" si="25"/>
        <v>342790.90472416976</v>
      </c>
      <c r="I33" s="116">
        <f t="shared" si="25"/>
        <v>348192.88489602914</v>
      </c>
      <c r="J33" s="116">
        <f t="shared" si="25"/>
        <v>353674.22830935626</v>
      </c>
      <c r="K33" s="116">
        <f t="shared" si="25"/>
        <v>359236.09979843616</v>
      </c>
      <c r="L33" s="116">
        <f t="shared" si="25"/>
        <v>364879.68143497093</v>
      </c>
      <c r="M33" s="116">
        <f t="shared" si="25"/>
        <v>370606.17278477317</v>
      </c>
      <c r="N33" s="116">
        <f t="shared" si="25"/>
        <v>376416.79116829403</v>
      </c>
      <c r="O33" s="116">
        <f t="shared" si="25"/>
        <v>382312.77192504529</v>
      </c>
      <c r="P33" s="116">
        <f t="shared" si="25"/>
        <v>388295.36868197611</v>
      </c>
      <c r="Q33" s="116">
        <f t="shared" si="25"/>
        <v>394365.85362585681</v>
      </c>
      <c r="R33" s="116">
        <f t="shared" si="25"/>
        <v>400525.51777973934</v>
      </c>
      <c r="S33" s="116">
        <f t="shared" si="25"/>
        <v>406094.19786639931</v>
      </c>
      <c r="T33" s="116">
        <f t="shared" si="25"/>
        <v>411751.54863161757</v>
      </c>
      <c r="U33" s="116">
        <f t="shared" si="25"/>
        <v>417498.88165584649</v>
      </c>
      <c r="V33" s="116">
        <f t="shared" si="25"/>
        <v>423337.52825112909</v>
      </c>
      <c r="W33" s="116">
        <f t="shared" si="25"/>
        <v>429268.8397569001</v>
      </c>
      <c r="X33" s="116">
        <f t="shared" si="25"/>
        <v>435294.18784022052</v>
      </c>
      <c r="Y33" s="116">
        <f t="shared" si="25"/>
        <v>441414.9648005187</v>
      </c>
      <c r="Z33" s="116">
        <f t="shared" si="25"/>
        <v>447632.58387890004</v>
      </c>
      <c r="AA33" s="116">
        <f t="shared" si="25"/>
        <v>453948.47957210022</v>
      </c>
      <c r="AB33" s="116">
        <f t="shared" si="25"/>
        <v>460364.10795114492</v>
      </c>
      <c r="AC33" s="116">
        <f t="shared" si="25"/>
        <v>466880.94698479399</v>
      </c>
      <c r="AD33" s="116">
        <f t="shared" si="25"/>
        <v>473500.49686783401</v>
      </c>
      <c r="AE33" s="116">
        <f t="shared" si="25"/>
        <v>480224.28035429656</v>
      </c>
      <c r="AF33" s="116">
        <f t="shared" si="25"/>
        <v>487053.84309567825</v>
      </c>
      <c r="AG33" s="116">
        <f t="shared" si="25"/>
        <v>493990.75398423022</v>
      </c>
      <c r="AH33" s="116">
        <f t="shared" ref="AH33:AN33" si="26">AH7</f>
        <v>501036.60550140042</v>
      </c>
      <c r="AI33" s="116">
        <f t="shared" si="26"/>
        <v>508193.01407150261</v>
      </c>
      <c r="AJ33" s="116">
        <f t="shared" si="26"/>
        <v>515461.62042068923</v>
      </c>
      <c r="AK33" s="116">
        <f t="shared" si="26"/>
        <v>522844.08994131221</v>
      </c>
      <c r="AL33" s="116">
        <f t="shared" si="26"/>
        <v>530342.11306174588</v>
      </c>
      <c r="AM33" s="116">
        <f t="shared" si="26"/>
        <v>530087.04673169355</v>
      </c>
      <c r="AN33" s="116">
        <f t="shared" si="26"/>
        <v>529832.93609004666</v>
      </c>
      <c r="AO33" s="116">
        <f t="shared" ref="AO33:AP33" si="27">AO7</f>
        <v>529579.77811734821</v>
      </c>
      <c r="AP33" s="116">
        <f t="shared" si="27"/>
        <v>529327.56980332173</v>
      </c>
    </row>
    <row r="34" spans="2:42" x14ac:dyDescent="0.2">
      <c r="B34" s="4" t="s">
        <v>11</v>
      </c>
      <c r="C34" s="175">
        <f t="shared" si="24"/>
        <v>24921934.841464028</v>
      </c>
      <c r="D34" s="175">
        <f t="shared" ref="D34:AG34" si="28">SUM(D32:D33)</f>
        <v>0</v>
      </c>
      <c r="E34" s="175">
        <f t="shared" si="28"/>
        <v>0</v>
      </c>
      <c r="F34" s="175">
        <f t="shared" si="28"/>
        <v>44998.125</v>
      </c>
      <c r="G34" s="175">
        <f t="shared" si="28"/>
        <v>3426749.1287832838</v>
      </c>
      <c r="H34" s="175">
        <f t="shared" si="28"/>
        <v>3353861.8667777414</v>
      </c>
      <c r="I34" s="175">
        <f t="shared" si="28"/>
        <v>3281052.8201638865</v>
      </c>
      <c r="J34" s="175">
        <f t="shared" si="28"/>
        <v>353674.22830935626</v>
      </c>
      <c r="K34" s="175">
        <f t="shared" si="28"/>
        <v>359236.09979843616</v>
      </c>
      <c r="L34" s="175">
        <f t="shared" si="28"/>
        <v>364879.68143497093</v>
      </c>
      <c r="M34" s="175">
        <f t="shared" si="28"/>
        <v>370606.17278477317</v>
      </c>
      <c r="N34" s="175">
        <f t="shared" si="28"/>
        <v>376416.79116829403</v>
      </c>
      <c r="O34" s="175">
        <f t="shared" si="28"/>
        <v>382312.77192504529</v>
      </c>
      <c r="P34" s="175">
        <f t="shared" si="28"/>
        <v>388295.36868197611</v>
      </c>
      <c r="Q34" s="175">
        <f t="shared" si="28"/>
        <v>394365.85362585681</v>
      </c>
      <c r="R34" s="175">
        <f t="shared" si="28"/>
        <v>400525.51777973934</v>
      </c>
      <c r="S34" s="175">
        <f t="shared" si="28"/>
        <v>406094.19786639931</v>
      </c>
      <c r="T34" s="175">
        <f t="shared" si="28"/>
        <v>411751.54863161757</v>
      </c>
      <c r="U34" s="175">
        <f t="shared" si="28"/>
        <v>417498.88165584649</v>
      </c>
      <c r="V34" s="175">
        <f t="shared" si="28"/>
        <v>423337.52825112909</v>
      </c>
      <c r="W34" s="175">
        <f t="shared" si="28"/>
        <v>429268.8397569001</v>
      </c>
      <c r="X34" s="175">
        <f t="shared" si="28"/>
        <v>435294.18784022052</v>
      </c>
      <c r="Y34" s="175">
        <f t="shared" si="28"/>
        <v>441414.9648005187</v>
      </c>
      <c r="Z34" s="175">
        <f t="shared" si="28"/>
        <v>447632.58387890004</v>
      </c>
      <c r="AA34" s="175">
        <f t="shared" si="28"/>
        <v>453948.47957210022</v>
      </c>
      <c r="AB34" s="175">
        <f t="shared" si="28"/>
        <v>460364.10795114492</v>
      </c>
      <c r="AC34" s="175">
        <f t="shared" si="28"/>
        <v>466880.94698479399</v>
      </c>
      <c r="AD34" s="175">
        <f t="shared" si="28"/>
        <v>473500.49686783401</v>
      </c>
      <c r="AE34" s="175">
        <f t="shared" si="28"/>
        <v>480224.28035429656</v>
      </c>
      <c r="AF34" s="175">
        <f t="shared" si="28"/>
        <v>487053.84309567825</v>
      </c>
      <c r="AG34" s="175">
        <f t="shared" si="28"/>
        <v>493990.75398423022</v>
      </c>
      <c r="AH34" s="175">
        <f t="shared" ref="AH34:AN34" si="29">SUM(AH32:AH33)</f>
        <v>501036.60550140042</v>
      </c>
      <c r="AI34" s="175">
        <f t="shared" si="29"/>
        <v>508193.01407150261</v>
      </c>
      <c r="AJ34" s="175">
        <f t="shared" si="29"/>
        <v>515461.62042068923</v>
      </c>
      <c r="AK34" s="175">
        <f t="shared" si="29"/>
        <v>522844.08994131221</v>
      </c>
      <c r="AL34" s="175">
        <f t="shared" si="29"/>
        <v>530342.11306174588</v>
      </c>
      <c r="AM34" s="175">
        <f t="shared" si="29"/>
        <v>530087.04673169355</v>
      </c>
      <c r="AN34" s="175">
        <f t="shared" si="29"/>
        <v>529832.93609004666</v>
      </c>
      <c r="AO34" s="175">
        <f t="shared" ref="AO34:AP34" si="30">SUM(AO32:AO33)</f>
        <v>529579.77811734821</v>
      </c>
      <c r="AP34" s="175">
        <f t="shared" si="30"/>
        <v>529327.56980332173</v>
      </c>
    </row>
    <row r="35" spans="2:42" x14ac:dyDescent="0.2">
      <c r="B35" s="3" t="s">
        <v>57</v>
      </c>
      <c r="C35" s="116">
        <f t="shared" si="24"/>
        <v>7713964.2857142854</v>
      </c>
      <c r="D35" s="116">
        <f>D5</f>
        <v>0</v>
      </c>
      <c r="E35" s="116">
        <f t="shared" ref="E35:I35" si="31">E5</f>
        <v>0</v>
      </c>
      <c r="F35" s="116">
        <f>F5</f>
        <v>0</v>
      </c>
      <c r="G35" s="116">
        <f t="shared" si="31"/>
        <v>2571321.4285714286</v>
      </c>
      <c r="H35" s="116">
        <f t="shared" si="31"/>
        <v>2571321.4285714286</v>
      </c>
      <c r="I35" s="116">
        <f t="shared" si="31"/>
        <v>2571321.4285714286</v>
      </c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</row>
    <row r="36" spans="2:42" x14ac:dyDescent="0.2">
      <c r="B36" s="3" t="s">
        <v>56</v>
      </c>
      <c r="C36" s="116">
        <f t="shared" si="24"/>
        <v>70966911.712033272</v>
      </c>
      <c r="D36" s="116">
        <f>D6</f>
        <v>0</v>
      </c>
      <c r="E36" s="116">
        <f t="shared" ref="E36:AG36" si="32">E6</f>
        <v>0</v>
      </c>
      <c r="F36" s="116">
        <f t="shared" si="32"/>
        <v>0</v>
      </c>
      <c r="G36" s="116">
        <f t="shared" si="32"/>
        <v>1297728.3252403275</v>
      </c>
      <c r="H36" s="116">
        <f t="shared" si="32"/>
        <v>1324948.3648899132</v>
      </c>
      <c r="I36" s="116">
        <f t="shared" si="32"/>
        <v>1352762.3217037087</v>
      </c>
      <c r="J36" s="116">
        <f t="shared" si="32"/>
        <v>1381183.1544283743</v>
      </c>
      <c r="K36" s="116">
        <f t="shared" si="32"/>
        <v>1410224.1045589524</v>
      </c>
      <c r="L36" s="116">
        <f t="shared" si="32"/>
        <v>1439898.702508179</v>
      </c>
      <c r="M36" s="116">
        <f t="shared" si="32"/>
        <v>1470220.7739104177</v>
      </c>
      <c r="N36" s="116">
        <f t="shared" si="32"/>
        <v>1501204.4460631337</v>
      </c>
      <c r="O36" s="116">
        <f t="shared" si="32"/>
        <v>1532864.1545089125</v>
      </c>
      <c r="P36" s="116">
        <f t="shared" si="32"/>
        <v>1565214.6497610982</v>
      </c>
      <c r="Q36" s="116">
        <f t="shared" si="32"/>
        <v>1524218.6618455816</v>
      </c>
      <c r="R36" s="116">
        <f t="shared" si="32"/>
        <v>1556380.5201026753</v>
      </c>
      <c r="S36" s="116">
        <f t="shared" si="32"/>
        <v>1589244.1216304493</v>
      </c>
      <c r="T36" s="116">
        <f t="shared" si="32"/>
        <v>1622824.7778457385</v>
      </c>
      <c r="U36" s="116">
        <f t="shared" si="32"/>
        <v>1657138.1342469356</v>
      </c>
      <c r="V36" s="116">
        <f t="shared" si="32"/>
        <v>1692200.1777033564</v>
      </c>
      <c r="W36" s="116">
        <f t="shared" si="32"/>
        <v>1728027.2439036483</v>
      </c>
      <c r="X36" s="116">
        <f t="shared" si="32"/>
        <v>1764636.0249667226</v>
      </c>
      <c r="Y36" s="116">
        <f t="shared" si="32"/>
        <v>1802043.5772187472</v>
      </c>
      <c r="Z36" s="116">
        <f t="shared" si="32"/>
        <v>5440117.3291398222</v>
      </c>
      <c r="AA36" s="116">
        <f t="shared" si="32"/>
        <v>1833378.9496827226</v>
      </c>
      <c r="AB36" s="116">
        <f t="shared" si="32"/>
        <v>1872286.4116862516</v>
      </c>
      <c r="AC36" s="116">
        <f t="shared" si="32"/>
        <v>1912042.8000615723</v>
      </c>
      <c r="AD36" s="116">
        <f t="shared" si="32"/>
        <v>1952666.6376304664</v>
      </c>
      <c r="AE36" s="116">
        <f t="shared" si="32"/>
        <v>1994176.8513662885</v>
      </c>
      <c r="AF36" s="116">
        <f t="shared" si="32"/>
        <v>2036592.7812121925</v>
      </c>
      <c r="AG36" s="116">
        <f t="shared" si="32"/>
        <v>2079934.189091769</v>
      </c>
      <c r="AH36" s="116">
        <f t="shared" ref="AH36:AN36" si="33">AH6</f>
        <v>2124221.2681162837</v>
      </c>
      <c r="AI36" s="116">
        <f t="shared" si="33"/>
        <v>2169474.65199281</v>
      </c>
      <c r="AJ36" s="116">
        <f t="shared" si="33"/>
        <v>4015640.4246376422</v>
      </c>
      <c r="AK36" s="116">
        <f t="shared" si="33"/>
        <v>2262965.1299994579</v>
      </c>
      <c r="AL36" s="116">
        <f t="shared" si="33"/>
        <v>2311245.7820968218</v>
      </c>
      <c r="AM36" s="116">
        <f t="shared" si="33"/>
        <v>2360579.8752746908</v>
      </c>
      <c r="AN36" s="116">
        <f t="shared" si="33"/>
        <v>2410990.3946847119</v>
      </c>
      <c r="AO36" s="116">
        <f t="shared" ref="AO36:AP36" si="34">AO6</f>
        <v>2462500.8269941905</v>
      </c>
      <c r="AP36" s="116">
        <f t="shared" si="34"/>
        <v>2515135.1713287155</v>
      </c>
    </row>
    <row r="37" spans="2:42" x14ac:dyDescent="0.2">
      <c r="B37" s="3" t="s">
        <v>181</v>
      </c>
      <c r="C37" s="116">
        <f t="shared" si="24"/>
        <v>0</v>
      </c>
      <c r="D37" s="116">
        <f>D20</f>
        <v>0</v>
      </c>
      <c r="E37" s="116">
        <f t="shared" ref="E37:AG37" si="35">E20</f>
        <v>0</v>
      </c>
      <c r="F37" s="116">
        <f t="shared" si="35"/>
        <v>0</v>
      </c>
      <c r="G37" s="116">
        <f t="shared" si="35"/>
        <v>0</v>
      </c>
      <c r="H37" s="116">
        <f t="shared" si="35"/>
        <v>0</v>
      </c>
      <c r="I37" s="116">
        <f t="shared" si="35"/>
        <v>0</v>
      </c>
      <c r="J37" s="116">
        <f t="shared" si="35"/>
        <v>0</v>
      </c>
      <c r="K37" s="116">
        <f t="shared" si="35"/>
        <v>0</v>
      </c>
      <c r="L37" s="116">
        <f t="shared" si="35"/>
        <v>0</v>
      </c>
      <c r="M37" s="116">
        <f t="shared" si="35"/>
        <v>0</v>
      </c>
      <c r="N37" s="116">
        <f t="shared" si="35"/>
        <v>0</v>
      </c>
      <c r="O37" s="116">
        <f t="shared" si="35"/>
        <v>0</v>
      </c>
      <c r="P37" s="116">
        <f t="shared" si="35"/>
        <v>0</v>
      </c>
      <c r="Q37" s="116">
        <f t="shared" si="35"/>
        <v>0</v>
      </c>
      <c r="R37" s="116">
        <f t="shared" si="35"/>
        <v>0</v>
      </c>
      <c r="S37" s="116">
        <f t="shared" si="35"/>
        <v>0</v>
      </c>
      <c r="T37" s="116">
        <f t="shared" si="35"/>
        <v>0</v>
      </c>
      <c r="U37" s="116">
        <f t="shared" si="35"/>
        <v>0</v>
      </c>
      <c r="V37" s="116">
        <f t="shared" si="35"/>
        <v>0</v>
      </c>
      <c r="W37" s="116">
        <f t="shared" si="35"/>
        <v>0</v>
      </c>
      <c r="X37" s="116">
        <f t="shared" si="35"/>
        <v>0</v>
      </c>
      <c r="Y37" s="116">
        <f t="shared" si="35"/>
        <v>0</v>
      </c>
      <c r="Z37" s="116">
        <f t="shared" si="35"/>
        <v>0</v>
      </c>
      <c r="AA37" s="116">
        <f t="shared" si="35"/>
        <v>0</v>
      </c>
      <c r="AB37" s="116">
        <f t="shared" si="35"/>
        <v>0</v>
      </c>
      <c r="AC37" s="116">
        <f t="shared" si="35"/>
        <v>0</v>
      </c>
      <c r="AD37" s="116">
        <f t="shared" si="35"/>
        <v>0</v>
      </c>
      <c r="AE37" s="116">
        <f t="shared" si="35"/>
        <v>0</v>
      </c>
      <c r="AF37" s="116">
        <f t="shared" si="35"/>
        <v>0</v>
      </c>
      <c r="AG37" s="116">
        <f t="shared" si="35"/>
        <v>0</v>
      </c>
      <c r="AH37" s="116">
        <f t="shared" ref="AH37:AN37" si="36">AH20</f>
        <v>0</v>
      </c>
      <c r="AI37" s="116">
        <f t="shared" si="36"/>
        <v>0</v>
      </c>
      <c r="AJ37" s="116">
        <f t="shared" si="36"/>
        <v>0</v>
      </c>
      <c r="AK37" s="116">
        <f t="shared" si="36"/>
        <v>0</v>
      </c>
      <c r="AL37" s="116">
        <f t="shared" si="36"/>
        <v>0</v>
      </c>
      <c r="AM37" s="116">
        <f t="shared" si="36"/>
        <v>0</v>
      </c>
      <c r="AN37" s="116">
        <f t="shared" si="36"/>
        <v>0</v>
      </c>
      <c r="AO37" s="116">
        <f t="shared" ref="AO37:AP37" si="37">AO20</f>
        <v>0</v>
      </c>
      <c r="AP37" s="116">
        <f t="shared" si="37"/>
        <v>0</v>
      </c>
    </row>
    <row r="38" spans="2:42" x14ac:dyDescent="0.2">
      <c r="B38" s="4" t="s">
        <v>26</v>
      </c>
      <c r="C38" s="175">
        <f t="shared" si="24"/>
        <v>78680875.99774757</v>
      </c>
      <c r="D38" s="175">
        <f>SUM(D35:D37)</f>
        <v>0</v>
      </c>
      <c r="E38" s="175">
        <f t="shared" ref="E38:AG38" si="38">SUM(E35:E37)</f>
        <v>0</v>
      </c>
      <c r="F38" s="175">
        <f t="shared" si="38"/>
        <v>0</v>
      </c>
      <c r="G38" s="175">
        <f t="shared" si="38"/>
        <v>3869049.7538117561</v>
      </c>
      <c r="H38" s="175">
        <f t="shared" si="38"/>
        <v>3896269.7934613419</v>
      </c>
      <c r="I38" s="175">
        <f t="shared" si="38"/>
        <v>3924083.7502751374</v>
      </c>
      <c r="J38" s="175">
        <f t="shared" si="38"/>
        <v>1381183.1544283743</v>
      </c>
      <c r="K38" s="175">
        <f t="shared" si="38"/>
        <v>1410224.1045589524</v>
      </c>
      <c r="L38" s="175">
        <f t="shared" si="38"/>
        <v>1439898.702508179</v>
      </c>
      <c r="M38" s="175">
        <f t="shared" si="38"/>
        <v>1470220.7739104177</v>
      </c>
      <c r="N38" s="175">
        <f t="shared" si="38"/>
        <v>1501204.4460631337</v>
      </c>
      <c r="O38" s="175">
        <f t="shared" si="38"/>
        <v>1532864.1545089125</v>
      </c>
      <c r="P38" s="175">
        <f t="shared" si="38"/>
        <v>1565214.6497610982</v>
      </c>
      <c r="Q38" s="175">
        <f t="shared" si="38"/>
        <v>1524218.6618455816</v>
      </c>
      <c r="R38" s="175">
        <f t="shared" si="38"/>
        <v>1556380.5201026753</v>
      </c>
      <c r="S38" s="175">
        <f t="shared" si="38"/>
        <v>1589244.1216304493</v>
      </c>
      <c r="T38" s="175">
        <f t="shared" si="38"/>
        <v>1622824.7778457385</v>
      </c>
      <c r="U38" s="175">
        <f t="shared" si="38"/>
        <v>1657138.1342469356</v>
      </c>
      <c r="V38" s="175">
        <f t="shared" si="38"/>
        <v>1692200.1777033564</v>
      </c>
      <c r="W38" s="175">
        <f t="shared" si="38"/>
        <v>1728027.2439036483</v>
      </c>
      <c r="X38" s="175">
        <f t="shared" si="38"/>
        <v>1764636.0249667226</v>
      </c>
      <c r="Y38" s="175">
        <f t="shared" si="38"/>
        <v>1802043.5772187472</v>
      </c>
      <c r="Z38" s="175">
        <f t="shared" si="38"/>
        <v>5440117.3291398222</v>
      </c>
      <c r="AA38" s="175">
        <f t="shared" si="38"/>
        <v>1833378.9496827226</v>
      </c>
      <c r="AB38" s="175">
        <f t="shared" si="38"/>
        <v>1872286.4116862516</v>
      </c>
      <c r="AC38" s="175">
        <f t="shared" si="38"/>
        <v>1912042.8000615723</v>
      </c>
      <c r="AD38" s="175">
        <f t="shared" si="38"/>
        <v>1952666.6376304664</v>
      </c>
      <c r="AE38" s="175">
        <f t="shared" si="38"/>
        <v>1994176.8513662885</v>
      </c>
      <c r="AF38" s="175">
        <f t="shared" si="38"/>
        <v>2036592.7812121925</v>
      </c>
      <c r="AG38" s="175">
        <f t="shared" si="38"/>
        <v>2079934.189091769</v>
      </c>
      <c r="AH38" s="175">
        <f t="shared" ref="AH38:AN38" si="39">SUM(AH35:AH37)</f>
        <v>2124221.2681162837</v>
      </c>
      <c r="AI38" s="175">
        <f t="shared" si="39"/>
        <v>2169474.65199281</v>
      </c>
      <c r="AJ38" s="175">
        <f t="shared" si="39"/>
        <v>4015640.4246376422</v>
      </c>
      <c r="AK38" s="175">
        <f t="shared" si="39"/>
        <v>2262965.1299994579</v>
      </c>
      <c r="AL38" s="175">
        <f t="shared" si="39"/>
        <v>2311245.7820968218</v>
      </c>
      <c r="AM38" s="175">
        <f t="shared" si="39"/>
        <v>2360579.8752746908</v>
      </c>
      <c r="AN38" s="175">
        <f t="shared" si="39"/>
        <v>2410990.3946847119</v>
      </c>
      <c r="AO38" s="175">
        <f t="shared" ref="AO38:AP38" si="40">SUM(AO35:AO37)</f>
        <v>2462500.8269941905</v>
      </c>
      <c r="AP38" s="175">
        <f t="shared" si="40"/>
        <v>2515135.1713287155</v>
      </c>
    </row>
    <row r="39" spans="2:42" x14ac:dyDescent="0.2">
      <c r="B39" s="114" t="s">
        <v>46</v>
      </c>
      <c r="C39" s="176">
        <f t="shared" si="24"/>
        <v>-53758941.156283535</v>
      </c>
      <c r="D39" s="176">
        <f>D34-D38</f>
        <v>0</v>
      </c>
      <c r="E39" s="176">
        <f t="shared" ref="E39:AG39" si="41">E34-E38</f>
        <v>0</v>
      </c>
      <c r="F39" s="176">
        <f t="shared" si="41"/>
        <v>44998.125</v>
      </c>
      <c r="G39" s="176">
        <f t="shared" si="41"/>
        <v>-442300.62502847239</v>
      </c>
      <c r="H39" s="176">
        <f t="shared" si="41"/>
        <v>-542407.92668360053</v>
      </c>
      <c r="I39" s="176">
        <f t="shared" si="41"/>
        <v>-643030.93011125084</v>
      </c>
      <c r="J39" s="176">
        <f t="shared" si="41"/>
        <v>-1027508.926119018</v>
      </c>
      <c r="K39" s="176">
        <f t="shared" si="41"/>
        <v>-1050988.0047605163</v>
      </c>
      <c r="L39" s="176">
        <f t="shared" si="41"/>
        <v>-1075019.0210732082</v>
      </c>
      <c r="M39" s="176">
        <f t="shared" si="41"/>
        <v>-1099614.6011256445</v>
      </c>
      <c r="N39" s="176">
        <f t="shared" si="41"/>
        <v>-1124787.6548948395</v>
      </c>
      <c r="O39" s="176">
        <f t="shared" si="41"/>
        <v>-1150551.3825838673</v>
      </c>
      <c r="P39" s="176">
        <f t="shared" si="41"/>
        <v>-1176919.2810791221</v>
      </c>
      <c r="Q39" s="176">
        <f t="shared" si="41"/>
        <v>-1129852.8082197248</v>
      </c>
      <c r="R39" s="176">
        <f t="shared" si="41"/>
        <v>-1155855.002322936</v>
      </c>
      <c r="S39" s="176">
        <f t="shared" si="41"/>
        <v>-1183149.92376405</v>
      </c>
      <c r="T39" s="176">
        <f t="shared" si="41"/>
        <v>-1211073.2292141209</v>
      </c>
      <c r="U39" s="176">
        <f t="shared" si="41"/>
        <v>-1239639.2525910891</v>
      </c>
      <c r="V39" s="176">
        <f t="shared" si="41"/>
        <v>-1268862.6494522272</v>
      </c>
      <c r="W39" s="176">
        <f t="shared" si="41"/>
        <v>-1298758.4041467481</v>
      </c>
      <c r="X39" s="176">
        <f t="shared" si="41"/>
        <v>-1329341.8371265021</v>
      </c>
      <c r="Y39" s="176">
        <f t="shared" si="41"/>
        <v>-1360628.6124182285</v>
      </c>
      <c r="Z39" s="176">
        <f t="shared" si="41"/>
        <v>-4992484.7452609222</v>
      </c>
      <c r="AA39" s="176">
        <f t="shared" si="41"/>
        <v>-1379430.4701106222</v>
      </c>
      <c r="AB39" s="176">
        <f t="shared" si="41"/>
        <v>-1411922.3037351067</v>
      </c>
      <c r="AC39" s="176">
        <f t="shared" si="41"/>
        <v>-1445161.8530767784</v>
      </c>
      <c r="AD39" s="176">
        <f t="shared" si="41"/>
        <v>-1479166.1407626322</v>
      </c>
      <c r="AE39" s="176">
        <f t="shared" si="41"/>
        <v>-1513952.5710119919</v>
      </c>
      <c r="AF39" s="176">
        <f t="shared" si="41"/>
        <v>-1549538.9381165141</v>
      </c>
      <c r="AG39" s="176">
        <f t="shared" si="41"/>
        <v>-1585943.4351075389</v>
      </c>
      <c r="AH39" s="176">
        <f t="shared" ref="AH39:AN39" si="42">AH34-AH38</f>
        <v>-1623184.6626148834</v>
      </c>
      <c r="AI39" s="176">
        <f t="shared" si="42"/>
        <v>-1661281.6379213072</v>
      </c>
      <c r="AJ39" s="176">
        <f t="shared" si="42"/>
        <v>-3500178.804216953</v>
      </c>
      <c r="AK39" s="176">
        <f t="shared" si="42"/>
        <v>-1740121.0400581458</v>
      </c>
      <c r="AL39" s="176">
        <f t="shared" si="42"/>
        <v>-1780903.6690350759</v>
      </c>
      <c r="AM39" s="176">
        <f t="shared" si="42"/>
        <v>-1830492.8285429971</v>
      </c>
      <c r="AN39" s="176">
        <f t="shared" si="42"/>
        <v>-1881157.4585946654</v>
      </c>
      <c r="AO39" s="176">
        <f t="shared" ref="AO39:AP39" si="43">AO34-AO38</f>
        <v>-1932921.0488768423</v>
      </c>
      <c r="AP39" s="176">
        <f t="shared" si="43"/>
        <v>-1985807.6015253938</v>
      </c>
    </row>
    <row r="40" spans="2:42" x14ac:dyDescent="0.2">
      <c r="B40" s="3" t="s">
        <v>27</v>
      </c>
      <c r="C40" s="175"/>
      <c r="D40" s="116">
        <f>D39</f>
        <v>0</v>
      </c>
      <c r="E40" s="116">
        <f>D40+E39</f>
        <v>0</v>
      </c>
      <c r="F40" s="116">
        <f t="shared" ref="F40:AG40" si="44">E40+F39</f>
        <v>44998.125</v>
      </c>
      <c r="G40" s="116">
        <f t="shared" si="44"/>
        <v>-397302.50002847239</v>
      </c>
      <c r="H40" s="116">
        <f t="shared" si="44"/>
        <v>-939710.42671207292</v>
      </c>
      <c r="I40" s="116">
        <f t="shared" si="44"/>
        <v>-1582741.3568233238</v>
      </c>
      <c r="J40" s="116">
        <f t="shared" si="44"/>
        <v>-2610250.2829423416</v>
      </c>
      <c r="K40" s="116">
        <f t="shared" si="44"/>
        <v>-3661238.287702858</v>
      </c>
      <c r="L40" s="116">
        <f t="shared" si="44"/>
        <v>-4736257.3087760657</v>
      </c>
      <c r="M40" s="116">
        <f t="shared" si="44"/>
        <v>-5835871.9099017102</v>
      </c>
      <c r="N40" s="116">
        <f t="shared" si="44"/>
        <v>-6960659.5647965502</v>
      </c>
      <c r="O40" s="116">
        <f t="shared" si="44"/>
        <v>-8111210.947380418</v>
      </c>
      <c r="P40" s="116">
        <f t="shared" si="44"/>
        <v>-9288130.2284595408</v>
      </c>
      <c r="Q40" s="116">
        <f t="shared" si="44"/>
        <v>-10417983.036679266</v>
      </c>
      <c r="R40" s="116">
        <f t="shared" si="44"/>
        <v>-11573838.039002202</v>
      </c>
      <c r="S40" s="116">
        <f t="shared" si="44"/>
        <v>-12756987.962766252</v>
      </c>
      <c r="T40" s="116">
        <f t="shared" si="44"/>
        <v>-13968061.191980373</v>
      </c>
      <c r="U40" s="116">
        <f t="shared" si="44"/>
        <v>-15207700.444571462</v>
      </c>
      <c r="V40" s="116">
        <f t="shared" si="44"/>
        <v>-16476563.09402369</v>
      </c>
      <c r="W40" s="116">
        <f t="shared" si="44"/>
        <v>-17775321.498170439</v>
      </c>
      <c r="X40" s="116">
        <f t="shared" si="44"/>
        <v>-19104663.33529694</v>
      </c>
      <c r="Y40" s="116">
        <f t="shared" si="44"/>
        <v>-20465291.947715167</v>
      </c>
      <c r="Z40" s="116">
        <f t="shared" si="44"/>
        <v>-25457776.692976087</v>
      </c>
      <c r="AA40" s="116">
        <f t="shared" si="44"/>
        <v>-26837207.163086709</v>
      </c>
      <c r="AB40" s="116">
        <f t="shared" si="44"/>
        <v>-28249129.466821816</v>
      </c>
      <c r="AC40" s="116">
        <f t="shared" si="44"/>
        <v>-29694291.319898594</v>
      </c>
      <c r="AD40" s="116">
        <f t="shared" si="44"/>
        <v>-31173457.460661225</v>
      </c>
      <c r="AE40" s="116">
        <f t="shared" si="44"/>
        <v>-32687410.031673215</v>
      </c>
      <c r="AF40" s="116">
        <f t="shared" si="44"/>
        <v>-34236948.969789729</v>
      </c>
      <c r="AG40" s="116">
        <f t="shared" si="44"/>
        <v>-35822892.404897265</v>
      </c>
      <c r="AH40" s="116">
        <f t="shared" ref="AH40" si="45">AG40+AH39</f>
        <v>-37446077.067512147</v>
      </c>
      <c r="AI40" s="116">
        <f t="shared" ref="AI40" si="46">AH40+AI39</f>
        <v>-39107358.705433458</v>
      </c>
      <c r="AJ40" s="116">
        <f t="shared" ref="AJ40" si="47">AI40+AJ39</f>
        <v>-42607537.509650409</v>
      </c>
      <c r="AK40" s="116">
        <f t="shared" ref="AK40" si="48">AJ40+AK39</f>
        <v>-44347658.549708553</v>
      </c>
      <c r="AL40" s="116">
        <f t="shared" ref="AL40" si="49">AK40+AL39</f>
        <v>-46128562.21874363</v>
      </c>
      <c r="AM40" s="116">
        <f t="shared" ref="AM40" si="50">AL40+AM39</f>
        <v>-47959055.04728663</v>
      </c>
      <c r="AN40" s="116">
        <f t="shared" ref="AN40" si="51">AM40+AN39</f>
        <v>-49840212.505881295</v>
      </c>
      <c r="AO40" s="116">
        <f t="shared" ref="AO40" si="52">AN40+AO39</f>
        <v>-51773133.554758139</v>
      </c>
      <c r="AP40" s="116">
        <f t="shared" ref="AP40" si="53">AO40+AP39</f>
        <v>-53758941.156283535</v>
      </c>
    </row>
    <row r="41" spans="2:42" x14ac:dyDescent="0.2">
      <c r="B41" s="3" t="s">
        <v>189</v>
      </c>
      <c r="C41" s="175">
        <f>SUM(D41:AP41)</f>
        <v>0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</row>
    <row r="42" spans="2:42" x14ac:dyDescent="0.2">
      <c r="B42" s="28" t="s">
        <v>190</v>
      </c>
      <c r="C42" s="177"/>
      <c r="D42" s="177">
        <f>D39+D41</f>
        <v>0</v>
      </c>
      <c r="E42" s="177">
        <f>D42+E39+E41</f>
        <v>0</v>
      </c>
      <c r="F42" s="177">
        <f t="shared" ref="F42:AG42" si="54">E42+F39+F41</f>
        <v>44998.125</v>
      </c>
      <c r="G42" s="177">
        <f t="shared" si="54"/>
        <v>-397302.50002847239</v>
      </c>
      <c r="H42" s="177">
        <f t="shared" si="54"/>
        <v>-939710.42671207292</v>
      </c>
      <c r="I42" s="177">
        <f t="shared" si="54"/>
        <v>-1582741.3568233238</v>
      </c>
      <c r="J42" s="177">
        <f t="shared" si="54"/>
        <v>-2610250.2829423416</v>
      </c>
      <c r="K42" s="177">
        <f t="shared" si="54"/>
        <v>-3661238.287702858</v>
      </c>
      <c r="L42" s="177">
        <f t="shared" si="54"/>
        <v>-4736257.3087760657</v>
      </c>
      <c r="M42" s="177">
        <f t="shared" si="54"/>
        <v>-5835871.9099017102</v>
      </c>
      <c r="N42" s="177">
        <f t="shared" si="54"/>
        <v>-6960659.5647965502</v>
      </c>
      <c r="O42" s="177">
        <f t="shared" si="54"/>
        <v>-8111210.947380418</v>
      </c>
      <c r="P42" s="177">
        <f t="shared" si="54"/>
        <v>-9288130.2284595408</v>
      </c>
      <c r="Q42" s="177">
        <f t="shared" si="54"/>
        <v>-10417983.036679266</v>
      </c>
      <c r="R42" s="177">
        <f t="shared" si="54"/>
        <v>-11573838.039002202</v>
      </c>
      <c r="S42" s="177">
        <f t="shared" si="54"/>
        <v>-12756987.962766252</v>
      </c>
      <c r="T42" s="177">
        <f t="shared" si="54"/>
        <v>-13968061.191980373</v>
      </c>
      <c r="U42" s="177">
        <f t="shared" si="54"/>
        <v>-15207700.444571462</v>
      </c>
      <c r="V42" s="177">
        <f t="shared" si="54"/>
        <v>-16476563.09402369</v>
      </c>
      <c r="W42" s="177">
        <f t="shared" si="54"/>
        <v>-17775321.498170439</v>
      </c>
      <c r="X42" s="177">
        <f t="shared" si="54"/>
        <v>-19104663.33529694</v>
      </c>
      <c r="Y42" s="177">
        <f t="shared" si="54"/>
        <v>-20465291.947715167</v>
      </c>
      <c r="Z42" s="177">
        <f t="shared" si="54"/>
        <v>-25457776.692976087</v>
      </c>
      <c r="AA42" s="177">
        <f t="shared" si="54"/>
        <v>-26837207.163086709</v>
      </c>
      <c r="AB42" s="177">
        <f t="shared" si="54"/>
        <v>-28249129.466821816</v>
      </c>
      <c r="AC42" s="177">
        <f t="shared" si="54"/>
        <v>-29694291.319898594</v>
      </c>
      <c r="AD42" s="177">
        <f t="shared" si="54"/>
        <v>-31173457.460661225</v>
      </c>
      <c r="AE42" s="177">
        <f t="shared" si="54"/>
        <v>-32687410.031673215</v>
      </c>
      <c r="AF42" s="177">
        <f t="shared" si="54"/>
        <v>-34236948.969789729</v>
      </c>
      <c r="AG42" s="177">
        <f t="shared" si="54"/>
        <v>-35822892.404897265</v>
      </c>
      <c r="AH42" s="177">
        <f t="shared" ref="AH42" si="55">AG42+AH39+AH41</f>
        <v>-37446077.067512147</v>
      </c>
      <c r="AI42" s="177">
        <f t="shared" ref="AI42" si="56">AH42+AI39+AI41</f>
        <v>-39107358.705433458</v>
      </c>
      <c r="AJ42" s="177">
        <f t="shared" ref="AJ42" si="57">AI42+AJ39+AJ41</f>
        <v>-42607537.509650409</v>
      </c>
      <c r="AK42" s="177">
        <f t="shared" ref="AK42" si="58">AJ42+AK39+AK41</f>
        <v>-44347658.549708553</v>
      </c>
      <c r="AL42" s="177">
        <f t="shared" ref="AL42" si="59">AK42+AL39+AL41</f>
        <v>-46128562.21874363</v>
      </c>
      <c r="AM42" s="177">
        <f t="shared" ref="AM42" si="60">AL42+AM39+AM41</f>
        <v>-47959055.04728663</v>
      </c>
      <c r="AN42" s="177">
        <f t="shared" ref="AN42" si="61">AM42+AN39+AN41</f>
        <v>-49840212.505881295</v>
      </c>
      <c r="AO42" s="177">
        <f t="shared" ref="AO42" si="62">AN42+AO39+AO41</f>
        <v>-51773133.554758139</v>
      </c>
      <c r="AP42" s="177">
        <f t="shared" ref="AP42" si="63">AO42+AP39+AP41</f>
        <v>-53758941.156283535</v>
      </c>
    </row>
    <row r="45" spans="2:42" x14ac:dyDescent="0.2">
      <c r="B45" s="15" t="s">
        <v>193</v>
      </c>
      <c r="C45" s="15"/>
      <c r="D45" s="3" t="s">
        <v>10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2:42" x14ac:dyDescent="0.2">
      <c r="B46" s="4"/>
      <c r="C46" s="4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  <c r="M46" s="5">
        <v>10</v>
      </c>
      <c r="N46" s="5">
        <v>11</v>
      </c>
      <c r="O46" s="5">
        <v>12</v>
      </c>
      <c r="P46" s="5">
        <v>13</v>
      </c>
      <c r="Q46" s="5">
        <v>14</v>
      </c>
      <c r="R46" s="5">
        <v>15</v>
      </c>
      <c r="S46" s="5">
        <v>16</v>
      </c>
      <c r="T46" s="5">
        <v>17</v>
      </c>
      <c r="U46" s="5">
        <v>18</v>
      </c>
      <c r="V46" s="5">
        <v>19</v>
      </c>
      <c r="W46" s="5">
        <v>20</v>
      </c>
      <c r="X46" s="5">
        <v>21</v>
      </c>
      <c r="Y46" s="5">
        <v>22</v>
      </c>
      <c r="Z46" s="5">
        <v>23</v>
      </c>
      <c r="AA46" s="5">
        <v>24</v>
      </c>
      <c r="AB46" s="5">
        <v>25</v>
      </c>
      <c r="AC46" s="5">
        <v>26</v>
      </c>
      <c r="AD46" s="5">
        <v>27</v>
      </c>
      <c r="AE46" s="5">
        <v>28</v>
      </c>
      <c r="AF46" s="5">
        <v>29</v>
      </c>
      <c r="AG46" s="5">
        <v>30</v>
      </c>
      <c r="AH46" s="5">
        <v>31</v>
      </c>
      <c r="AI46" s="5">
        <v>32</v>
      </c>
      <c r="AJ46" s="5">
        <v>33</v>
      </c>
      <c r="AK46" s="5">
        <v>34</v>
      </c>
      <c r="AL46" s="5">
        <v>35</v>
      </c>
      <c r="AM46" s="5">
        <v>36</v>
      </c>
      <c r="AN46" s="5">
        <v>37</v>
      </c>
      <c r="AO46" s="5">
        <v>38</v>
      </c>
      <c r="AP46" s="5">
        <v>39</v>
      </c>
    </row>
    <row r="47" spans="2:42" x14ac:dyDescent="0.2">
      <c r="B47" s="6" t="s">
        <v>39</v>
      </c>
      <c r="C47" s="110" t="s">
        <v>9</v>
      </c>
      <c r="D47" s="7">
        <f>D4</f>
        <v>2026</v>
      </c>
      <c r="E47" s="7">
        <f t="shared" ref="E47:AG47" si="64">E4</f>
        <v>2027</v>
      </c>
      <c r="F47" s="7">
        <f t="shared" si="64"/>
        <v>2028</v>
      </c>
      <c r="G47" s="7">
        <f t="shared" si="64"/>
        <v>2029</v>
      </c>
      <c r="H47" s="7">
        <f t="shared" si="64"/>
        <v>2030</v>
      </c>
      <c r="I47" s="7">
        <f t="shared" si="64"/>
        <v>2031</v>
      </c>
      <c r="J47" s="7">
        <f t="shared" si="64"/>
        <v>2032</v>
      </c>
      <c r="K47" s="7">
        <f t="shared" si="64"/>
        <v>2033</v>
      </c>
      <c r="L47" s="7">
        <f t="shared" si="64"/>
        <v>2034</v>
      </c>
      <c r="M47" s="7">
        <f t="shared" si="64"/>
        <v>2035</v>
      </c>
      <c r="N47" s="7">
        <f t="shared" si="64"/>
        <v>2036</v>
      </c>
      <c r="O47" s="7">
        <f t="shared" si="64"/>
        <v>2037</v>
      </c>
      <c r="P47" s="7">
        <f t="shared" si="64"/>
        <v>2038</v>
      </c>
      <c r="Q47" s="7">
        <f t="shared" si="64"/>
        <v>2039</v>
      </c>
      <c r="R47" s="7">
        <f t="shared" si="64"/>
        <v>2040</v>
      </c>
      <c r="S47" s="7">
        <f t="shared" si="64"/>
        <v>2041</v>
      </c>
      <c r="T47" s="7">
        <f t="shared" si="64"/>
        <v>2042</v>
      </c>
      <c r="U47" s="7">
        <f t="shared" si="64"/>
        <v>2043</v>
      </c>
      <c r="V47" s="7">
        <f t="shared" si="64"/>
        <v>2044</v>
      </c>
      <c r="W47" s="7">
        <f t="shared" si="64"/>
        <v>2045</v>
      </c>
      <c r="X47" s="7">
        <f t="shared" si="64"/>
        <v>2046</v>
      </c>
      <c r="Y47" s="7">
        <f t="shared" si="64"/>
        <v>2047</v>
      </c>
      <c r="Z47" s="7">
        <f t="shared" si="64"/>
        <v>2048</v>
      </c>
      <c r="AA47" s="7">
        <f t="shared" si="64"/>
        <v>2049</v>
      </c>
      <c r="AB47" s="7">
        <f t="shared" si="64"/>
        <v>2050</v>
      </c>
      <c r="AC47" s="7">
        <f t="shared" si="64"/>
        <v>2051</v>
      </c>
      <c r="AD47" s="7">
        <f t="shared" si="64"/>
        <v>2052</v>
      </c>
      <c r="AE47" s="7">
        <f t="shared" si="64"/>
        <v>2053</v>
      </c>
      <c r="AF47" s="7">
        <f t="shared" si="64"/>
        <v>2054</v>
      </c>
      <c r="AG47" s="7">
        <f t="shared" si="64"/>
        <v>2055</v>
      </c>
      <c r="AH47" s="7">
        <f t="shared" ref="AH47:AN47" si="65">AH4</f>
        <v>2056</v>
      </c>
      <c r="AI47" s="7">
        <f t="shared" si="65"/>
        <v>2057</v>
      </c>
      <c r="AJ47" s="7">
        <f t="shared" si="65"/>
        <v>2058</v>
      </c>
      <c r="AK47" s="7">
        <f t="shared" si="65"/>
        <v>2059</v>
      </c>
      <c r="AL47" s="7">
        <f t="shared" si="65"/>
        <v>2060</v>
      </c>
      <c r="AM47" s="7">
        <f t="shared" si="65"/>
        <v>2061</v>
      </c>
      <c r="AN47" s="7">
        <f t="shared" si="65"/>
        <v>2062</v>
      </c>
      <c r="AO47" s="7">
        <f t="shared" ref="AO47:AP47" si="66">AO4</f>
        <v>2063</v>
      </c>
      <c r="AP47" s="7">
        <f t="shared" si="66"/>
        <v>2064</v>
      </c>
    </row>
    <row r="48" spans="2:42" x14ac:dyDescent="0.2">
      <c r="B48" s="3" t="s">
        <v>187</v>
      </c>
      <c r="C48" s="116">
        <f t="shared" ref="C48:C55" si="67">SUM(D48:AP48)</f>
        <v>9078211.0111607146</v>
      </c>
      <c r="D48" s="116">
        <f>'05 Financovanie'!D25-'01 Investičné výdavky'!D13-'01 Investičné výdavky'!D14-'01 Investičné výdavky'!D16</f>
        <v>0</v>
      </c>
      <c r="E48" s="116">
        <f>'05 Financovanie'!E25-'01 Investičné výdavky'!E13-'01 Investičné výdavky'!E14-'01 Investičné výdavky'!E16</f>
        <v>0</v>
      </c>
      <c r="F48" s="116">
        <f>'05 Financovanie'!F25-'01 Investičné výdavky'!F13-'01 Investičné výdavky'!F14-'01 Investičné výdavky'!F16</f>
        <v>44998.125</v>
      </c>
      <c r="G48" s="116">
        <f>'05 Financovanie'!G25-'01 Investičné výdavky'!G13-'01 Investičné výdavky'!G14-'01 Investičné výdavky'!G16</f>
        <v>3089281.9888392859</v>
      </c>
      <c r="H48" s="116">
        <f>'05 Financovanie'!H25-'01 Investičné výdavky'!H13-'01 Investičné výdavky'!H14-'01 Investičné výdavky'!H16</f>
        <v>3011070.9620535714</v>
      </c>
      <c r="I48" s="116">
        <f>'05 Financovanie'!I25-'01 Investičné výdavky'!I13-'01 Investičné výdavky'!I14-'01 Investičné výdavky'!I16</f>
        <v>2932859.9352678573</v>
      </c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</row>
    <row r="49" spans="2:42" x14ac:dyDescent="0.2">
      <c r="B49" s="115" t="s">
        <v>192</v>
      </c>
      <c r="C49" s="174">
        <f t="shared" si="67"/>
        <v>50224815.838064849</v>
      </c>
      <c r="D49" s="174">
        <f>'04 Prevádzkové príjmy'!D15</f>
        <v>835234.81883099978</v>
      </c>
      <c r="E49" s="174">
        <f>'04 Prevádzkové príjmy'!E15</f>
        <v>840769.45943446469</v>
      </c>
      <c r="F49" s="174">
        <f>'04 Prevádzkové príjmy'!F15</f>
        <v>846341.59450964048</v>
      </c>
      <c r="G49" s="174">
        <f>'04 Prevádzkové príjmy'!G15</f>
        <v>1189418.6214697766</v>
      </c>
      <c r="H49" s="174">
        <f>'04 Prevádzkové príjmy'!H15</f>
        <v>1200390.2844586186</v>
      </c>
      <c r="I49" s="174">
        <f>'04 Prevádzkové príjmy'!I15</f>
        <v>1211478.4350779604</v>
      </c>
      <c r="J49" s="174">
        <f>'04 Prevádzkové príjmy'!J15</f>
        <v>1222684.4840310598</v>
      </c>
      <c r="K49" s="174">
        <f>'04 Prevádzkové príjmy'!K15</f>
        <v>1234009.8608254443</v>
      </c>
      <c r="L49" s="174">
        <f>'04 Prevádzkové príjmy'!L15</f>
        <v>1245456.0140384817</v>
      </c>
      <c r="M49" s="174">
        <f>'04 Prevádzkové príjmy'!M15</f>
        <v>1257024.4115868197</v>
      </c>
      <c r="N49" s="174">
        <f>'04 Prevádzkové príjmy'!N15</f>
        <v>1268716.5409997469</v>
      </c>
      <c r="O49" s="174">
        <f>'04 Prevádzkové príjmy'!O15</f>
        <v>1280533.9096965417</v>
      </c>
      <c r="P49" s="174">
        <f>'04 Prevádzkové príjmy'!P15</f>
        <v>1292478.0452678611</v>
      </c>
      <c r="Q49" s="174">
        <f>'04 Prevádzkové príjmy'!Q15</f>
        <v>1304550.4957612313</v>
      </c>
      <c r="R49" s="174">
        <f>'04 Prevádzkové príjmy'!R15</f>
        <v>1316752.829970703</v>
      </c>
      <c r="S49" s="174">
        <f>'04 Prevádzkové príjmy'!S15</f>
        <v>1319814.7818688082</v>
      </c>
      <c r="T49" s="174">
        <f>'04 Prevádzkové príjmy'!T15</f>
        <v>1322972.7310670391</v>
      </c>
      <c r="U49" s="174">
        <f>'04 Prevádzkové príjmy'!U15</f>
        <v>1326227.9673208334</v>
      </c>
      <c r="V49" s="174">
        <f>'04 Prevádzkové príjmy'!V15</f>
        <v>1329581.8001825712</v>
      </c>
      <c r="W49" s="174">
        <f>'04 Prevádzkové príjmy'!W15</f>
        <v>1333035.5592971791</v>
      </c>
      <c r="X49" s="174">
        <f>'04 Prevádzkové príjmy'!X15</f>
        <v>1336590.5947021707</v>
      </c>
      <c r="Y49" s="174">
        <f>'04 Prevádzkové príjmy'!Y15</f>
        <v>1340248.2771321903</v>
      </c>
      <c r="Z49" s="174">
        <f>'04 Prevádzkové príjmy'!Z15</f>
        <v>1344009.9983281319</v>
      </c>
      <c r="AA49" s="174">
        <f>'04 Prevádzkové príjmy'!AA15</f>
        <v>1347877.1713508959</v>
      </c>
      <c r="AB49" s="174">
        <f>'04 Prevádzkové príjmy'!AB15</f>
        <v>1351851.2308998574</v>
      </c>
      <c r="AC49" s="174">
        <f>'04 Prevádzkové príjmy'!AC15</f>
        <v>1355933.6336361174</v>
      </c>
      <c r="AD49" s="174">
        <f>'04 Prevádzkové príjmy'!AD15</f>
        <v>1360125.8585106034</v>
      </c>
      <c r="AE49" s="174">
        <f>'04 Prevádzkové príjmy'!AE15</f>
        <v>1364429.4070970966</v>
      </c>
      <c r="AF49" s="174">
        <f>'04 Prevádzkové príjmy'!AF15</f>
        <v>1368845.8039302607</v>
      </c>
      <c r="AG49" s="174">
        <f>'04 Prevádzkové príjmy'!AG15</f>
        <v>1373376.5968487421</v>
      </c>
      <c r="AH49" s="174">
        <f>'04 Prevádzkové príjmy'!AH15</f>
        <v>1378023.357343422</v>
      </c>
      <c r="AI49" s="174">
        <f>'04 Prevádzkové príjmy'!AI15</f>
        <v>1382787.6809108965</v>
      </c>
      <c r="AJ49" s="174">
        <f>'04 Prevádzkové príjmy'!AJ15</f>
        <v>1387671.187412261</v>
      </c>
      <c r="AK49" s="174">
        <f>'04 Prevádzkové príjmy'!AK15</f>
        <v>1392675.5214372831</v>
      </c>
      <c r="AL49" s="174">
        <f>'04 Prevádzkové príjmy'!AL15</f>
        <v>1397802.3526740384</v>
      </c>
      <c r="AM49" s="174">
        <f>'04 Prevádzkové príjmy'!AM15</f>
        <v>1395183.0173940302</v>
      </c>
      <c r="AN49" s="174">
        <f>'04 Prevádzkové príjmy'!AN15</f>
        <v>1392571.5401198622</v>
      </c>
      <c r="AO49" s="174">
        <f>'04 Prevádzkové príjmy'!AO15</f>
        <v>1389967.8972775165</v>
      </c>
      <c r="AP49" s="174">
        <f>'04 Prevádzkové príjmy'!AP15</f>
        <v>1387372.0653636977</v>
      </c>
    </row>
    <row r="50" spans="2:42" x14ac:dyDescent="0.2">
      <c r="B50" s="4" t="s">
        <v>11</v>
      </c>
      <c r="C50" s="175">
        <f t="shared" si="67"/>
        <v>59303026.849225566</v>
      </c>
      <c r="D50" s="175">
        <f>SUM(D48:D49)</f>
        <v>835234.81883099978</v>
      </c>
      <c r="E50" s="175">
        <f t="shared" ref="E50" si="68">SUM(E48:E49)</f>
        <v>840769.45943446469</v>
      </c>
      <c r="F50" s="175">
        <f t="shared" ref="F50" si="69">SUM(F48:F49)</f>
        <v>891339.71950964048</v>
      </c>
      <c r="G50" s="175">
        <f t="shared" ref="G50" si="70">SUM(G48:G49)</f>
        <v>4278700.6103090625</v>
      </c>
      <c r="H50" s="175">
        <f t="shared" ref="H50" si="71">SUM(H48:H49)</f>
        <v>4211461.2465121895</v>
      </c>
      <c r="I50" s="175">
        <f t="shared" ref="I50" si="72">SUM(I48:I49)</f>
        <v>4144338.3703458179</v>
      </c>
      <c r="J50" s="175">
        <f t="shared" ref="J50" si="73">SUM(J48:J49)</f>
        <v>1222684.4840310598</v>
      </c>
      <c r="K50" s="175">
        <f t="shared" ref="K50" si="74">SUM(K48:K49)</f>
        <v>1234009.8608254443</v>
      </c>
      <c r="L50" s="175">
        <f t="shared" ref="L50" si="75">SUM(L48:L49)</f>
        <v>1245456.0140384817</v>
      </c>
      <c r="M50" s="175">
        <f t="shared" ref="M50" si="76">SUM(M48:M49)</f>
        <v>1257024.4115868197</v>
      </c>
      <c r="N50" s="175">
        <f t="shared" ref="N50" si="77">SUM(N48:N49)</f>
        <v>1268716.5409997469</v>
      </c>
      <c r="O50" s="175">
        <f t="shared" ref="O50" si="78">SUM(O48:O49)</f>
        <v>1280533.9096965417</v>
      </c>
      <c r="P50" s="175">
        <f t="shared" ref="P50" si="79">SUM(P48:P49)</f>
        <v>1292478.0452678611</v>
      </c>
      <c r="Q50" s="175">
        <f t="shared" ref="Q50" si="80">SUM(Q48:Q49)</f>
        <v>1304550.4957612313</v>
      </c>
      <c r="R50" s="175">
        <f t="shared" ref="R50" si="81">SUM(R48:R49)</f>
        <v>1316752.829970703</v>
      </c>
      <c r="S50" s="175">
        <f t="shared" ref="S50" si="82">SUM(S48:S49)</f>
        <v>1319814.7818688082</v>
      </c>
      <c r="T50" s="175">
        <f t="shared" ref="T50" si="83">SUM(T48:T49)</f>
        <v>1322972.7310670391</v>
      </c>
      <c r="U50" s="175">
        <f t="shared" ref="U50" si="84">SUM(U48:U49)</f>
        <v>1326227.9673208334</v>
      </c>
      <c r="V50" s="175">
        <f t="shared" ref="V50" si="85">SUM(V48:V49)</f>
        <v>1329581.8001825712</v>
      </c>
      <c r="W50" s="175">
        <f t="shared" ref="W50" si="86">SUM(W48:W49)</f>
        <v>1333035.5592971791</v>
      </c>
      <c r="X50" s="175">
        <f t="shared" ref="X50" si="87">SUM(X48:X49)</f>
        <v>1336590.5947021707</v>
      </c>
      <c r="Y50" s="175">
        <f t="shared" ref="Y50" si="88">SUM(Y48:Y49)</f>
        <v>1340248.2771321903</v>
      </c>
      <c r="Z50" s="175">
        <f t="shared" ref="Z50" si="89">SUM(Z48:Z49)</f>
        <v>1344009.9983281319</v>
      </c>
      <c r="AA50" s="175">
        <f t="shared" ref="AA50" si="90">SUM(AA48:AA49)</f>
        <v>1347877.1713508959</v>
      </c>
      <c r="AB50" s="175">
        <f t="shared" ref="AB50" si="91">SUM(AB48:AB49)</f>
        <v>1351851.2308998574</v>
      </c>
      <c r="AC50" s="175">
        <f t="shared" ref="AC50" si="92">SUM(AC48:AC49)</f>
        <v>1355933.6336361174</v>
      </c>
      <c r="AD50" s="175">
        <f t="shared" ref="AD50" si="93">SUM(AD48:AD49)</f>
        <v>1360125.8585106034</v>
      </c>
      <c r="AE50" s="175">
        <f t="shared" ref="AE50" si="94">SUM(AE48:AE49)</f>
        <v>1364429.4070970966</v>
      </c>
      <c r="AF50" s="175">
        <f t="shared" ref="AF50" si="95">SUM(AF48:AF49)</f>
        <v>1368845.8039302607</v>
      </c>
      <c r="AG50" s="175">
        <f t="shared" ref="AG50:AN50" si="96">SUM(AG48:AG49)</f>
        <v>1373376.5968487421</v>
      </c>
      <c r="AH50" s="175">
        <f t="shared" si="96"/>
        <v>1378023.357343422</v>
      </c>
      <c r="AI50" s="175">
        <f t="shared" si="96"/>
        <v>1382787.6809108965</v>
      </c>
      <c r="AJ50" s="175">
        <f t="shared" si="96"/>
        <v>1387671.187412261</v>
      </c>
      <c r="AK50" s="175">
        <f t="shared" si="96"/>
        <v>1392675.5214372831</v>
      </c>
      <c r="AL50" s="175">
        <f t="shared" si="96"/>
        <v>1397802.3526740384</v>
      </c>
      <c r="AM50" s="175">
        <f t="shared" si="96"/>
        <v>1395183.0173940302</v>
      </c>
      <c r="AN50" s="175">
        <f t="shared" si="96"/>
        <v>1392571.5401198622</v>
      </c>
      <c r="AO50" s="175">
        <f t="shared" ref="AO50:AP50" si="97">SUM(AO48:AO49)</f>
        <v>1389967.8972775165</v>
      </c>
      <c r="AP50" s="175">
        <f t="shared" si="97"/>
        <v>1387372.0653636977</v>
      </c>
    </row>
    <row r="51" spans="2:42" x14ac:dyDescent="0.2">
      <c r="B51" s="3" t="s">
        <v>57</v>
      </c>
      <c r="C51" s="116">
        <f t="shared" si="67"/>
        <v>7713964.2857142854</v>
      </c>
      <c r="D51" s="116">
        <f>D5</f>
        <v>0</v>
      </c>
      <c r="E51" s="116">
        <f t="shared" ref="E51:I51" si="98">E5</f>
        <v>0</v>
      </c>
      <c r="F51" s="116">
        <f t="shared" si="98"/>
        <v>0</v>
      </c>
      <c r="G51" s="116">
        <f t="shared" si="98"/>
        <v>2571321.4285714286</v>
      </c>
      <c r="H51" s="116">
        <f t="shared" si="98"/>
        <v>2571321.4285714286</v>
      </c>
      <c r="I51" s="116">
        <f t="shared" si="98"/>
        <v>2571321.4285714286</v>
      </c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</row>
    <row r="52" spans="2:42" x14ac:dyDescent="0.2">
      <c r="B52" s="115" t="s">
        <v>191</v>
      </c>
      <c r="C52" s="174">
        <f t="shared" si="67"/>
        <v>116102519.75482802</v>
      </c>
      <c r="D52" s="174">
        <f>'03 Prevádzkové výdavky'!D21</f>
        <v>611468.69876803248</v>
      </c>
      <c r="E52" s="174">
        <f>'03 Prevádzkové výdavky'!E21</f>
        <v>643972.45437158505</v>
      </c>
      <c r="F52" s="174">
        <f>'03 Prevádzkové výdavky'!F21</f>
        <v>671117.65909420117</v>
      </c>
      <c r="G52" s="174">
        <f>'03 Prevádzkové výdavky'!G21</f>
        <v>2042753.942610705</v>
      </c>
      <c r="H52" s="174">
        <f>'03 Prevádzkové výdavky'!H21</f>
        <v>2085818.7020693808</v>
      </c>
      <c r="I52" s="174">
        <f>'03 Prevádzkové výdavky'!I21</f>
        <v>2129823.0964493984</v>
      </c>
      <c r="J52" s="174">
        <f>'03 Prevádzkové výdavky'!J21</f>
        <v>2174787.6277527767</v>
      </c>
      <c r="K52" s="174">
        <f>'03 Prevádzkové výdavky'!K21</f>
        <v>2220733.2453170689</v>
      </c>
      <c r="L52" s="174">
        <f>'03 Prevádzkové výdavky'!L21</f>
        <v>2267681.3555758214</v>
      </c>
      <c r="M52" s="174">
        <f>'03 Prevádzkové výdavky'!M21</f>
        <v>2315653.8320320076</v>
      </c>
      <c r="N52" s="174">
        <f>'03 Prevádzkové výdavky'!N21</f>
        <v>2364673.0254490711</v>
      </c>
      <c r="O52" s="174">
        <f>'03 Prevádzkové výdavky'!O21</f>
        <v>2414761.7742643221</v>
      </c>
      <c r="P52" s="174">
        <f>'03 Prevádzkové výdavky'!P21</f>
        <v>2465943.415229552</v>
      </c>
      <c r="Q52" s="174">
        <f>'03 Prevádzkové výdavky'!Q21</f>
        <v>2518241.7942838143</v>
      </c>
      <c r="R52" s="174">
        <f>'03 Prevádzkové výdavky'!R21</f>
        <v>2571681.2776634381</v>
      </c>
      <c r="S52" s="174">
        <f>'03 Prevádzkové výdavky'!S21</f>
        <v>2626286.7632544553</v>
      </c>
      <c r="T52" s="174">
        <f>'03 Prevádzkové výdavky'!T21</f>
        <v>2682083.6921927268</v>
      </c>
      <c r="U52" s="174">
        <f>'03 Prevádzkové výdavky'!U21</f>
        <v>2739098.0607171715</v>
      </c>
      <c r="V52" s="174">
        <f>'03 Prevádzkové výdavky'!V21</f>
        <v>2797356.4322816245</v>
      </c>
      <c r="W52" s="174">
        <f>'03 Prevádzkové výdavky'!W21</f>
        <v>2856885.9499309636</v>
      </c>
      <c r="X52" s="174">
        <f>'03 Prevádzkové výdavky'!X21</f>
        <v>2917714.3489472726</v>
      </c>
      <c r="Y52" s="174">
        <f>'03 Prevádzkové výdavky'!Y21</f>
        <v>2979869.9697719356</v>
      </c>
      <c r="Z52" s="174">
        <f>'03 Prevádzkové výdavky'!Z21</f>
        <v>6643231.7712096721</v>
      </c>
      <c r="AA52" s="174">
        <f>'03 Prevádzkové výdavky'!AA21</f>
        <v>3108279.3439206807</v>
      </c>
      <c r="AB52" s="174">
        <f>'03 Prevádzkové výdavky'!AB21</f>
        <v>3174592.9242071654</v>
      </c>
      <c r="AC52" s="174">
        <f>'03 Prevádzkové výdavky'!AC21</f>
        <v>3242353.4081006749</v>
      </c>
      <c r="AD52" s="174">
        <f>'03 Prevádzkové výdavky'!AD21</f>
        <v>3311592.3657568074</v>
      </c>
      <c r="AE52" s="174">
        <f>'03 Prevádzkové výdavky'!AE21</f>
        <v>3382342.0561640067</v>
      </c>
      <c r="AF52" s="174">
        <f>'03 Prevádzkové výdavky'!AF21</f>
        <v>3454635.4421732794</v>
      </c>
      <c r="AG52" s="174">
        <f>'03 Prevádzkové výdavky'!AG21</f>
        <v>3528506.2058558566</v>
      </c>
      <c r="AH52" s="174">
        <f>'03 Prevádzkové výdavky'!AH21</f>
        <v>3603988.7641959409</v>
      </c>
      <c r="AI52" s="174">
        <f>'03 Prevádzkové výdavky'!AI21</f>
        <v>3681118.2851258572</v>
      </c>
      <c r="AJ52" s="174">
        <f>'03 Prevádzkové výdavky'!AJ21</f>
        <v>5559855.7039110763</v>
      </c>
      <c r="AK52" s="174">
        <f>'03 Prevádzkové výdavky'!AK21</f>
        <v>3840462.7398927417</v>
      </c>
      <c r="AL52" s="174">
        <f>'03 Prevádzkové výdavky'!AL21</f>
        <v>3922751.913595512</v>
      </c>
      <c r="AM52" s="174">
        <f>'03 Prevádzkové výdavky'!AM21</f>
        <v>4006836.5642086705</v>
      </c>
      <c r="AN52" s="174">
        <f>'03 Prevádzkové výdavky'!AN21</f>
        <v>4092755.8674486652</v>
      </c>
      <c r="AO52" s="174">
        <f>'03 Prevádzkové výdavky'!AO21</f>
        <v>4180549.8538113907</v>
      </c>
      <c r="AP52" s="174">
        <f>'03 Prevádzkové výdavky'!AP21</f>
        <v>4270259.4272227176</v>
      </c>
    </row>
    <row r="53" spans="2:42" x14ac:dyDescent="0.2">
      <c r="B53" s="3" t="s">
        <v>181</v>
      </c>
      <c r="C53" s="116">
        <f t="shared" si="67"/>
        <v>0</v>
      </c>
      <c r="D53" s="116">
        <f>D20</f>
        <v>0</v>
      </c>
      <c r="E53" s="116">
        <f t="shared" ref="E53:AG53" si="99">E20</f>
        <v>0</v>
      </c>
      <c r="F53" s="116">
        <f t="shared" si="99"/>
        <v>0</v>
      </c>
      <c r="G53" s="116">
        <f t="shared" si="99"/>
        <v>0</v>
      </c>
      <c r="H53" s="116">
        <f t="shared" si="99"/>
        <v>0</v>
      </c>
      <c r="I53" s="116">
        <f t="shared" si="99"/>
        <v>0</v>
      </c>
      <c r="J53" s="116">
        <f t="shared" si="99"/>
        <v>0</v>
      </c>
      <c r="K53" s="116">
        <f t="shared" si="99"/>
        <v>0</v>
      </c>
      <c r="L53" s="116">
        <f t="shared" si="99"/>
        <v>0</v>
      </c>
      <c r="M53" s="116">
        <f t="shared" si="99"/>
        <v>0</v>
      </c>
      <c r="N53" s="116">
        <f t="shared" si="99"/>
        <v>0</v>
      </c>
      <c r="O53" s="116">
        <f t="shared" si="99"/>
        <v>0</v>
      </c>
      <c r="P53" s="116">
        <f t="shared" si="99"/>
        <v>0</v>
      </c>
      <c r="Q53" s="116">
        <f t="shared" si="99"/>
        <v>0</v>
      </c>
      <c r="R53" s="116">
        <f t="shared" si="99"/>
        <v>0</v>
      </c>
      <c r="S53" s="116">
        <f t="shared" si="99"/>
        <v>0</v>
      </c>
      <c r="T53" s="116">
        <f t="shared" si="99"/>
        <v>0</v>
      </c>
      <c r="U53" s="116">
        <f t="shared" si="99"/>
        <v>0</v>
      </c>
      <c r="V53" s="116">
        <f t="shared" si="99"/>
        <v>0</v>
      </c>
      <c r="W53" s="116">
        <f t="shared" si="99"/>
        <v>0</v>
      </c>
      <c r="X53" s="116">
        <f t="shared" si="99"/>
        <v>0</v>
      </c>
      <c r="Y53" s="116">
        <f t="shared" si="99"/>
        <v>0</v>
      </c>
      <c r="Z53" s="116">
        <f t="shared" si="99"/>
        <v>0</v>
      </c>
      <c r="AA53" s="116">
        <f t="shared" si="99"/>
        <v>0</v>
      </c>
      <c r="AB53" s="116">
        <f t="shared" si="99"/>
        <v>0</v>
      </c>
      <c r="AC53" s="116">
        <f t="shared" si="99"/>
        <v>0</v>
      </c>
      <c r="AD53" s="116">
        <f t="shared" si="99"/>
        <v>0</v>
      </c>
      <c r="AE53" s="116">
        <f t="shared" si="99"/>
        <v>0</v>
      </c>
      <c r="AF53" s="116">
        <f t="shared" si="99"/>
        <v>0</v>
      </c>
      <c r="AG53" s="116">
        <f t="shared" si="99"/>
        <v>0</v>
      </c>
      <c r="AH53" s="116">
        <f t="shared" ref="AH53:AN53" si="100">AH20</f>
        <v>0</v>
      </c>
      <c r="AI53" s="116">
        <f t="shared" si="100"/>
        <v>0</v>
      </c>
      <c r="AJ53" s="116">
        <f t="shared" si="100"/>
        <v>0</v>
      </c>
      <c r="AK53" s="116">
        <f t="shared" si="100"/>
        <v>0</v>
      </c>
      <c r="AL53" s="116">
        <f t="shared" si="100"/>
        <v>0</v>
      </c>
      <c r="AM53" s="116">
        <f t="shared" si="100"/>
        <v>0</v>
      </c>
      <c r="AN53" s="116">
        <f t="shared" si="100"/>
        <v>0</v>
      </c>
      <c r="AO53" s="116">
        <f t="shared" ref="AO53:AP53" si="101">AO20</f>
        <v>0</v>
      </c>
      <c r="AP53" s="116">
        <f t="shared" si="101"/>
        <v>0</v>
      </c>
    </row>
    <row r="54" spans="2:42" x14ac:dyDescent="0.2">
      <c r="B54" s="4" t="s">
        <v>26</v>
      </c>
      <c r="C54" s="175">
        <f t="shared" si="67"/>
        <v>123816484.04054232</v>
      </c>
      <c r="D54" s="175">
        <f>SUM(D51:D53)</f>
        <v>611468.69876803248</v>
      </c>
      <c r="E54" s="175">
        <f t="shared" ref="E54" si="102">SUM(E51:E53)</f>
        <v>643972.45437158505</v>
      </c>
      <c r="F54" s="175">
        <f t="shared" ref="F54" si="103">SUM(F51:F53)</f>
        <v>671117.65909420117</v>
      </c>
      <c r="G54" s="175">
        <f t="shared" ref="G54" si="104">SUM(G51:G53)</f>
        <v>4614075.3711821334</v>
      </c>
      <c r="H54" s="175">
        <f t="shared" ref="H54" si="105">SUM(H51:H53)</f>
        <v>4657140.1306408094</v>
      </c>
      <c r="I54" s="175">
        <f t="shared" ref="I54" si="106">SUM(I51:I53)</f>
        <v>4701144.5250208266</v>
      </c>
      <c r="J54" s="175">
        <f t="shared" ref="J54" si="107">SUM(J51:J53)</f>
        <v>2174787.6277527767</v>
      </c>
      <c r="K54" s="175">
        <f t="shared" ref="K54" si="108">SUM(K51:K53)</f>
        <v>2220733.2453170689</v>
      </c>
      <c r="L54" s="175">
        <f t="shared" ref="L54" si="109">SUM(L51:L53)</f>
        <v>2267681.3555758214</v>
      </c>
      <c r="M54" s="175">
        <f t="shared" ref="M54" si="110">SUM(M51:M53)</f>
        <v>2315653.8320320076</v>
      </c>
      <c r="N54" s="175">
        <f t="shared" ref="N54" si="111">SUM(N51:N53)</f>
        <v>2364673.0254490711</v>
      </c>
      <c r="O54" s="175">
        <f t="shared" ref="O54" si="112">SUM(O51:O53)</f>
        <v>2414761.7742643221</v>
      </c>
      <c r="P54" s="175">
        <f t="shared" ref="P54" si="113">SUM(P51:P53)</f>
        <v>2465943.415229552</v>
      </c>
      <c r="Q54" s="175">
        <f t="shared" ref="Q54" si="114">SUM(Q51:Q53)</f>
        <v>2518241.7942838143</v>
      </c>
      <c r="R54" s="175">
        <f t="shared" ref="R54" si="115">SUM(R51:R53)</f>
        <v>2571681.2776634381</v>
      </c>
      <c r="S54" s="175">
        <f t="shared" ref="S54" si="116">SUM(S51:S53)</f>
        <v>2626286.7632544553</v>
      </c>
      <c r="T54" s="175">
        <f t="shared" ref="T54" si="117">SUM(T51:T53)</f>
        <v>2682083.6921927268</v>
      </c>
      <c r="U54" s="175">
        <f t="shared" ref="U54" si="118">SUM(U51:U53)</f>
        <v>2739098.0607171715</v>
      </c>
      <c r="V54" s="175">
        <f t="shared" ref="V54" si="119">SUM(V51:V53)</f>
        <v>2797356.4322816245</v>
      </c>
      <c r="W54" s="175">
        <f t="shared" ref="W54" si="120">SUM(W51:W53)</f>
        <v>2856885.9499309636</v>
      </c>
      <c r="X54" s="175">
        <f t="shared" ref="X54" si="121">SUM(X51:X53)</f>
        <v>2917714.3489472726</v>
      </c>
      <c r="Y54" s="175">
        <f t="shared" ref="Y54" si="122">SUM(Y51:Y53)</f>
        <v>2979869.9697719356</v>
      </c>
      <c r="Z54" s="175">
        <f t="shared" ref="Z54" si="123">SUM(Z51:Z53)</f>
        <v>6643231.7712096721</v>
      </c>
      <c r="AA54" s="175">
        <f t="shared" ref="AA54" si="124">SUM(AA51:AA53)</f>
        <v>3108279.3439206807</v>
      </c>
      <c r="AB54" s="175">
        <f t="shared" ref="AB54" si="125">SUM(AB51:AB53)</f>
        <v>3174592.9242071654</v>
      </c>
      <c r="AC54" s="175">
        <f t="shared" ref="AC54" si="126">SUM(AC51:AC53)</f>
        <v>3242353.4081006749</v>
      </c>
      <c r="AD54" s="175">
        <f t="shared" ref="AD54" si="127">SUM(AD51:AD53)</f>
        <v>3311592.3657568074</v>
      </c>
      <c r="AE54" s="175">
        <f t="shared" ref="AE54" si="128">SUM(AE51:AE53)</f>
        <v>3382342.0561640067</v>
      </c>
      <c r="AF54" s="175">
        <f t="shared" ref="AF54" si="129">SUM(AF51:AF53)</f>
        <v>3454635.4421732794</v>
      </c>
      <c r="AG54" s="175">
        <f t="shared" ref="AG54:AN54" si="130">SUM(AG51:AG53)</f>
        <v>3528506.2058558566</v>
      </c>
      <c r="AH54" s="175">
        <f t="shared" si="130"/>
        <v>3603988.7641959409</v>
      </c>
      <c r="AI54" s="175">
        <f t="shared" si="130"/>
        <v>3681118.2851258572</v>
      </c>
      <c r="AJ54" s="175">
        <f t="shared" si="130"/>
        <v>5559855.7039110763</v>
      </c>
      <c r="AK54" s="175">
        <f t="shared" si="130"/>
        <v>3840462.7398927417</v>
      </c>
      <c r="AL54" s="175">
        <f t="shared" si="130"/>
        <v>3922751.913595512</v>
      </c>
      <c r="AM54" s="175">
        <f t="shared" si="130"/>
        <v>4006836.5642086705</v>
      </c>
      <c r="AN54" s="175">
        <f t="shared" si="130"/>
        <v>4092755.8674486652</v>
      </c>
      <c r="AO54" s="175">
        <f t="shared" ref="AO54:AP54" si="131">SUM(AO51:AO53)</f>
        <v>4180549.8538113907</v>
      </c>
      <c r="AP54" s="175">
        <f t="shared" si="131"/>
        <v>4270259.4272227176</v>
      </c>
    </row>
    <row r="55" spans="2:42" x14ac:dyDescent="0.2">
      <c r="B55" s="114" t="s">
        <v>46</v>
      </c>
      <c r="C55" s="176">
        <f t="shared" si="67"/>
        <v>-64513457.191316754</v>
      </c>
      <c r="D55" s="176">
        <f>D50-D54</f>
        <v>223766.1200629673</v>
      </c>
      <c r="E55" s="176">
        <f t="shared" ref="E55:AG55" si="132">E50-E54</f>
        <v>196797.00506287965</v>
      </c>
      <c r="F55" s="176">
        <f t="shared" si="132"/>
        <v>220222.06041543931</v>
      </c>
      <c r="G55" s="176">
        <f t="shared" si="132"/>
        <v>-335374.76087307092</v>
      </c>
      <c r="H55" s="176">
        <f t="shared" si="132"/>
        <v>-445678.88412861992</v>
      </c>
      <c r="I55" s="176">
        <f t="shared" si="132"/>
        <v>-556806.15467500873</v>
      </c>
      <c r="J55" s="176">
        <f t="shared" si="132"/>
        <v>-952103.14372171694</v>
      </c>
      <c r="K55" s="176">
        <f t="shared" si="132"/>
        <v>-986723.38449162454</v>
      </c>
      <c r="L55" s="176">
        <f t="shared" si="132"/>
        <v>-1022225.3415373396</v>
      </c>
      <c r="M55" s="176">
        <f t="shared" si="132"/>
        <v>-1058629.4204451879</v>
      </c>
      <c r="N55" s="176">
        <f t="shared" si="132"/>
        <v>-1095956.4844493242</v>
      </c>
      <c r="O55" s="176">
        <f t="shared" si="132"/>
        <v>-1134227.8645677804</v>
      </c>
      <c r="P55" s="176">
        <f t="shared" si="132"/>
        <v>-1173465.3699616909</v>
      </c>
      <c r="Q55" s="176">
        <f t="shared" si="132"/>
        <v>-1213691.298522583</v>
      </c>
      <c r="R55" s="176">
        <f t="shared" si="132"/>
        <v>-1254928.4476927351</v>
      </c>
      <c r="S55" s="176">
        <f t="shared" si="132"/>
        <v>-1306471.9813856471</v>
      </c>
      <c r="T55" s="176">
        <f t="shared" si="132"/>
        <v>-1359110.9611256877</v>
      </c>
      <c r="U55" s="176">
        <f t="shared" si="132"/>
        <v>-1412870.0933963382</v>
      </c>
      <c r="V55" s="176">
        <f t="shared" si="132"/>
        <v>-1467774.6320990534</v>
      </c>
      <c r="W55" s="176">
        <f t="shared" si="132"/>
        <v>-1523850.3906337845</v>
      </c>
      <c r="X55" s="176">
        <f t="shared" si="132"/>
        <v>-1581123.7542451019</v>
      </c>
      <c r="Y55" s="176">
        <f t="shared" si="132"/>
        <v>-1639621.6926397453</v>
      </c>
      <c r="Z55" s="176">
        <f t="shared" si="132"/>
        <v>-5299221.7728815405</v>
      </c>
      <c r="AA55" s="176">
        <f t="shared" si="132"/>
        <v>-1760402.1725697848</v>
      </c>
      <c r="AB55" s="176">
        <f t="shared" si="132"/>
        <v>-1822741.693307308</v>
      </c>
      <c r="AC55" s="176">
        <f t="shared" si="132"/>
        <v>-1886419.7744645574</v>
      </c>
      <c r="AD55" s="176">
        <f t="shared" si="132"/>
        <v>-1951466.507246204</v>
      </c>
      <c r="AE55" s="176">
        <f t="shared" si="132"/>
        <v>-2017912.6490669101</v>
      </c>
      <c r="AF55" s="176">
        <f t="shared" si="132"/>
        <v>-2085789.6382430186</v>
      </c>
      <c r="AG55" s="176">
        <f t="shared" si="132"/>
        <v>-2155129.6090071145</v>
      </c>
      <c r="AH55" s="176">
        <f t="shared" ref="AH55:AN55" si="133">AH50-AH54</f>
        <v>-2225965.4068525191</v>
      </c>
      <c r="AI55" s="176">
        <f t="shared" si="133"/>
        <v>-2298330.6042149607</v>
      </c>
      <c r="AJ55" s="176">
        <f t="shared" si="133"/>
        <v>-4172184.5164988153</v>
      </c>
      <c r="AK55" s="176">
        <f t="shared" si="133"/>
        <v>-2447787.2184554585</v>
      </c>
      <c r="AL55" s="176">
        <f t="shared" si="133"/>
        <v>-2524949.5609214734</v>
      </c>
      <c r="AM55" s="176">
        <f t="shared" si="133"/>
        <v>-2611653.5468146401</v>
      </c>
      <c r="AN55" s="176">
        <f t="shared" si="133"/>
        <v>-2700184.327328803</v>
      </c>
      <c r="AO55" s="176">
        <f t="shared" ref="AO55:AP55" si="134">AO50-AO54</f>
        <v>-2790581.9565338744</v>
      </c>
      <c r="AP55" s="176">
        <f t="shared" si="134"/>
        <v>-2882887.3618590198</v>
      </c>
    </row>
    <row r="56" spans="2:42" x14ac:dyDescent="0.2">
      <c r="B56" s="3" t="s">
        <v>27</v>
      </c>
      <c r="C56" s="175"/>
      <c r="D56" s="116">
        <f>D55</f>
        <v>223766.1200629673</v>
      </c>
      <c r="E56" s="116">
        <f>D56+E55</f>
        <v>420563.12512584694</v>
      </c>
      <c r="F56" s="116">
        <f t="shared" ref="F56" si="135">E56+F55</f>
        <v>640785.18554128625</v>
      </c>
      <c r="G56" s="116">
        <f t="shared" ref="G56" si="136">F56+G55</f>
        <v>305410.42466821533</v>
      </c>
      <c r="H56" s="116">
        <f t="shared" ref="H56" si="137">G56+H55</f>
        <v>-140268.45946040459</v>
      </c>
      <c r="I56" s="116">
        <f t="shared" ref="I56" si="138">H56+I55</f>
        <v>-697074.61413541331</v>
      </c>
      <c r="J56" s="116">
        <f t="shared" ref="J56" si="139">I56+J55</f>
        <v>-1649177.7578571304</v>
      </c>
      <c r="K56" s="116">
        <f t="shared" ref="K56" si="140">J56+K55</f>
        <v>-2635901.1423487552</v>
      </c>
      <c r="L56" s="116">
        <f t="shared" ref="L56" si="141">K56+L55</f>
        <v>-3658126.4838860948</v>
      </c>
      <c r="M56" s="116">
        <f t="shared" ref="M56" si="142">L56+M55</f>
        <v>-4716755.9043312827</v>
      </c>
      <c r="N56" s="116">
        <f t="shared" ref="N56" si="143">M56+N55</f>
        <v>-5812712.3887806069</v>
      </c>
      <c r="O56" s="116">
        <f t="shared" ref="O56" si="144">N56+O55</f>
        <v>-6946940.2533483878</v>
      </c>
      <c r="P56" s="116">
        <f t="shared" ref="P56" si="145">O56+P55</f>
        <v>-8120405.6233100789</v>
      </c>
      <c r="Q56" s="116">
        <f t="shared" ref="Q56" si="146">P56+Q55</f>
        <v>-9334096.9218326621</v>
      </c>
      <c r="R56" s="116">
        <f t="shared" ref="R56" si="147">Q56+R55</f>
        <v>-10589025.369525397</v>
      </c>
      <c r="S56" s="116">
        <f t="shared" ref="S56" si="148">R56+S55</f>
        <v>-11895497.350911044</v>
      </c>
      <c r="T56" s="116">
        <f t="shared" ref="T56" si="149">S56+T55</f>
        <v>-13254608.31203673</v>
      </c>
      <c r="U56" s="116">
        <f t="shared" ref="U56" si="150">T56+U55</f>
        <v>-14667478.405433068</v>
      </c>
      <c r="V56" s="116">
        <f t="shared" ref="V56" si="151">U56+V55</f>
        <v>-16135253.037532121</v>
      </c>
      <c r="W56" s="116">
        <f t="shared" ref="W56" si="152">V56+W55</f>
        <v>-17659103.428165905</v>
      </c>
      <c r="X56" s="116">
        <f t="shared" ref="X56" si="153">W56+X55</f>
        <v>-19240227.182411008</v>
      </c>
      <c r="Y56" s="116">
        <f t="shared" ref="Y56" si="154">X56+Y55</f>
        <v>-20879848.875050753</v>
      </c>
      <c r="Z56" s="116">
        <f t="shared" ref="Z56" si="155">Y56+Z55</f>
        <v>-26179070.647932295</v>
      </c>
      <c r="AA56" s="116">
        <f t="shared" ref="AA56" si="156">Z56+AA55</f>
        <v>-27939472.82050208</v>
      </c>
      <c r="AB56" s="116">
        <f t="shared" ref="AB56" si="157">AA56+AB55</f>
        <v>-29762214.513809387</v>
      </c>
      <c r="AC56" s="116">
        <f t="shared" ref="AC56" si="158">AB56+AC55</f>
        <v>-31648634.288273945</v>
      </c>
      <c r="AD56" s="116">
        <f t="shared" ref="AD56" si="159">AC56+AD55</f>
        <v>-33600100.795520149</v>
      </c>
      <c r="AE56" s="116">
        <f t="shared" ref="AE56" si="160">AD56+AE55</f>
        <v>-35618013.444587059</v>
      </c>
      <c r="AF56" s="116">
        <f t="shared" ref="AF56" si="161">AE56+AF55</f>
        <v>-37703803.082830079</v>
      </c>
      <c r="AG56" s="116">
        <f t="shared" ref="AG56" si="162">AF56+AG55</f>
        <v>-39858932.691837192</v>
      </c>
      <c r="AH56" s="116">
        <f t="shared" ref="AH56" si="163">AG56+AH55</f>
        <v>-42084898.098689713</v>
      </c>
      <c r="AI56" s="116">
        <f t="shared" ref="AI56" si="164">AH56+AI55</f>
        <v>-44383228.702904671</v>
      </c>
      <c r="AJ56" s="116">
        <f t="shared" ref="AJ56" si="165">AI56+AJ55</f>
        <v>-48555413.21940349</v>
      </c>
      <c r="AK56" s="116">
        <f t="shared" ref="AK56" si="166">AJ56+AK55</f>
        <v>-51003200.437858947</v>
      </c>
      <c r="AL56" s="116">
        <f t="shared" ref="AL56" si="167">AK56+AL55</f>
        <v>-53528149.998780422</v>
      </c>
      <c r="AM56" s="116">
        <f t="shared" ref="AM56" si="168">AL56+AM55</f>
        <v>-56139803.545595065</v>
      </c>
      <c r="AN56" s="116">
        <f t="shared" ref="AN56" si="169">AM56+AN55</f>
        <v>-58839987.872923866</v>
      </c>
      <c r="AO56" s="116">
        <f t="shared" ref="AO56" si="170">AN56+AO55</f>
        <v>-61630569.829457738</v>
      </c>
      <c r="AP56" s="116">
        <f t="shared" ref="AP56" si="171">AO56+AP55</f>
        <v>-64513457.191316754</v>
      </c>
    </row>
    <row r="57" spans="2:42" x14ac:dyDescent="0.2">
      <c r="B57" s="3" t="s">
        <v>189</v>
      </c>
      <c r="C57" s="175">
        <f>SUM(D57:AP57)</f>
        <v>0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</row>
    <row r="58" spans="2:42" x14ac:dyDescent="0.2">
      <c r="B58" s="28" t="s">
        <v>190</v>
      </c>
      <c r="C58" s="177"/>
      <c r="D58" s="177">
        <f>D55+D57</f>
        <v>223766.1200629673</v>
      </c>
      <c r="E58" s="177">
        <f>D58+E55+E57</f>
        <v>420563.12512584694</v>
      </c>
      <c r="F58" s="177">
        <f t="shared" ref="F58:AG58" si="172">E58+F55+F57</f>
        <v>640785.18554128625</v>
      </c>
      <c r="G58" s="177">
        <f t="shared" si="172"/>
        <v>305410.42466821533</v>
      </c>
      <c r="H58" s="177">
        <f t="shared" si="172"/>
        <v>-140268.45946040459</v>
      </c>
      <c r="I58" s="177">
        <f t="shared" si="172"/>
        <v>-697074.61413541331</v>
      </c>
      <c r="J58" s="177">
        <f t="shared" si="172"/>
        <v>-1649177.7578571304</v>
      </c>
      <c r="K58" s="177">
        <f t="shared" si="172"/>
        <v>-2635901.1423487552</v>
      </c>
      <c r="L58" s="177">
        <f t="shared" si="172"/>
        <v>-3658126.4838860948</v>
      </c>
      <c r="M58" s="177">
        <f t="shared" si="172"/>
        <v>-4716755.9043312827</v>
      </c>
      <c r="N58" s="177">
        <f t="shared" si="172"/>
        <v>-5812712.3887806069</v>
      </c>
      <c r="O58" s="177">
        <f t="shared" si="172"/>
        <v>-6946940.2533483878</v>
      </c>
      <c r="P58" s="177">
        <f t="shared" si="172"/>
        <v>-8120405.6233100789</v>
      </c>
      <c r="Q58" s="177">
        <f t="shared" si="172"/>
        <v>-9334096.9218326621</v>
      </c>
      <c r="R58" s="177">
        <f t="shared" si="172"/>
        <v>-10589025.369525397</v>
      </c>
      <c r="S58" s="177">
        <f t="shared" si="172"/>
        <v>-11895497.350911044</v>
      </c>
      <c r="T58" s="177">
        <f t="shared" si="172"/>
        <v>-13254608.31203673</v>
      </c>
      <c r="U58" s="177">
        <f t="shared" si="172"/>
        <v>-14667478.405433068</v>
      </c>
      <c r="V58" s="177">
        <f t="shared" si="172"/>
        <v>-16135253.037532121</v>
      </c>
      <c r="W58" s="177">
        <f t="shared" si="172"/>
        <v>-17659103.428165905</v>
      </c>
      <c r="X58" s="177">
        <f t="shared" si="172"/>
        <v>-19240227.182411008</v>
      </c>
      <c r="Y58" s="177">
        <f t="shared" si="172"/>
        <v>-20879848.875050753</v>
      </c>
      <c r="Z58" s="177">
        <f t="shared" si="172"/>
        <v>-26179070.647932295</v>
      </c>
      <c r="AA58" s="177">
        <f t="shared" si="172"/>
        <v>-27939472.82050208</v>
      </c>
      <c r="AB58" s="177">
        <f t="shared" si="172"/>
        <v>-29762214.513809387</v>
      </c>
      <c r="AC58" s="177">
        <f t="shared" si="172"/>
        <v>-31648634.288273945</v>
      </c>
      <c r="AD58" s="177">
        <f t="shared" si="172"/>
        <v>-33600100.795520149</v>
      </c>
      <c r="AE58" s="177">
        <f t="shared" si="172"/>
        <v>-35618013.444587059</v>
      </c>
      <c r="AF58" s="177">
        <f t="shared" si="172"/>
        <v>-37703803.082830079</v>
      </c>
      <c r="AG58" s="177">
        <f t="shared" si="172"/>
        <v>-39858932.691837192</v>
      </c>
      <c r="AH58" s="177">
        <f t="shared" ref="AH58" si="173">AG58+AH55+AH57</f>
        <v>-42084898.098689713</v>
      </c>
      <c r="AI58" s="177">
        <f t="shared" ref="AI58" si="174">AH58+AI55+AI57</f>
        <v>-44383228.702904671</v>
      </c>
      <c r="AJ58" s="177">
        <f t="shared" ref="AJ58" si="175">AI58+AJ55+AJ57</f>
        <v>-48555413.21940349</v>
      </c>
      <c r="AK58" s="177">
        <f t="shared" ref="AK58" si="176">AJ58+AK55+AK57</f>
        <v>-51003200.437858947</v>
      </c>
      <c r="AL58" s="177">
        <f t="shared" ref="AL58" si="177">AK58+AL55+AL57</f>
        <v>-53528149.998780422</v>
      </c>
      <c r="AM58" s="177">
        <f t="shared" ref="AM58" si="178">AL58+AM55+AM57</f>
        <v>-56139803.545595065</v>
      </c>
      <c r="AN58" s="177">
        <f t="shared" ref="AN58" si="179">AM58+AN55+AN57</f>
        <v>-58839987.872923866</v>
      </c>
      <c r="AO58" s="177">
        <f t="shared" ref="AO58" si="180">AN58+AO55+AO57</f>
        <v>-61630569.829457738</v>
      </c>
      <c r="AP58" s="177">
        <f t="shared" ref="AP58" si="181">AO58+AP55+AP57</f>
        <v>-64513457.191316754</v>
      </c>
    </row>
    <row r="60" spans="2:42" x14ac:dyDescent="0.2">
      <c r="B60" s="1" t="s">
        <v>222</v>
      </c>
    </row>
  </sheetData>
  <phoneticPr fontId="4" type="noConversion"/>
  <conditionalFormatting sqref="D40:AP40">
    <cfRule type="cellIs" dxfId="3" priority="4" stopIfTrue="1" operator="lessThan">
      <formula>0</formula>
    </cfRule>
  </conditionalFormatting>
  <conditionalFormatting sqref="D42:AP42">
    <cfRule type="cellIs" dxfId="2" priority="3" stopIfTrue="1" operator="lessThan">
      <formula>0</formula>
    </cfRule>
  </conditionalFormatting>
  <conditionalFormatting sqref="D56:AP56">
    <cfRule type="cellIs" dxfId="1" priority="2" stopIfTrue="1" operator="lessThan">
      <formula>0</formula>
    </cfRule>
  </conditionalFormatting>
  <conditionalFormatting sqref="D58:AP58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2:AP50"/>
  <sheetViews>
    <sheetView topLeftCell="A18" zoomScale="90" zoomScaleNormal="90" workbookViewId="0">
      <selection activeCell="C51" sqref="C51"/>
    </sheetView>
  </sheetViews>
  <sheetFormatPr defaultColWidth="9.21875" defaultRowHeight="10.199999999999999" x14ac:dyDescent="0.2"/>
  <cols>
    <col min="1" max="1" width="2.77734375" style="2" customWidth="1"/>
    <col min="2" max="2" width="52.21875" style="2" customWidth="1"/>
    <col min="3" max="3" width="11.21875" style="2" bestFit="1" customWidth="1"/>
    <col min="4" max="14" width="9.21875" style="2" bestFit="1" customWidth="1"/>
    <col min="15" max="42" width="10.44140625" style="2" bestFit="1" customWidth="1"/>
    <col min="43" max="16384" width="9.21875" style="2"/>
  </cols>
  <sheetData>
    <row r="2" spans="2:42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</row>
    <row r="4" spans="2:42" x14ac:dyDescent="0.2">
      <c r="B4" s="6" t="s">
        <v>690</v>
      </c>
      <c r="C4" s="228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 t="shared" ref="G4:AG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  <c r="AO4" s="7">
        <f t="shared" ref="AO4" si="8">$D$4+AN3</f>
        <v>2063</v>
      </c>
      <c r="AP4" s="7">
        <f t="shared" ref="AP4" si="9">$D$4+AO3</f>
        <v>2064</v>
      </c>
    </row>
    <row r="5" spans="2:42" x14ac:dyDescent="0.2">
      <c r="B5" s="3" t="s">
        <v>33</v>
      </c>
      <c r="C5" s="116">
        <f>SUM(D5:AP5)</f>
        <v>15414850.013046771</v>
      </c>
      <c r="D5" s="119">
        <f>'04A Prevádzkové príjmy'!D44</f>
        <v>375592.61284533062</v>
      </c>
      <c r="E5" s="119">
        <f>'04A Prevádzkové príjmy'!E44</f>
        <v>377883.79826164054</v>
      </c>
      <c r="F5" s="119">
        <f>'04A Prevádzkové príjmy'!F44</f>
        <v>380189.67012437026</v>
      </c>
      <c r="G5" s="119">
        <f>'04A Prevádzkové príjmy'!G44</f>
        <v>382510.32583123859</v>
      </c>
      <c r="H5" s="119">
        <f>'04A Prevádzkové príjmy'!H44</f>
        <v>384845.86344011902</v>
      </c>
      <c r="I5" s="119">
        <f>'04A Prevádzkové príjmy'!I44</f>
        <v>387196.38167357387</v>
      </c>
      <c r="J5" s="119">
        <f>'04A Prevádzkové príjmy'!J44</f>
        <v>389561.97992342041</v>
      </c>
      <c r="K5" s="119">
        <f>'04A Prevádzkové príjmy'!K44</f>
        <v>391942.7582553284</v>
      </c>
      <c r="L5" s="119">
        <f>'04A Prevádzkové príjmy'!L44</f>
        <v>394338.81741344952</v>
      </c>
      <c r="M5" s="119">
        <f>'04A Prevádzkové príjmy'!M44</f>
        <v>396750.25882507884</v>
      </c>
      <c r="N5" s="119">
        <f>'04A Prevádzkové príjmy'!N44</f>
        <v>399177.18460534845</v>
      </c>
      <c r="O5" s="119">
        <f>'04A Prevádzkové príjmy'!O44</f>
        <v>401619.69756195397</v>
      </c>
      <c r="P5" s="119">
        <f>'04A Prevádzkové príjmy'!P44</f>
        <v>404077.90119991318</v>
      </c>
      <c r="Q5" s="119">
        <f>'04A Prevádzkové príjmy'!Q44</f>
        <v>406551.89972635813</v>
      </c>
      <c r="R5" s="119">
        <f>'04A Prevádzkové príjmy'!R44</f>
        <v>409041.7980553605</v>
      </c>
      <c r="S5" s="119">
        <f>'04A Prevádzkové príjmy'!S44</f>
        <v>408076.75780243066</v>
      </c>
      <c r="T5" s="119">
        <f>'04A Prevádzkové príjmy'!T44</f>
        <v>407114.40300214657</v>
      </c>
      <c r="U5" s="119">
        <f>'04A Prevádzkové príjmy'!U44</f>
        <v>406154.72576588485</v>
      </c>
      <c r="V5" s="119">
        <f>'04A Prevádzkové príjmy'!V44</f>
        <v>405197.71822855377</v>
      </c>
      <c r="W5" s="119">
        <f>'04A Prevádzkové príjmy'!W44</f>
        <v>404243.3725485226</v>
      </c>
      <c r="X5" s="119">
        <f>'04A Prevádzkové príjmy'!X44</f>
        <v>403291.6809075519</v>
      </c>
      <c r="Y5" s="119">
        <f>'04A Prevádzkové príjmy'!Y44</f>
        <v>402342.6355107227</v>
      </c>
      <c r="Z5" s="119">
        <f>'04A Prevádzkové príjmy'!Z44</f>
        <v>401396.22858636733</v>
      </c>
      <c r="AA5" s="119">
        <f>'04A Prevádzkové príjmy'!AA44</f>
        <v>400452.45238599926</v>
      </c>
      <c r="AB5" s="119">
        <f>'04A Prevádzkové príjmy'!AB44</f>
        <v>399511.29918424395</v>
      </c>
      <c r="AC5" s="119">
        <f>'04A Prevádzkové príjmy'!AC44</f>
        <v>398572.76127876964</v>
      </c>
      <c r="AD5" s="119">
        <f>'04A Prevádzkové príjmy'!AD44</f>
        <v>397636.83099021809</v>
      </c>
      <c r="AE5" s="119">
        <f>'04A Prevádzkové príjmy'!AE44</f>
        <v>396703.50066213595</v>
      </c>
      <c r="AF5" s="119">
        <f>'04A Prevádzkové príjmy'!AF44</f>
        <v>395772.76266090618</v>
      </c>
      <c r="AG5" s="119">
        <f>'04A Prevádzkové príjmy'!AG44</f>
        <v>394844.6093756794</v>
      </c>
      <c r="AH5" s="119">
        <f>'04A Prevádzkové príjmy'!AH44</f>
        <v>393919.03321830614</v>
      </c>
      <c r="AI5" s="119">
        <f>'04A Prevádzkové príjmy'!AI44</f>
        <v>392996.02662326838</v>
      </c>
      <c r="AJ5" s="119">
        <f>'04A Prevádzkové príjmy'!AJ44</f>
        <v>392075.58204761217</v>
      </c>
      <c r="AK5" s="119">
        <f>'04A Prevádzkové príjmy'!AK44</f>
        <v>391157.69197087944</v>
      </c>
      <c r="AL5" s="119">
        <f>'04A Prevádzkové príjmy'!AL44</f>
        <v>390242.34889504133</v>
      </c>
      <c r="AM5" s="119">
        <f>'04A Prevádzkové príjmy'!AM44</f>
        <v>389329.54534443072</v>
      </c>
      <c r="AN5" s="119">
        <f>'04A Prevádzkové príjmy'!AN44</f>
        <v>388419.27386567515</v>
      </c>
      <c r="AO5" s="119">
        <f>'04A Prevádzkové príjmy'!AO44</f>
        <v>387511.52702762996</v>
      </c>
      <c r="AP5" s="119">
        <f>'04A Prevádzkové príjmy'!AP44</f>
        <v>386606.29742131208</v>
      </c>
    </row>
    <row r="6" spans="2:42" x14ac:dyDescent="0.2">
      <c r="B6" s="3" t="s">
        <v>34</v>
      </c>
      <c r="C6" s="116">
        <f t="shared" ref="C6:C15" si="10">SUM(D6:AP6)</f>
        <v>14366423.381486643</v>
      </c>
      <c r="D6" s="119">
        <f>'04A Prevádzkové príjmy'!D98</f>
        <v>375592.61284533062</v>
      </c>
      <c r="E6" s="119">
        <f>'04A Prevádzkové príjmy'!E98</f>
        <v>377883.79826164054</v>
      </c>
      <c r="F6" s="119">
        <f>'04A Prevádzkové príjmy'!F98</f>
        <v>380189.67012437026</v>
      </c>
      <c r="G6" s="119">
        <f>'04A Prevádzkové príjmy'!G98</f>
        <v>335874.61770747125</v>
      </c>
      <c r="H6" s="119">
        <f>'04A Prevádzkové príjmy'!H98</f>
        <v>338774.68971856637</v>
      </c>
      <c r="I6" s="119">
        <f>'04A Prevádzkové príjmy'!I98</f>
        <v>341703.29647904629</v>
      </c>
      <c r="J6" s="119">
        <f>'04A Prevádzkové príjmy'!J98</f>
        <v>344660.76124583627</v>
      </c>
      <c r="K6" s="119">
        <f>'04A Prevádzkové príjmy'!K98</f>
        <v>347647.41139136546</v>
      </c>
      <c r="L6" s="119">
        <f>'04A Prevádzkové príjmy'!L98</f>
        <v>350663.57846016536</v>
      </c>
      <c r="M6" s="119">
        <f>'04A Prevádzkové príjmy'!M98</f>
        <v>353709.5982262828</v>
      </c>
      <c r="N6" s="119">
        <f>'04A Prevádzkové príjmy'!N98</f>
        <v>356785.81075151649</v>
      </c>
      <c r="O6" s="119">
        <f>'04A Prevádzkové príjmy'!O98</f>
        <v>359892.56044449157</v>
      </c>
      <c r="P6" s="119">
        <f>'04A Prevádzkové príjmy'!P98</f>
        <v>363030.19612058316</v>
      </c>
      <c r="Q6" s="119">
        <f>'04A Prevádzkové príjmy'!Q98</f>
        <v>366199.0710627021</v>
      </c>
      <c r="R6" s="119">
        <f>'04A Prevádzkové príjmy'!R98</f>
        <v>369399.54308295506</v>
      </c>
      <c r="S6" s="119">
        <f>'04A Prevádzkové príjmy'!S98</f>
        <v>369746.27253018273</v>
      </c>
      <c r="T6" s="119">
        <f>'04A Prevádzkové príjmy'!T98</f>
        <v>370113.78571021592</v>
      </c>
      <c r="U6" s="119">
        <f>'04A Prevádzkové príjmy'!U98</f>
        <v>370502.34763067326</v>
      </c>
      <c r="V6" s="119">
        <f>'04A Prevádzkové príjmy'!V98</f>
        <v>370912.22741453309</v>
      </c>
      <c r="W6" s="119">
        <f>'04A Prevádzkové príjmy'!W98</f>
        <v>371343.69836144266</v>
      </c>
      <c r="X6" s="119">
        <f>'04A Prevádzkové príjmy'!X98</f>
        <v>371797.0380099488</v>
      </c>
      <c r="Y6" s="119">
        <f>'04A Prevádzkové príjmy'!Y98</f>
        <v>372272.52820066322</v>
      </c>
      <c r="Z6" s="119">
        <f>'04A Prevádzkové príjmy'!Z98</f>
        <v>372770.45514037675</v>
      </c>
      <c r="AA6" s="119">
        <f>'04A Prevádzkové príjmy'!AA98</f>
        <v>373291.1094671358</v>
      </c>
      <c r="AB6" s="119">
        <f>'04A Prevádzkové príjmy'!AB98</f>
        <v>373834.78631629725</v>
      </c>
      <c r="AC6" s="119">
        <f>'04A Prevádzkové príjmy'!AC98</f>
        <v>374401.78538757475</v>
      </c>
      <c r="AD6" s="119">
        <f>'04A Prevádzkové príjmy'!AD98</f>
        <v>374992.4110130918</v>
      </c>
      <c r="AE6" s="119">
        <f>'04A Prevádzkové príjmy'!AE98</f>
        <v>375606.97222645744</v>
      </c>
      <c r="AF6" s="119">
        <f>'04A Prevádzkové príjmy'!AF98</f>
        <v>376245.78283287917</v>
      </c>
      <c r="AG6" s="119">
        <f>'04A Prevádzkové príjmy'!AG98</f>
        <v>376909.16148032807</v>
      </c>
      <c r="AH6" s="119">
        <f>'04A Prevádzkové príjmy'!AH98</f>
        <v>377597.43173177377</v>
      </c>
      <c r="AI6" s="119">
        <f>'04A Prevádzkové príjmy'!AI98</f>
        <v>378310.92213850346</v>
      </c>
      <c r="AJ6" s="119">
        <f>'04A Prevádzkové príjmy'!AJ98</f>
        <v>379049.96631454193</v>
      </c>
      <c r="AK6" s="119">
        <f>'04A Prevádzkové príjmy'!AK98</f>
        <v>379814.90301218902</v>
      </c>
      <c r="AL6" s="119">
        <f>'04A Prevádzkové príjmy'!AL98</f>
        <v>380606.07619869197</v>
      </c>
      <c r="AM6" s="119">
        <f>'04A Prevádzkové príjmy'!AM98</f>
        <v>379790.85416409135</v>
      </c>
      <c r="AN6" s="119">
        <f>'04A Prevádzkové príjmy'!AN98</f>
        <v>378978.07779559458</v>
      </c>
      <c r="AO6" s="119">
        <f>'04A Prevádzkové príjmy'!AO98</f>
        <v>378167.7397562032</v>
      </c>
      <c r="AP6" s="119">
        <f>'04A Prevádzkové príjmy'!AP98</f>
        <v>377359.83273093001</v>
      </c>
    </row>
    <row r="7" spans="2:42" ht="10.8" thickBot="1" x14ac:dyDescent="0.25">
      <c r="B7" s="27" t="s">
        <v>194</v>
      </c>
      <c r="C7" s="116">
        <f t="shared" si="10"/>
        <v>1048426.6315601289</v>
      </c>
      <c r="D7" s="117">
        <f>D5-D6</f>
        <v>0</v>
      </c>
      <c r="E7" s="117">
        <f t="shared" ref="E7:AG7" si="11">E5-E6</f>
        <v>0</v>
      </c>
      <c r="F7" s="117">
        <f t="shared" si="11"/>
        <v>0</v>
      </c>
      <c r="G7" s="117">
        <f t="shared" si="11"/>
        <v>46635.708123767341</v>
      </c>
      <c r="H7" s="117">
        <f t="shared" si="11"/>
        <v>46071.173721552652</v>
      </c>
      <c r="I7" s="117">
        <f t="shared" si="11"/>
        <v>45493.085194527579</v>
      </c>
      <c r="J7" s="117">
        <f t="shared" si="11"/>
        <v>44901.21867758414</v>
      </c>
      <c r="K7" s="117">
        <f t="shared" si="11"/>
        <v>44295.346863962943</v>
      </c>
      <c r="L7" s="117">
        <f t="shared" si="11"/>
        <v>43675.238953284163</v>
      </c>
      <c r="M7" s="117">
        <f t="shared" si="11"/>
        <v>43040.660598796036</v>
      </c>
      <c r="N7" s="117">
        <f t="shared" si="11"/>
        <v>42391.373853831959</v>
      </c>
      <c r="O7" s="117">
        <f t="shared" si="11"/>
        <v>41727.137117462407</v>
      </c>
      <c r="P7" s="117">
        <f t="shared" si="11"/>
        <v>41047.705079330015</v>
      </c>
      <c r="Q7" s="117">
        <f t="shared" si="11"/>
        <v>40352.828663656022</v>
      </c>
      <c r="R7" s="117">
        <f t="shared" si="11"/>
        <v>39642.254972405441</v>
      </c>
      <c r="S7" s="117">
        <f t="shared" si="11"/>
        <v>38330.485272247926</v>
      </c>
      <c r="T7" s="117">
        <f t="shared" si="11"/>
        <v>37000.617291930655</v>
      </c>
      <c r="U7" s="117">
        <f t="shared" si="11"/>
        <v>35652.378135211591</v>
      </c>
      <c r="V7" s="117">
        <f t="shared" si="11"/>
        <v>34285.490814020683</v>
      </c>
      <c r="W7" s="117">
        <f t="shared" si="11"/>
        <v>32899.674187079945</v>
      </c>
      <c r="X7" s="117">
        <f t="shared" si="11"/>
        <v>31494.642897603102</v>
      </c>
      <c r="Y7" s="117">
        <f t="shared" si="11"/>
        <v>30070.10731005948</v>
      </c>
      <c r="Z7" s="117">
        <f t="shared" si="11"/>
        <v>28625.773445990577</v>
      </c>
      <c r="AA7" s="117">
        <f t="shared" si="11"/>
        <v>27161.342918863462</v>
      </c>
      <c r="AB7" s="117">
        <f t="shared" si="11"/>
        <v>25676.512867946702</v>
      </c>
      <c r="AC7" s="117">
        <f t="shared" si="11"/>
        <v>24170.975891194888</v>
      </c>
      <c r="AD7" s="117">
        <f t="shared" si="11"/>
        <v>22644.419977126294</v>
      </c>
      <c r="AE7" s="117">
        <f t="shared" si="11"/>
        <v>21096.528435678512</v>
      </c>
      <c r="AF7" s="117">
        <f t="shared" si="11"/>
        <v>19526.979828027019</v>
      </c>
      <c r="AG7" s="117">
        <f t="shared" si="11"/>
        <v>17935.447895351332</v>
      </c>
      <c r="AH7" s="117">
        <f t="shared" ref="AH7:AN7" si="12">AH5-AH6</f>
        <v>16321.601486532367</v>
      </c>
      <c r="AI7" s="117">
        <f t="shared" si="12"/>
        <v>14685.104484764917</v>
      </c>
      <c r="AJ7" s="117">
        <f t="shared" si="12"/>
        <v>13025.615733070241</v>
      </c>
      <c r="AK7" s="117">
        <f t="shared" si="12"/>
        <v>11342.78895869042</v>
      </c>
      <c r="AL7" s="117">
        <f t="shared" si="12"/>
        <v>9636.2726963493624</v>
      </c>
      <c r="AM7" s="117">
        <f t="shared" si="12"/>
        <v>9538.6911803393741</v>
      </c>
      <c r="AN7" s="117">
        <f t="shared" si="12"/>
        <v>9441.1960700805648</v>
      </c>
      <c r="AO7" s="117">
        <f t="shared" ref="AO7:AP7" si="13">AO5-AO6</f>
        <v>9343.7872714267578</v>
      </c>
      <c r="AP7" s="117">
        <f t="shared" si="13"/>
        <v>9246.4646903820685</v>
      </c>
    </row>
    <row r="8" spans="2:42" ht="10.8" thickTop="1" x14ac:dyDescent="0.2">
      <c r="B8" s="29" t="s">
        <v>146</v>
      </c>
      <c r="C8" s="116">
        <f t="shared" si="10"/>
        <v>45082.345157085547</v>
      </c>
      <c r="D8" s="118">
        <f>D7*Parametre!$C$54</f>
        <v>0</v>
      </c>
      <c r="E8" s="118">
        <f>E7*Parametre!$C$54</f>
        <v>0</v>
      </c>
      <c r="F8" s="118">
        <f>F7*Parametre!$C$54</f>
        <v>0</v>
      </c>
      <c r="G8" s="118">
        <f>G7*Parametre!$C$54</f>
        <v>2005.3354493219956</v>
      </c>
      <c r="H8" s="118">
        <f>H7*Parametre!$C$54</f>
        <v>1981.0604700267638</v>
      </c>
      <c r="I8" s="118">
        <f>I7*Parametre!$C$54</f>
        <v>1956.2026633646858</v>
      </c>
      <c r="J8" s="118">
        <f>J7*Parametre!$C$54</f>
        <v>1930.7524031361179</v>
      </c>
      <c r="K8" s="118">
        <f>K7*Parametre!$C$54</f>
        <v>1904.6999151504065</v>
      </c>
      <c r="L8" s="118">
        <f>L7*Parametre!$C$54</f>
        <v>1878.0352749912188</v>
      </c>
      <c r="M8" s="118">
        <f>M7*Parametre!$C$54</f>
        <v>1850.7484057482293</v>
      </c>
      <c r="N8" s="118">
        <f>N7*Parametre!$C$54</f>
        <v>1822.829075714774</v>
      </c>
      <c r="O8" s="118">
        <f>O7*Parametre!$C$54</f>
        <v>1794.2668960508834</v>
      </c>
      <c r="P8" s="118">
        <f>P7*Parametre!$C$54</f>
        <v>1765.0513184111906</v>
      </c>
      <c r="Q8" s="118">
        <f>Q7*Parametre!$C$54</f>
        <v>1735.1716325372088</v>
      </c>
      <c r="R8" s="118">
        <f>R7*Parametre!$C$54</f>
        <v>1704.6169638134338</v>
      </c>
      <c r="S8" s="118">
        <f>S7*Parametre!$C$54</f>
        <v>1648.2108667066607</v>
      </c>
      <c r="T8" s="118">
        <f>T7*Parametre!$C$54</f>
        <v>1591.026543553018</v>
      </c>
      <c r="U8" s="118">
        <f>U7*Parametre!$C$54</f>
        <v>1533.0522598140983</v>
      </c>
      <c r="V8" s="118">
        <f>V7*Parametre!$C$54</f>
        <v>1474.2761050028892</v>
      </c>
      <c r="W8" s="118">
        <f>W7*Parametre!$C$54</f>
        <v>1414.6859900444376</v>
      </c>
      <c r="X8" s="118">
        <f>X7*Parametre!$C$54</f>
        <v>1354.2696445969332</v>
      </c>
      <c r="Y8" s="118">
        <f>Y7*Parametre!$C$54</f>
        <v>1293.0146143325576</v>
      </c>
      <c r="Z8" s="118">
        <f>Z7*Parametre!$C$54</f>
        <v>1230.9082581775947</v>
      </c>
      <c r="AA8" s="118">
        <f>AA7*Parametre!$C$54</f>
        <v>1167.9377455111287</v>
      </c>
      <c r="AB8" s="118">
        <f>AB7*Parametre!$C$54</f>
        <v>1104.0900533217082</v>
      </c>
      <c r="AC8" s="118">
        <f>AC7*Parametre!$C$54</f>
        <v>1039.35196332138</v>
      </c>
      <c r="AD8" s="118">
        <f>AD7*Parametre!$C$54</f>
        <v>973.71005901643059</v>
      </c>
      <c r="AE8" s="118">
        <f>AE7*Parametre!$C$54</f>
        <v>907.15072273417593</v>
      </c>
      <c r="AF8" s="118">
        <f>AF7*Parametre!$C$54</f>
        <v>839.66013260516172</v>
      </c>
      <c r="AG8" s="118">
        <f>AG7*Parametre!$C$54</f>
        <v>771.22425950010722</v>
      </c>
      <c r="AH8" s="118">
        <f>AH7*Parametre!$C$54</f>
        <v>701.82886392089176</v>
      </c>
      <c r="AI8" s="118">
        <f>AI7*Parametre!$C$54</f>
        <v>631.45949284489143</v>
      </c>
      <c r="AJ8" s="118">
        <f>AJ7*Parametre!$C$54</f>
        <v>560.10147652202033</v>
      </c>
      <c r="AK8" s="118">
        <f>AK7*Parametre!$C$54</f>
        <v>487.73992522368803</v>
      </c>
      <c r="AL8" s="118">
        <f>AL7*Parametre!$C$54</f>
        <v>414.35972594302257</v>
      </c>
      <c r="AM8" s="118">
        <f>AM7*Parametre!$C$54</f>
        <v>410.16372075459304</v>
      </c>
      <c r="AN8" s="118">
        <f>AN7*Parametre!$C$54</f>
        <v>405.97143101346427</v>
      </c>
      <c r="AO8" s="118">
        <f>AO7*Parametre!$C$54</f>
        <v>401.78285267135055</v>
      </c>
      <c r="AP8" s="118">
        <f>AP7*Parametre!$C$54</f>
        <v>397.59798168642891</v>
      </c>
    </row>
    <row r="9" spans="2:42" x14ac:dyDescent="0.2">
      <c r="B9" s="3" t="s">
        <v>102</v>
      </c>
      <c r="C9" s="116">
        <f t="shared" si="10"/>
        <v>268397.21767939301</v>
      </c>
      <c r="D9" s="116">
        <f>D7*Parametre!$D$54</f>
        <v>0</v>
      </c>
      <c r="E9" s="116">
        <f>E7*Parametre!$D$54</f>
        <v>0</v>
      </c>
      <c r="F9" s="116">
        <f>F7*Parametre!$D$54</f>
        <v>0</v>
      </c>
      <c r="G9" s="116">
        <f>G7*Parametre!$D$54</f>
        <v>11938.74127968444</v>
      </c>
      <c r="H9" s="116">
        <f>H7*Parametre!$D$54</f>
        <v>11794.220472717479</v>
      </c>
      <c r="I9" s="116">
        <f>I7*Parametre!$D$54</f>
        <v>11646.229809799061</v>
      </c>
      <c r="J9" s="116">
        <f>J7*Parametre!$D$54</f>
        <v>11494.71198146154</v>
      </c>
      <c r="K9" s="116">
        <f>K7*Parametre!$D$54</f>
        <v>11339.608797174513</v>
      </c>
      <c r="L9" s="116">
        <f>L7*Parametre!$D$54</f>
        <v>11180.861172040746</v>
      </c>
      <c r="M9" s="116">
        <f>M7*Parametre!$D$54</f>
        <v>11018.409113291786</v>
      </c>
      <c r="N9" s="116">
        <f>N7*Parametre!$D$54</f>
        <v>10852.191706580981</v>
      </c>
      <c r="O9" s="116">
        <f>O7*Parametre!$D$54</f>
        <v>10682.147102070376</v>
      </c>
      <c r="P9" s="116">
        <f>P7*Parametre!$D$54</f>
        <v>10508.212500308484</v>
      </c>
      <c r="Q9" s="116">
        <f>Q7*Parametre!$D$54</f>
        <v>10330.324137895943</v>
      </c>
      <c r="R9" s="116">
        <f>R7*Parametre!$D$54</f>
        <v>10148.417272935792</v>
      </c>
      <c r="S9" s="116">
        <f>S7*Parametre!$D$54</f>
        <v>9812.6042296954693</v>
      </c>
      <c r="T9" s="116">
        <f>T7*Parametre!$D$54</f>
        <v>9472.1580267342488</v>
      </c>
      <c r="U9" s="116">
        <f>U7*Parametre!$D$54</f>
        <v>9127.0088026141675</v>
      </c>
      <c r="V9" s="116">
        <f>V7*Parametre!$D$54</f>
        <v>8777.0856483892949</v>
      </c>
      <c r="W9" s="116">
        <f>W7*Parametre!$D$54</f>
        <v>8422.316591892466</v>
      </c>
      <c r="X9" s="116">
        <f>X7*Parametre!$D$54</f>
        <v>8062.6285817863945</v>
      </c>
      <c r="Y9" s="116">
        <f>Y7*Parametre!$D$54</f>
        <v>7697.947471375227</v>
      </c>
      <c r="Z9" s="116">
        <f>Z7*Parametre!$D$54</f>
        <v>7328.1980021735881</v>
      </c>
      <c r="AA9" s="116">
        <f>AA7*Parametre!$D$54</f>
        <v>6953.3037872290461</v>
      </c>
      <c r="AB9" s="116">
        <f>AB7*Parametre!$D$54</f>
        <v>6573.1872941943557</v>
      </c>
      <c r="AC9" s="116">
        <f>AC7*Parametre!$D$54</f>
        <v>6187.7698281458916</v>
      </c>
      <c r="AD9" s="116">
        <f>AD7*Parametre!$D$54</f>
        <v>5796.9715141443312</v>
      </c>
      <c r="AE9" s="116">
        <f>AE7*Parametre!$D$54</f>
        <v>5400.7112795336989</v>
      </c>
      <c r="AF9" s="116">
        <f>AF7*Parametre!$D$54</f>
        <v>4998.9068359749172</v>
      </c>
      <c r="AG9" s="116">
        <f>AG7*Parametre!$D$54</f>
        <v>4591.4746612099407</v>
      </c>
      <c r="AH9" s="116">
        <f>AH7*Parametre!$D$54</f>
        <v>4178.3299805522856</v>
      </c>
      <c r="AI9" s="116">
        <f>AI7*Parametre!$D$54</f>
        <v>3759.3867480998188</v>
      </c>
      <c r="AJ9" s="116">
        <f>AJ7*Parametre!$D$54</f>
        <v>3334.5576276659817</v>
      </c>
      <c r="AK9" s="116">
        <f>AK7*Parametre!$D$54</f>
        <v>2903.7539734247475</v>
      </c>
      <c r="AL9" s="116">
        <f>AL7*Parametre!$D$54</f>
        <v>2466.8858102654367</v>
      </c>
      <c r="AM9" s="116">
        <f>AM7*Parametre!$D$54</f>
        <v>2441.9049421668797</v>
      </c>
      <c r="AN9" s="116">
        <f>AN7*Parametre!$D$54</f>
        <v>2416.9461939406247</v>
      </c>
      <c r="AO9" s="116">
        <f>AO7*Parametre!$D$54</f>
        <v>2392.0095414852499</v>
      </c>
      <c r="AP9" s="116">
        <f>AP7*Parametre!$D$54</f>
        <v>2367.0949607378097</v>
      </c>
    </row>
    <row r="10" spans="2:42" x14ac:dyDescent="0.2">
      <c r="B10" s="3" t="s">
        <v>103</v>
      </c>
      <c r="C10" s="116">
        <f t="shared" si="10"/>
        <v>734947.06872365018</v>
      </c>
      <c r="D10" s="116">
        <f>D7*Parametre!$E$54</f>
        <v>0</v>
      </c>
      <c r="E10" s="116">
        <f>E7*Parametre!$E$54</f>
        <v>0</v>
      </c>
      <c r="F10" s="116">
        <f>F7*Parametre!$E$54</f>
        <v>0</v>
      </c>
      <c r="G10" s="116">
        <f>G7*Parametre!$E$54</f>
        <v>32691.631394760905</v>
      </c>
      <c r="H10" s="116">
        <f>H7*Parametre!$E$54</f>
        <v>32295.892778808407</v>
      </c>
      <c r="I10" s="116">
        <f>I7*Parametre!$E$54</f>
        <v>31890.652721363829</v>
      </c>
      <c r="J10" s="116">
        <f>J7*Parametre!$E$54</f>
        <v>31475.754292986479</v>
      </c>
      <c r="K10" s="116">
        <f>K7*Parametre!$E$54</f>
        <v>31051.038151638022</v>
      </c>
      <c r="L10" s="116">
        <f>L7*Parametre!$E$54</f>
        <v>30616.342506252196</v>
      </c>
      <c r="M10" s="116">
        <f>M7*Parametre!$E$54</f>
        <v>30171.503079756018</v>
      </c>
      <c r="N10" s="116">
        <f>N7*Parametre!$E$54</f>
        <v>29716.353071536203</v>
      </c>
      <c r="O10" s="116">
        <f>O7*Parametre!$E$54</f>
        <v>29250.723119341146</v>
      </c>
      <c r="P10" s="116">
        <f>P7*Parametre!$E$54</f>
        <v>28774.44126061034</v>
      </c>
      <c r="Q10" s="116">
        <f>Q7*Parametre!$E$54</f>
        <v>28287.332893222869</v>
      </c>
      <c r="R10" s="116">
        <f>R7*Parametre!$E$54</f>
        <v>27789.220735656214</v>
      </c>
      <c r="S10" s="116">
        <f>S7*Parametre!$E$54</f>
        <v>26869.670175845793</v>
      </c>
      <c r="T10" s="116">
        <f>T7*Parametre!$E$54</f>
        <v>25937.432721643389</v>
      </c>
      <c r="U10" s="116">
        <f>U7*Parametre!$E$54</f>
        <v>24992.317072783324</v>
      </c>
      <c r="V10" s="116">
        <f>V7*Parametre!$E$54</f>
        <v>24034.129060628497</v>
      </c>
      <c r="W10" s="116">
        <f>W7*Parametre!$E$54</f>
        <v>23062.671605143041</v>
      </c>
      <c r="X10" s="116">
        <f>X7*Parametre!$E$54</f>
        <v>22077.744671219774</v>
      </c>
      <c r="Y10" s="116">
        <f>Y7*Parametre!$E$54</f>
        <v>21079.145224351694</v>
      </c>
      <c r="Z10" s="116">
        <f>Z7*Parametre!$E$54</f>
        <v>20066.667185639391</v>
      </c>
      <c r="AA10" s="116">
        <f>AA7*Parametre!$E$54</f>
        <v>19040.101386123286</v>
      </c>
      <c r="AB10" s="116">
        <f>AB7*Parametre!$E$54</f>
        <v>17999.235520430637</v>
      </c>
      <c r="AC10" s="116">
        <f>AC7*Parametre!$E$54</f>
        <v>16943.854099727614</v>
      </c>
      <c r="AD10" s="116">
        <f>AD7*Parametre!$E$54</f>
        <v>15873.738403965532</v>
      </c>
      <c r="AE10" s="116">
        <f>AE7*Parametre!$E$54</f>
        <v>14788.666433410635</v>
      </c>
      <c r="AF10" s="116">
        <f>AF7*Parametre!$E$54</f>
        <v>13688.412859446938</v>
      </c>
      <c r="AG10" s="116">
        <f>AG7*Parametre!$E$54</f>
        <v>12572.748974641283</v>
      </c>
      <c r="AH10" s="116">
        <f>AH7*Parametre!$E$54</f>
        <v>11441.442642059188</v>
      </c>
      <c r="AI10" s="116">
        <f>AI7*Parametre!$E$54</f>
        <v>10294.258243820206</v>
      </c>
      <c r="AJ10" s="116">
        <f>AJ7*Parametre!$E$54</f>
        <v>9130.9566288822389</v>
      </c>
      <c r="AK10" s="116">
        <f>AK7*Parametre!$E$54</f>
        <v>7951.2950600419845</v>
      </c>
      <c r="AL10" s="116">
        <f>AL7*Parametre!$E$54</f>
        <v>6755.0271601409022</v>
      </c>
      <c r="AM10" s="116">
        <f>AM7*Parametre!$E$54</f>
        <v>6686.6225174179008</v>
      </c>
      <c r="AN10" s="116">
        <f>AN7*Parametre!$E$54</f>
        <v>6618.2784451264752</v>
      </c>
      <c r="AO10" s="116">
        <f>AO7*Parametre!$E$54</f>
        <v>6549.9948772701564</v>
      </c>
      <c r="AP10" s="116">
        <f>AP7*Parametre!$E$54</f>
        <v>6481.7717479578296</v>
      </c>
    </row>
    <row r="11" spans="2:42" x14ac:dyDescent="0.2">
      <c r="C11" s="116">
        <f t="shared" si="10"/>
        <v>0</v>
      </c>
    </row>
    <row r="12" spans="2:42" x14ac:dyDescent="0.2">
      <c r="B12" s="15" t="s">
        <v>195</v>
      </c>
      <c r="C12" s="116">
        <f t="shared" si="10"/>
        <v>0</v>
      </c>
    </row>
    <row r="13" spans="2:42" x14ac:dyDescent="0.2">
      <c r="B13" s="8" t="s">
        <v>146</v>
      </c>
      <c r="C13" s="116">
        <f t="shared" si="10"/>
        <v>1168821.7208715074</v>
      </c>
      <c r="D13" s="116">
        <f>D8*Parametre!C58</f>
        <v>0</v>
      </c>
      <c r="E13" s="116">
        <f>E8*Parametre!D58</f>
        <v>0</v>
      </c>
      <c r="F13" s="116">
        <f>F8*Parametre!E58</f>
        <v>0</v>
      </c>
      <c r="G13" s="116">
        <f>G8*Parametre!F58</f>
        <v>44378.073493495758</v>
      </c>
      <c r="H13" s="116">
        <f>H8*Parametre!G58</f>
        <v>44435.186342700312</v>
      </c>
      <c r="I13" s="116">
        <f>I8*Parametre!H58</f>
        <v>44503.610591546603</v>
      </c>
      <c r="J13" s="116">
        <f>J8*Parametre!I58</f>
        <v>44484.535368256154</v>
      </c>
      <c r="K13" s="116">
        <f>K8*Parametre!J58</f>
        <v>44436.649020458979</v>
      </c>
      <c r="L13" s="116">
        <f>L8*Parametre!K58</f>
        <v>44340.412842542675</v>
      </c>
      <c r="M13" s="116">
        <f>M8*Parametre!L58</f>
        <v>44214.379413325201</v>
      </c>
      <c r="N13" s="116">
        <f>N8*Parametre!M58</f>
        <v>44076.007050783235</v>
      </c>
      <c r="O13" s="116">
        <f>O8*Parametre!N58</f>
        <v>43905.710946365114</v>
      </c>
      <c r="P13" s="116">
        <f>P8*Parametre!O58</f>
        <v>43702.670643861078</v>
      </c>
      <c r="Q13" s="116">
        <f>Q8*Parametre!P58</f>
        <v>43483.401111382453</v>
      </c>
      <c r="R13" s="116">
        <f>R8*Parametre!Q58</f>
        <v>43229.086202308681</v>
      </c>
      <c r="S13" s="116">
        <f>S8*Parametre!R58</f>
        <v>42293.090839692915</v>
      </c>
      <c r="T13" s="116">
        <f>T8*Parametre!S58</f>
        <v>41318.959336071872</v>
      </c>
      <c r="U13" s="116">
        <f>U8*Parametre!T58</f>
        <v>40288.613387914505</v>
      </c>
      <c r="V13" s="116">
        <f>V8*Parametre!U58</f>
        <v>39142.03058782671</v>
      </c>
      <c r="W13" s="116">
        <f>W8*Parametre!V58</f>
        <v>37956.025112892261</v>
      </c>
      <c r="X13" s="116">
        <f>X8*Parametre!W58</f>
        <v>36714.250065022861</v>
      </c>
      <c r="Y13" s="116">
        <f>Y8*Parametre!X58</f>
        <v>35415.670286568755</v>
      </c>
      <c r="Z13" s="116">
        <f>Z8*Parametre!Y58</f>
        <v>34059.231503774048</v>
      </c>
      <c r="AA13" s="116">
        <f>AA8*Parametre!Z58</f>
        <v>32655.53936449116</v>
      </c>
      <c r="AB13" s="116">
        <f>AB8*Parametre!AA58</f>
        <v>31190.544006338256</v>
      </c>
      <c r="AC13" s="116">
        <f>AC8*Parametre!AB58</f>
        <v>29663.105033192183</v>
      </c>
      <c r="AD13" s="116">
        <f>AD8*Parametre!AC58</f>
        <v>28081.798102033859</v>
      </c>
      <c r="AE13" s="116">
        <f>AE8*Parametre!AD58</f>
        <v>26434.372060473888</v>
      </c>
      <c r="AF13" s="116">
        <f>AF8*Parametre!AE58</f>
        <v>24702.801101243858</v>
      </c>
      <c r="AG13" s="116">
        <f>AG8*Parametre!AF58</f>
        <v>22905.360507153186</v>
      </c>
      <c r="AH13" s="116">
        <f>AH8*Parametre!AG58</f>
        <v>21047.847628987543</v>
      </c>
      <c r="AI13" s="116">
        <f>AI8*Parametre!AH58</f>
        <v>19120.593443343314</v>
      </c>
      <c r="AJ13" s="116">
        <f>AJ8*Parametre!AI58</f>
        <v>17122.302137278162</v>
      </c>
      <c r="AK13" s="116">
        <f>AK8*Parametre!AJ58</f>
        <v>15051.654092403012</v>
      </c>
      <c r="AL13" s="116">
        <f>AL8*Parametre!AK58</f>
        <v>12911.449060384582</v>
      </c>
      <c r="AM13" s="116">
        <f>AM8*Parametre!AL58</f>
        <v>12903.750654939497</v>
      </c>
      <c r="AN13" s="116">
        <f>AN8*Parametre!AM58</f>
        <v>12893.652648987625</v>
      </c>
      <c r="AO13" s="116">
        <f>AO8*Parametre!AN58</f>
        <v>12881.158256643499</v>
      </c>
      <c r="AP13" s="116">
        <f>AP8*Parametre!AO58</f>
        <v>12878.198626823432</v>
      </c>
    </row>
    <row r="14" spans="2:42" x14ac:dyDescent="0.2">
      <c r="B14" s="8" t="s">
        <v>102</v>
      </c>
      <c r="C14" s="116">
        <f t="shared" si="10"/>
        <v>3281794.5649654577</v>
      </c>
      <c r="D14" s="116">
        <f>D9*Parametre!C59</f>
        <v>0</v>
      </c>
      <c r="E14" s="116">
        <f>E9*Parametre!D59</f>
        <v>0</v>
      </c>
      <c r="F14" s="116">
        <f>F9*Parametre!E59</f>
        <v>0</v>
      </c>
      <c r="G14" s="116">
        <f>G9*Parametre!F59</f>
        <v>124521.0715471087</v>
      </c>
      <c r="H14" s="116">
        <f>H9*Parametre!G59</f>
        <v>124664.91039662376</v>
      </c>
      <c r="I14" s="116">
        <f>I9*Parametre!H59</f>
        <v>124847.58356104593</v>
      </c>
      <c r="J14" s="116">
        <f>J9*Parametre!I59</f>
        <v>124832.57211867231</v>
      </c>
      <c r="K14" s="116">
        <f>K9*Parametre!J59</f>
        <v>124735.69676891965</v>
      </c>
      <c r="L14" s="116">
        <f>L9*Parametre!K59</f>
        <v>124442.98484481352</v>
      </c>
      <c r="M14" s="116">
        <f>M9*Parametre!L59</f>
        <v>124067.28661566551</v>
      </c>
      <c r="N14" s="116">
        <f>N9*Parametre!M59</f>
        <v>123714.98545502318</v>
      </c>
      <c r="O14" s="116">
        <f>O9*Parametre!N59</f>
        <v>123271.97755789213</v>
      </c>
      <c r="P14" s="116">
        <f>P9*Parametre!O59</f>
        <v>122735.92200360309</v>
      </c>
      <c r="Q14" s="116">
        <f>Q9*Parametre!P59</f>
        <v>122104.43130993005</v>
      </c>
      <c r="R14" s="116">
        <f>R9*Parametre!Q59</f>
        <v>121375.07058431208</v>
      </c>
      <c r="S14" s="116">
        <f>S9*Parametre!R59</f>
        <v>118732.51117931517</v>
      </c>
      <c r="T14" s="116">
        <f>T9*Parametre!S59</f>
        <v>116033.93582749454</v>
      </c>
      <c r="U14" s="116">
        <f>U9*Parametre!T59</f>
        <v>113174.90915241568</v>
      </c>
      <c r="V14" s="116">
        <f>V9*Parametre!U59</f>
        <v>109976.88317431786</v>
      </c>
      <c r="W14" s="116">
        <f>W9*Parametre!V59</f>
        <v>106626.52805335862</v>
      </c>
      <c r="X14" s="116">
        <f>X9*Parametre!W59</f>
        <v>103121.01956104799</v>
      </c>
      <c r="Y14" s="116">
        <f>Y9*Parametre!X59</f>
        <v>99457.481330167939</v>
      </c>
      <c r="Z14" s="116">
        <f>Z9*Parametre!Y59</f>
        <v>95632.983928365327</v>
      </c>
      <c r="AA14" s="116">
        <f>AA9*Parametre!Z59</f>
        <v>91714.076953551121</v>
      </c>
      <c r="AB14" s="116">
        <f>AB9*Parametre!AA59</f>
        <v>87620.586631610757</v>
      </c>
      <c r="AC14" s="116">
        <f>AC9*Parametre!AB59</f>
        <v>83349.259585125168</v>
      </c>
      <c r="AD14" s="116">
        <f>AD9*Parametre!AC59</f>
        <v>78896.782307504342</v>
      </c>
      <c r="AE14" s="116">
        <f>AE9*Parametre!AD59</f>
        <v>74259.780093588357</v>
      </c>
      <c r="AF14" s="116">
        <f>AF9*Parametre!AE59</f>
        <v>69384.826883331858</v>
      </c>
      <c r="AG14" s="116">
        <f>AG9*Parametre!AF59</f>
        <v>64326.560003551269</v>
      </c>
      <c r="AH14" s="116">
        <f>AH9*Parametre!AG59</f>
        <v>59081.58592500932</v>
      </c>
      <c r="AI14" s="116">
        <f>AI9*Parametre!AH59</f>
        <v>53684.042762865407</v>
      </c>
      <c r="AJ14" s="116">
        <f>AJ9*Parametre!AI59</f>
        <v>48084.320990943459</v>
      </c>
      <c r="AK14" s="116">
        <f>AK9*Parametre!AJ59</f>
        <v>42278.657853064324</v>
      </c>
      <c r="AL14" s="116">
        <f>AL9*Parametre!AK59</f>
        <v>36263.221410901919</v>
      </c>
      <c r="AM14" s="116">
        <f>AM9*Parametre!AL59</f>
        <v>36237.869341756494</v>
      </c>
      <c r="AN14" s="116">
        <f>AN9*Parametre!AM59</f>
        <v>36205.853985230555</v>
      </c>
      <c r="AO14" s="116">
        <f>AO9*Parametre!AN59</f>
        <v>36167.184267256976</v>
      </c>
      <c r="AP14" s="116">
        <f>AP9*Parametre!AO59</f>
        <v>36169.21100007373</v>
      </c>
    </row>
    <row r="15" spans="2:42" x14ac:dyDescent="0.2">
      <c r="B15" s="8" t="s">
        <v>103</v>
      </c>
      <c r="C15" s="116">
        <f t="shared" si="10"/>
        <v>5876686.250185377</v>
      </c>
      <c r="D15" s="116">
        <f>D10*Parametre!C60</f>
        <v>0</v>
      </c>
      <c r="E15" s="116">
        <f>E10*Parametre!D60</f>
        <v>0</v>
      </c>
      <c r="F15" s="116">
        <f>F10*Parametre!E60</f>
        <v>0</v>
      </c>
      <c r="G15" s="116">
        <f>G10*Parametre!F60</f>
        <v>222956.92611226937</v>
      </c>
      <c r="H15" s="116">
        <f>H10*Parametre!G60</f>
        <v>223164.61910156609</v>
      </c>
      <c r="I15" s="116">
        <f>I10*Parametre!H60</f>
        <v>223553.47557676042</v>
      </c>
      <c r="J15" s="116">
        <f>J10*Parametre!I60</f>
        <v>223477.85548020399</v>
      </c>
      <c r="K15" s="116">
        <f>K10*Parametre!J60</f>
        <v>223256.9643102774</v>
      </c>
      <c r="L15" s="116">
        <f>L10*Parametre!K60</f>
        <v>222886.97344551599</v>
      </c>
      <c r="M15" s="116">
        <f>M10*Parametre!L60</f>
        <v>222363.97769780186</v>
      </c>
      <c r="N15" s="116">
        <f>N10*Parametre!M60</f>
        <v>221683.99391366009</v>
      </c>
      <c r="O15" s="116">
        <f>O10*Parametre!N60</f>
        <v>220842.95955102565</v>
      </c>
      <c r="P15" s="116">
        <f>P10*Parametre!O60</f>
        <v>219836.73123106299</v>
      </c>
      <c r="Q15" s="116">
        <f>Q10*Parametre!P60</f>
        <v>218661.0832646128</v>
      </c>
      <c r="R15" s="116">
        <f>R10*Parametre!Q60</f>
        <v>217311.70615283161</v>
      </c>
      <c r="S15" s="116">
        <f>S10*Parametre!R60</f>
        <v>212539.09109094023</v>
      </c>
      <c r="T15" s="116">
        <f>T10*Parametre!S60</f>
        <v>207499.46177314711</v>
      </c>
      <c r="U15" s="116">
        <f>U10*Parametre!T60</f>
        <v>202437.76828954491</v>
      </c>
      <c r="V15" s="116">
        <f>V10*Parametre!U60</f>
        <v>196599.17571594109</v>
      </c>
      <c r="W15" s="116">
        <f>W10*Parametre!V60</f>
        <v>190728.29417453293</v>
      </c>
      <c r="X15" s="116">
        <f>X10*Parametre!W60</f>
        <v>184569.9454513973</v>
      </c>
      <c r="Y15" s="116">
        <f>Y10*Parametre!X60</f>
        <v>178118.7771457718</v>
      </c>
      <c r="Z15" s="116">
        <f>Z10*Parametre!Y60</f>
        <v>171369.3377653604</v>
      </c>
      <c r="AA15" s="116">
        <f>AA10*Parametre!Z60</f>
        <v>164316.07496224396</v>
      </c>
      <c r="AB15" s="116">
        <f>AB10*Parametre!AA60</f>
        <v>156953.33373815517</v>
      </c>
      <c r="AC15" s="116">
        <f>AC10*Parametre!AB60</f>
        <v>149275.35461860028</v>
      </c>
      <c r="AD15" s="116">
        <f>AD10*Parametre!AC60</f>
        <v>141276.27179529323</v>
      </c>
      <c r="AE15" s="116">
        <f>AE10*Parametre!AD60</f>
        <v>132950.11123636161</v>
      </c>
      <c r="AF15" s="116">
        <f>AF10*Parametre!AE60</f>
        <v>124290.7887637782</v>
      </c>
      <c r="AG15" s="116">
        <f>AG10*Parametre!AF60</f>
        <v>115292.10809746056</v>
      </c>
      <c r="AH15" s="116">
        <f>AH10*Parametre!AG60</f>
        <v>105947.75886546807</v>
      </c>
      <c r="AI15" s="116">
        <f>AI10*Parametre!AH60</f>
        <v>96251.314579718921</v>
      </c>
      <c r="AJ15" s="116">
        <f>AJ10*Parametre!AI60</f>
        <v>86196.230576648333</v>
      </c>
      <c r="AK15" s="116">
        <f>AK10*Parametre!AJ60</f>
        <v>75775.84192220011</v>
      </c>
      <c r="AL15" s="116">
        <f>AL10*Parametre!AK60</f>
        <v>64983.361280555473</v>
      </c>
      <c r="AM15" s="116">
        <f>AM10*Parametre!AL60</f>
        <v>64927.104644127823</v>
      </c>
      <c r="AN15" s="116">
        <f>AN10*Parametre!AM60</f>
        <v>64859.128762239459</v>
      </c>
      <c r="AO15" s="116">
        <f>AO10*Parametre!AN60</f>
        <v>64779.449336201847</v>
      </c>
      <c r="AP15" s="116">
        <f>AP10*Parametre!AO60</f>
        <v>64752.899762098721</v>
      </c>
    </row>
    <row r="16" spans="2:42" x14ac:dyDescent="0.2">
      <c r="B16" s="169" t="s">
        <v>282</v>
      </c>
      <c r="C16" s="170">
        <f>SUM(D16:AP16)</f>
        <v>10327302.536022341</v>
      </c>
      <c r="D16" s="171">
        <f>SUM(D13:D15)</f>
        <v>0</v>
      </c>
      <c r="E16" s="170">
        <f t="shared" ref="E16:AG16" si="14">SUM(E13:E15)</f>
        <v>0</v>
      </c>
      <c r="F16" s="170">
        <f t="shared" si="14"/>
        <v>0</v>
      </c>
      <c r="G16" s="170">
        <f t="shared" si="14"/>
        <v>391856.0711528738</v>
      </c>
      <c r="H16" s="170">
        <f t="shared" si="14"/>
        <v>392264.71584089019</v>
      </c>
      <c r="I16" s="170">
        <f t="shared" si="14"/>
        <v>392904.66972935293</v>
      </c>
      <c r="J16" s="170">
        <f t="shared" si="14"/>
        <v>392794.96296713245</v>
      </c>
      <c r="K16" s="170">
        <f t="shared" si="14"/>
        <v>392429.310099656</v>
      </c>
      <c r="L16" s="170">
        <f t="shared" si="14"/>
        <v>391670.37113287218</v>
      </c>
      <c r="M16" s="170">
        <f t="shared" si="14"/>
        <v>390645.64372679254</v>
      </c>
      <c r="N16" s="170">
        <f t="shared" si="14"/>
        <v>389474.9864194665</v>
      </c>
      <c r="O16" s="170">
        <f t="shared" si="14"/>
        <v>388020.64805528289</v>
      </c>
      <c r="P16" s="170">
        <f t="shared" si="14"/>
        <v>386275.32387852715</v>
      </c>
      <c r="Q16" s="170">
        <f t="shared" si="14"/>
        <v>384248.91568592528</v>
      </c>
      <c r="R16" s="170">
        <f t="shared" si="14"/>
        <v>381915.8629394524</v>
      </c>
      <c r="S16" s="170">
        <f t="shared" si="14"/>
        <v>373564.6931099483</v>
      </c>
      <c r="T16" s="170">
        <f t="shared" si="14"/>
        <v>364852.35693671351</v>
      </c>
      <c r="U16" s="170">
        <f t="shared" si="14"/>
        <v>355901.2908298751</v>
      </c>
      <c r="V16" s="170">
        <f t="shared" si="14"/>
        <v>345718.08947808563</v>
      </c>
      <c r="W16" s="170">
        <f t="shared" si="14"/>
        <v>335310.8473407838</v>
      </c>
      <c r="X16" s="170">
        <f t="shared" si="14"/>
        <v>324405.21507746819</v>
      </c>
      <c r="Y16" s="170">
        <f t="shared" si="14"/>
        <v>312991.9287625085</v>
      </c>
      <c r="Z16" s="170">
        <f t="shared" si="14"/>
        <v>301061.55319749977</v>
      </c>
      <c r="AA16" s="170">
        <f t="shared" si="14"/>
        <v>288685.69128028624</v>
      </c>
      <c r="AB16" s="170">
        <f t="shared" si="14"/>
        <v>275764.46437610418</v>
      </c>
      <c r="AC16" s="170">
        <f t="shared" si="14"/>
        <v>262287.71923691762</v>
      </c>
      <c r="AD16" s="170">
        <f t="shared" si="14"/>
        <v>248254.85220483143</v>
      </c>
      <c r="AE16" s="170">
        <f t="shared" si="14"/>
        <v>233644.26339042385</v>
      </c>
      <c r="AF16" s="170">
        <f t="shared" si="14"/>
        <v>218378.41674835392</v>
      </c>
      <c r="AG16" s="170">
        <f t="shared" si="14"/>
        <v>202524.02860816501</v>
      </c>
      <c r="AH16" s="170">
        <f t="shared" ref="AH16:AN16" si="15">SUM(AH13:AH15)</f>
        <v>186077.19241946493</v>
      </c>
      <c r="AI16" s="170">
        <f t="shared" si="15"/>
        <v>169055.95078592765</v>
      </c>
      <c r="AJ16" s="170">
        <f t="shared" si="15"/>
        <v>151402.85370486995</v>
      </c>
      <c r="AK16" s="170">
        <f t="shared" si="15"/>
        <v>133106.15386766745</v>
      </c>
      <c r="AL16" s="170">
        <f t="shared" si="15"/>
        <v>114158.03175184198</v>
      </c>
      <c r="AM16" s="170">
        <f t="shared" si="15"/>
        <v>114068.72464082381</v>
      </c>
      <c r="AN16" s="170">
        <f t="shared" si="15"/>
        <v>113958.63539645764</v>
      </c>
      <c r="AO16" s="170">
        <f t="shared" ref="AO16:AP16" si="16">SUM(AO13:AO15)</f>
        <v>113827.79186010233</v>
      </c>
      <c r="AP16" s="170">
        <f t="shared" si="16"/>
        <v>113800.30938899588</v>
      </c>
    </row>
    <row r="18" spans="2:42" x14ac:dyDescent="0.2">
      <c r="B18" s="1"/>
    </row>
    <row r="19" spans="2:42" x14ac:dyDescent="0.2">
      <c r="B19" s="3"/>
      <c r="C19" s="3"/>
      <c r="D19" s="3" t="s">
        <v>10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2:42" x14ac:dyDescent="0.2">
      <c r="B20" s="4"/>
      <c r="C20" s="4"/>
      <c r="D20" s="5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  <c r="P20" s="5">
        <v>13</v>
      </c>
      <c r="Q20" s="5">
        <v>14</v>
      </c>
      <c r="R20" s="5">
        <v>15</v>
      </c>
      <c r="S20" s="5">
        <v>16</v>
      </c>
      <c r="T20" s="5">
        <v>17</v>
      </c>
      <c r="U20" s="5">
        <v>18</v>
      </c>
      <c r="V20" s="5">
        <v>19</v>
      </c>
      <c r="W20" s="5">
        <v>20</v>
      </c>
      <c r="X20" s="5">
        <v>21</v>
      </c>
      <c r="Y20" s="5">
        <v>22</v>
      </c>
      <c r="Z20" s="5">
        <v>23</v>
      </c>
      <c r="AA20" s="5">
        <v>24</v>
      </c>
      <c r="AB20" s="5">
        <v>25</v>
      </c>
      <c r="AC20" s="5">
        <v>26</v>
      </c>
      <c r="AD20" s="5">
        <v>27</v>
      </c>
      <c r="AE20" s="5">
        <v>28</v>
      </c>
      <c r="AF20" s="5">
        <v>29</v>
      </c>
      <c r="AG20" s="5">
        <v>30</v>
      </c>
      <c r="AH20" s="5">
        <v>31</v>
      </c>
      <c r="AI20" s="5">
        <v>32</v>
      </c>
      <c r="AJ20" s="5">
        <v>33</v>
      </c>
      <c r="AK20" s="5">
        <v>34</v>
      </c>
      <c r="AL20" s="5">
        <v>35</v>
      </c>
      <c r="AM20" s="5">
        <v>36</v>
      </c>
      <c r="AN20" s="5">
        <v>37</v>
      </c>
      <c r="AO20" s="5">
        <v>38</v>
      </c>
      <c r="AP20" s="5">
        <v>39</v>
      </c>
    </row>
    <row r="21" spans="2:42" x14ac:dyDescent="0.2">
      <c r="B21" s="6" t="s">
        <v>691</v>
      </c>
      <c r="C21" s="228" t="s">
        <v>9</v>
      </c>
      <c r="D21" s="7">
        <f>D4</f>
        <v>2026</v>
      </c>
      <c r="E21" s="7">
        <f>$D$4+D20</f>
        <v>2027</v>
      </c>
      <c r="F21" s="7">
        <f>$D$4+E20</f>
        <v>2028</v>
      </c>
      <c r="G21" s="7">
        <f t="shared" ref="G21" si="17">$D$4+F20</f>
        <v>2029</v>
      </c>
      <c r="H21" s="7">
        <f t="shared" ref="H21" si="18">$D$4+G20</f>
        <v>2030</v>
      </c>
      <c r="I21" s="7">
        <f t="shared" ref="I21" si="19">$D$4+H20</f>
        <v>2031</v>
      </c>
      <c r="J21" s="7">
        <f t="shared" ref="J21" si="20">$D$4+I20</f>
        <v>2032</v>
      </c>
      <c r="K21" s="7">
        <f t="shared" ref="K21" si="21">$D$4+J20</f>
        <v>2033</v>
      </c>
      <c r="L21" s="7">
        <f t="shared" ref="L21" si="22">$D$4+K20</f>
        <v>2034</v>
      </c>
      <c r="M21" s="7">
        <f t="shared" ref="M21" si="23">$D$4+L20</f>
        <v>2035</v>
      </c>
      <c r="N21" s="7">
        <f t="shared" ref="N21" si="24">$D$4+M20</f>
        <v>2036</v>
      </c>
      <c r="O21" s="7">
        <f t="shared" ref="O21" si="25">$D$4+N20</f>
        <v>2037</v>
      </c>
      <c r="P21" s="7">
        <f t="shared" ref="P21" si="26">$D$4+O20</f>
        <v>2038</v>
      </c>
      <c r="Q21" s="7">
        <f t="shared" ref="Q21" si="27">$D$4+P20</f>
        <v>2039</v>
      </c>
      <c r="R21" s="7">
        <f t="shared" ref="R21" si="28">$D$4+Q20</f>
        <v>2040</v>
      </c>
      <c r="S21" s="7">
        <f t="shared" ref="S21" si="29">$D$4+R20</f>
        <v>2041</v>
      </c>
      <c r="T21" s="7">
        <f t="shared" ref="T21" si="30">$D$4+S20</f>
        <v>2042</v>
      </c>
      <c r="U21" s="7">
        <f t="shared" ref="U21" si="31">$D$4+T20</f>
        <v>2043</v>
      </c>
      <c r="V21" s="7">
        <f t="shared" ref="V21" si="32">$D$4+U20</f>
        <v>2044</v>
      </c>
      <c r="W21" s="7">
        <f t="shared" ref="W21" si="33">$D$4+V20</f>
        <v>2045</v>
      </c>
      <c r="X21" s="7">
        <f t="shared" ref="X21" si="34">$D$4+W20</f>
        <v>2046</v>
      </c>
      <c r="Y21" s="7">
        <f t="shared" ref="Y21" si="35">$D$4+X20</f>
        <v>2047</v>
      </c>
      <c r="Z21" s="7">
        <f t="shared" ref="Z21" si="36">$D$4+Y20</f>
        <v>2048</v>
      </c>
      <c r="AA21" s="7">
        <f t="shared" ref="AA21" si="37">$D$4+Z20</f>
        <v>2049</v>
      </c>
      <c r="AB21" s="7">
        <f t="shared" ref="AB21" si="38">$D$4+AA20</f>
        <v>2050</v>
      </c>
      <c r="AC21" s="7">
        <f t="shared" ref="AC21" si="39">$D$4+AB20</f>
        <v>2051</v>
      </c>
      <c r="AD21" s="7">
        <f t="shared" ref="AD21" si="40">$D$4+AC20</f>
        <v>2052</v>
      </c>
      <c r="AE21" s="7">
        <f t="shared" ref="AE21" si="41">$D$4+AD20</f>
        <v>2053</v>
      </c>
      <c r="AF21" s="7">
        <f t="shared" ref="AF21" si="42">$D$4+AE20</f>
        <v>2054</v>
      </c>
      <c r="AG21" s="7">
        <f t="shared" ref="AG21" si="43">$D$4+AF20</f>
        <v>2055</v>
      </c>
      <c r="AH21" s="7">
        <f t="shared" ref="AH21" si="44">$D$4+AG20</f>
        <v>2056</v>
      </c>
      <c r="AI21" s="7">
        <f t="shared" ref="AI21" si="45">$D$4+AH20</f>
        <v>2057</v>
      </c>
      <c r="AJ21" s="7">
        <f t="shared" ref="AJ21" si="46">$D$4+AI20</f>
        <v>2058</v>
      </c>
      <c r="AK21" s="7">
        <f t="shared" ref="AK21" si="47">$D$4+AJ20</f>
        <v>2059</v>
      </c>
      <c r="AL21" s="7">
        <f t="shared" ref="AL21" si="48">$D$4+AK20</f>
        <v>2060</v>
      </c>
      <c r="AM21" s="7">
        <f t="shared" ref="AM21" si="49">$D$4+AL20</f>
        <v>2061</v>
      </c>
      <c r="AN21" s="7">
        <f t="shared" ref="AN21" si="50">$D$4+AM20</f>
        <v>2062</v>
      </c>
      <c r="AO21" s="7">
        <f t="shared" ref="AO21" si="51">$D$4+AN20</f>
        <v>2063</v>
      </c>
      <c r="AP21" s="7">
        <f t="shared" ref="AP21" si="52">$D$4+AO20</f>
        <v>2064</v>
      </c>
    </row>
    <row r="22" spans="2:42" x14ac:dyDescent="0.2">
      <c r="B22" s="3" t="s">
        <v>33</v>
      </c>
      <c r="C22" s="116">
        <f>SUM(D22:AP22)</f>
        <v>1271899.3481228019</v>
      </c>
      <c r="D22" s="119">
        <f>'04A Prevádzkové príjmy'!D116</f>
        <v>0</v>
      </c>
      <c r="E22" s="119">
        <f>'04A Prevádzkové príjmy'!E116</f>
        <v>0</v>
      </c>
      <c r="F22" s="119">
        <f>'04A Prevádzkové príjmy'!F116</f>
        <v>0</v>
      </c>
      <c r="G22" s="119">
        <f>'04A Prevádzkové príjmy'!G116</f>
        <v>32224.183590071923</v>
      </c>
      <c r="H22" s="119">
        <f>'04A Prevádzkové príjmy'!H116</f>
        <v>32504.365228682578</v>
      </c>
      <c r="I22" s="119">
        <f>'04A Prevádzkové príjmy'!I116</f>
        <v>32787.327324065714</v>
      </c>
      <c r="J22" s="119">
        <f>'04A Prevádzkové príjmy'!J116</f>
        <v>33073.101627198266</v>
      </c>
      <c r="K22" s="119">
        <f>'04A Prevádzkové príjmy'!K116</f>
        <v>33361.720295630708</v>
      </c>
      <c r="L22" s="119">
        <f>'04A Prevádzkové príjmy'!L116</f>
        <v>33653.215899097806</v>
      </c>
      <c r="M22" s="119">
        <f>'04A Prevádzkové príjmy'!M116</f>
        <v>33947.621425210142</v>
      </c>
      <c r="N22" s="119">
        <f>'04A Prevádzkové príjmy'!N116</f>
        <v>34244.970285227544</v>
      </c>
      <c r="O22" s="119">
        <f>'04A Prevádzkové príjmy'!O116</f>
        <v>34545.29631991568</v>
      </c>
      <c r="P22" s="119">
        <f>'04A Prevádzkové príjmy'!P116</f>
        <v>34848.633805486999</v>
      </c>
      <c r="Q22" s="119">
        <f>'04A Prevádzkové príjmy'!Q116</f>
        <v>35155.017459627306</v>
      </c>
      <c r="R22" s="119">
        <f>'04A Prevádzkové príjmy'!R116</f>
        <v>35464.482447609116</v>
      </c>
      <c r="S22" s="119">
        <f>'04A Prevádzkové príjmy'!S116</f>
        <v>35502.832768705804</v>
      </c>
      <c r="T22" s="119">
        <f>'04A Prevádzkové príjmy'!T116</f>
        <v>35543.239195365779</v>
      </c>
      <c r="U22" s="119">
        <f>'04A Prevádzkové príjmy'!U116</f>
        <v>35585.72812662027</v>
      </c>
      <c r="V22" s="119">
        <f>'04A Prevádzkové príjmy'!V116</f>
        <v>35630.326370813615</v>
      </c>
      <c r="W22" s="119">
        <f>'04A Prevádzkové príjmy'!W116</f>
        <v>35677.061151702968</v>
      </c>
      <c r="X22" s="119">
        <f>'04A Prevádzkové príjmy'!X116</f>
        <v>35725.960114649686</v>
      </c>
      <c r="Y22" s="119">
        <f>'04A Prevádzkové príjmy'!Y116</f>
        <v>35777.051332903589</v>
      </c>
      <c r="Z22" s="119">
        <f>'04A Prevádzkové príjmy'!Z116</f>
        <v>35830.363313981696</v>
      </c>
      <c r="AA22" s="119">
        <f>'04A Prevádzkové príjmy'!AA116</f>
        <v>35885.925006142723</v>
      </c>
      <c r="AB22" s="119">
        <f>'04A Prevádzkové príjmy'!AB116</f>
        <v>35943.765804958814</v>
      </c>
      <c r="AC22" s="119">
        <f>'04A Prevádzkové príjmy'!AC116</f>
        <v>36003.915559985966</v>
      </c>
      <c r="AD22" s="119">
        <f>'04A Prevádzkové príjmy'!AD116</f>
        <v>36066.404581534684</v>
      </c>
      <c r="AE22" s="119">
        <f>'04A Prevádzkové príjmy'!AE116</f>
        <v>36131.263647542175</v>
      </c>
      <c r="AF22" s="119">
        <f>'04A Prevádzkové príjmy'!AF116</f>
        <v>36198.524010547924</v>
      </c>
      <c r="AG22" s="119">
        <f>'04A Prevádzkové príjmy'!AG116</f>
        <v>36268.217404773888</v>
      </c>
      <c r="AH22" s="119">
        <f>'04A Prevádzkové príjmy'!AH116</f>
        <v>36340.376053311033</v>
      </c>
      <c r="AI22" s="119">
        <f>'04A Prevádzkové príjmy'!AI116</f>
        <v>36415.032675413837</v>
      </c>
      <c r="AJ22" s="119">
        <f>'04A Prevádzkové príjmy'!AJ116</f>
        <v>36492.220493904271</v>
      </c>
      <c r="AK22" s="119">
        <f>'04A Prevádzkové príjmy'!AK116</f>
        <v>36571.973242686989</v>
      </c>
      <c r="AL22" s="119">
        <f>'04A Prevádzkové príjmy'!AL116</f>
        <v>36654.325174377329</v>
      </c>
      <c r="AM22" s="119">
        <f>'04A Prevádzkové príjmy'!AM116</f>
        <v>36576.853677052466</v>
      </c>
      <c r="AN22" s="119">
        <f>'04A Prevádzkové príjmy'!AN116</f>
        <v>36499.614594219602</v>
      </c>
      <c r="AO22" s="119">
        <f>'04A Prevádzkové príjmy'!AO116</f>
        <v>36422.607228635214</v>
      </c>
      <c r="AP22" s="119">
        <f>'04A Prevádzkové príjmy'!AP116</f>
        <v>36345.830885147581</v>
      </c>
    </row>
    <row r="23" spans="2:42" x14ac:dyDescent="0.2">
      <c r="B23" s="3" t="s">
        <v>34</v>
      </c>
      <c r="C23" s="116">
        <f t="shared" ref="C23:C32" si="53">SUM(D23:AP23)</f>
        <v>1208152.8333555202</v>
      </c>
      <c r="D23" s="119">
        <f>'04A Prevádzkové príjmy'!D107</f>
        <v>0</v>
      </c>
      <c r="E23" s="119">
        <f>'04A Prevádzkové príjmy'!E107</f>
        <v>0</v>
      </c>
      <c r="F23" s="119">
        <f>'04A Prevádzkové príjmy'!F107</f>
        <v>0</v>
      </c>
      <c r="G23" s="119">
        <f>'04A Prevádzkové príjmy'!G107</f>
        <v>31622.08577025777</v>
      </c>
      <c r="H23" s="119">
        <f>'04A Prevádzkové príjmy'!H107</f>
        <v>31863.704577269189</v>
      </c>
      <c r="I23" s="119">
        <f>'04A Prevádzkové príjmy'!I107</f>
        <v>32107.318679028991</v>
      </c>
      <c r="J23" s="119">
        <f>'04A Prevádzkové príjmy'!J107</f>
        <v>32352.94660204689</v>
      </c>
      <c r="K23" s="119">
        <f>'04A Prevádzkové príjmy'!K107</f>
        <v>32600.607070909882</v>
      </c>
      <c r="L23" s="119">
        <f>'04A Prevádzkové príjmy'!L107</f>
        <v>32850.319010694649</v>
      </c>
      <c r="M23" s="119">
        <f>'04A Prevádzkové príjmy'!M107</f>
        <v>33102.101549412233</v>
      </c>
      <c r="N23" s="119">
        <f>'04A Prevádzkové príjmy'!N107</f>
        <v>33355.974020485482</v>
      </c>
      <c r="O23" s="119">
        <f>'04A Prevádzkové príjmy'!O107</f>
        <v>33611.955965259651</v>
      </c>
      <c r="P23" s="119">
        <f>'04A Prevádzkové príjmy'!P107</f>
        <v>33870.067135546698</v>
      </c>
      <c r="Q23" s="119">
        <f>'04A Prevádzkové príjmy'!Q107</f>
        <v>34130.32749620371</v>
      </c>
      <c r="R23" s="119">
        <f>'04A Prevádzkové príjmy'!R107</f>
        <v>34392.757227745955</v>
      </c>
      <c r="S23" s="119">
        <f>'04A Prevádzkové príjmy'!S107</f>
        <v>34343.286907536116</v>
      </c>
      <c r="T23" s="119">
        <f>'04A Prevádzkové príjmy'!T107</f>
        <v>34294.770617559014</v>
      </c>
      <c r="U23" s="119">
        <f>'04A Prevádzkové príjmy'!U107</f>
        <v>34247.217580013021</v>
      </c>
      <c r="V23" s="119">
        <f>'04A Prevádzkové príjmy'!V107</f>
        <v>34200.637170694274</v>
      </c>
      <c r="W23" s="119">
        <f>'04A Prevádzkové príjmy'!W107</f>
        <v>34155.038921254789</v>
      </c>
      <c r="X23" s="119">
        <f>'04A Prevádzkové príjmy'!X107</f>
        <v>34110.432521494731</v>
      </c>
      <c r="Y23" s="119">
        <f>'04A Prevádzkové príjmy'!Y107</f>
        <v>34066.827821688996</v>
      </c>
      <c r="Z23" s="119">
        <f>'04A Prevádzkové príjmy'!Z107</f>
        <v>34024.234834949057</v>
      </c>
      <c r="AA23" s="119">
        <f>'04A Prevádzkové príjmy'!AA107</f>
        <v>33982.663739620213</v>
      </c>
      <c r="AB23" s="119">
        <f>'04A Prevádzkové príjmy'!AB107</f>
        <v>33942.124881715004</v>
      </c>
      <c r="AC23" s="119">
        <f>'04A Prevádzkové príjmy'!AC107</f>
        <v>33902.628777383215</v>
      </c>
      <c r="AD23" s="119">
        <f>'04A Prevádzkové príjmy'!AD107</f>
        <v>33864.186115419128</v>
      </c>
      <c r="AE23" s="119">
        <f>'04A Prevádzkové príjmy'!AE107</f>
        <v>33826.807759806441</v>
      </c>
      <c r="AF23" s="119">
        <f>'04A Prevádzkové príjmy'!AF107</f>
        <v>33790.504752301604</v>
      </c>
      <c r="AG23" s="119">
        <f>'04A Prevádzkové príjmy'!AG107</f>
        <v>33755.288315055899</v>
      </c>
      <c r="AH23" s="119">
        <f>'04A Prevádzkové príjmy'!AH107</f>
        <v>33721.169853277097</v>
      </c>
      <c r="AI23" s="119">
        <f>'04A Prevádzkové príjmy'!AI107</f>
        <v>33688.160957931126</v>
      </c>
      <c r="AJ23" s="119">
        <f>'04A Prevádzkové príjmy'!AJ107</f>
        <v>33656.273408484398</v>
      </c>
      <c r="AK23" s="119">
        <f>'04A Prevádzkové príjmy'!AK107</f>
        <v>33625.519175687419</v>
      </c>
      <c r="AL23" s="119">
        <f>'04A Prevádzkové príjmy'!AL107</f>
        <v>33595.910424400259</v>
      </c>
      <c r="AM23" s="119">
        <f>'04A Prevádzkové príjmy'!AM107</f>
        <v>33507.178830349309</v>
      </c>
      <c r="AN23" s="119">
        <f>'04A Prevádzkové príjmy'!AN107</f>
        <v>33418.713431080512</v>
      </c>
      <c r="AO23" s="119">
        <f>'04A Prevádzkové príjmy'!AO107</f>
        <v>33330.513428009523</v>
      </c>
      <c r="AP23" s="119">
        <f>'04A Prevádzkové príjmy'!AP107</f>
        <v>33242.578024947739</v>
      </c>
    </row>
    <row r="24" spans="2:42" ht="10.8" thickBot="1" x14ac:dyDescent="0.25">
      <c r="B24" s="27" t="s">
        <v>194</v>
      </c>
      <c r="C24" s="116">
        <f t="shared" si="53"/>
        <v>63746.514767281697</v>
      </c>
      <c r="D24" s="117">
        <f>D22-D23</f>
        <v>0</v>
      </c>
      <c r="E24" s="117">
        <f t="shared" ref="E24:AG24" si="54">E22-E23</f>
        <v>0</v>
      </c>
      <c r="F24" s="117">
        <f t="shared" si="54"/>
        <v>0</v>
      </c>
      <c r="G24" s="117">
        <f t="shared" si="54"/>
        <v>602.0978198141529</v>
      </c>
      <c r="H24" s="117">
        <f t="shared" si="54"/>
        <v>640.66065141338913</v>
      </c>
      <c r="I24" s="117">
        <f t="shared" si="54"/>
        <v>680.00864503672346</v>
      </c>
      <c r="J24" s="117">
        <f t="shared" si="54"/>
        <v>720.15502515137632</v>
      </c>
      <c r="K24" s="117">
        <f t="shared" si="54"/>
        <v>761.11322472082611</v>
      </c>
      <c r="L24" s="117">
        <f t="shared" si="54"/>
        <v>802.89688840315648</v>
      </c>
      <c r="M24" s="117">
        <f t="shared" si="54"/>
        <v>845.51987579790875</v>
      </c>
      <c r="N24" s="117">
        <f t="shared" si="54"/>
        <v>888.99626474206161</v>
      </c>
      <c r="O24" s="117">
        <f t="shared" si="54"/>
        <v>933.34035465602938</v>
      </c>
      <c r="P24" s="117">
        <f t="shared" si="54"/>
        <v>978.56666994030093</v>
      </c>
      <c r="Q24" s="117">
        <f t="shared" si="54"/>
        <v>1024.6899634235961</v>
      </c>
      <c r="R24" s="117">
        <f t="shared" si="54"/>
        <v>1071.7252198631613</v>
      </c>
      <c r="S24" s="117">
        <f t="shared" si="54"/>
        <v>1159.5458611696886</v>
      </c>
      <c r="T24" s="117">
        <f t="shared" si="54"/>
        <v>1248.4685778067651</v>
      </c>
      <c r="U24" s="117">
        <f t="shared" si="54"/>
        <v>1338.5105466072491</v>
      </c>
      <c r="V24" s="117">
        <f t="shared" si="54"/>
        <v>1429.689200119341</v>
      </c>
      <c r="W24" s="117">
        <f t="shared" si="54"/>
        <v>1522.0222304481795</v>
      </c>
      <c r="X24" s="117">
        <f t="shared" si="54"/>
        <v>1615.527593154955</v>
      </c>
      <c r="Y24" s="117">
        <f t="shared" si="54"/>
        <v>1710.2235112145936</v>
      </c>
      <c r="Z24" s="117">
        <f t="shared" si="54"/>
        <v>1806.128479032639</v>
      </c>
      <c r="AA24" s="117">
        <f t="shared" si="54"/>
        <v>1903.2612665225097</v>
      </c>
      <c r="AB24" s="117">
        <f t="shared" si="54"/>
        <v>2001.6409232438091</v>
      </c>
      <c r="AC24" s="117">
        <f t="shared" si="54"/>
        <v>2101.2867826027505</v>
      </c>
      <c r="AD24" s="117">
        <f t="shared" si="54"/>
        <v>2202.2184661155552</v>
      </c>
      <c r="AE24" s="117">
        <f t="shared" si="54"/>
        <v>2304.455887735734</v>
      </c>
      <c r="AF24" s="117">
        <f t="shared" si="54"/>
        <v>2408.0192582463205</v>
      </c>
      <c r="AG24" s="117">
        <f t="shared" si="54"/>
        <v>2512.929089717989</v>
      </c>
      <c r="AH24" s="117">
        <f t="shared" ref="AH24:AN24" si="55">AH22-AH23</f>
        <v>2619.2062000339356</v>
      </c>
      <c r="AI24" s="117">
        <f t="shared" si="55"/>
        <v>2726.8717174827107</v>
      </c>
      <c r="AJ24" s="117">
        <f t="shared" si="55"/>
        <v>2835.9470854198735</v>
      </c>
      <c r="AK24" s="117">
        <f t="shared" si="55"/>
        <v>2946.4540669995695</v>
      </c>
      <c r="AL24" s="117">
        <f t="shared" si="55"/>
        <v>3058.4147499770697</v>
      </c>
      <c r="AM24" s="117">
        <f t="shared" si="55"/>
        <v>3069.6748467031575</v>
      </c>
      <c r="AN24" s="117">
        <f t="shared" si="55"/>
        <v>3080.9011631390895</v>
      </c>
      <c r="AO24" s="117">
        <f t="shared" ref="AO24:AP24" si="56">AO22-AO23</f>
        <v>3092.0938006256911</v>
      </c>
      <c r="AP24" s="117">
        <f t="shared" si="56"/>
        <v>3103.252860199842</v>
      </c>
    </row>
    <row r="25" spans="2:42" ht="10.8" thickTop="1" x14ac:dyDescent="0.2">
      <c r="B25" s="29" t="s">
        <v>146</v>
      </c>
      <c r="C25" s="116">
        <f t="shared" si="53"/>
        <v>2741.100134993113</v>
      </c>
      <c r="D25" s="118">
        <f>D24*Parametre!$C$54</f>
        <v>0</v>
      </c>
      <c r="E25" s="118">
        <f>E24*Parametre!$C$54</f>
        <v>0</v>
      </c>
      <c r="F25" s="118">
        <f>F24*Parametre!$C$54</f>
        <v>0</v>
      </c>
      <c r="G25" s="118">
        <f>G24*Parametre!$C$54</f>
        <v>25.890206252008571</v>
      </c>
      <c r="H25" s="118">
        <f>H24*Parametre!$C$54</f>
        <v>27.548408010775731</v>
      </c>
      <c r="I25" s="118">
        <f>I24*Parametre!$C$54</f>
        <v>29.240371736579107</v>
      </c>
      <c r="J25" s="118">
        <f>J24*Parametre!$C$54</f>
        <v>30.966666081509178</v>
      </c>
      <c r="K25" s="118">
        <f>K24*Parametre!$C$54</f>
        <v>32.727868662995519</v>
      </c>
      <c r="L25" s="118">
        <f>L24*Parametre!$C$54</f>
        <v>34.524566201335723</v>
      </c>
      <c r="M25" s="118">
        <f>M24*Parametre!$C$54</f>
        <v>36.357354659310076</v>
      </c>
      <c r="N25" s="118">
        <f>N24*Parametre!$C$54</f>
        <v>38.226839383908647</v>
      </c>
      <c r="O25" s="118">
        <f>O24*Parametre!$C$54</f>
        <v>40.133635250209259</v>
      </c>
      <c r="P25" s="118">
        <f>P24*Parametre!$C$54</f>
        <v>42.078366807432936</v>
      </c>
      <c r="Q25" s="118">
        <f>Q24*Parametre!$C$54</f>
        <v>44.061668427214627</v>
      </c>
      <c r="R25" s="118">
        <f>R24*Parametre!$C$54</f>
        <v>46.084184454115935</v>
      </c>
      <c r="S25" s="118">
        <f>S24*Parametre!$C$54</f>
        <v>49.860472030296606</v>
      </c>
      <c r="T25" s="118">
        <f>T24*Parametre!$C$54</f>
        <v>53.684148845690892</v>
      </c>
      <c r="U25" s="118">
        <f>U24*Parametre!$C$54</f>
        <v>57.555953504111706</v>
      </c>
      <c r="V25" s="118">
        <f>V24*Parametre!$C$54</f>
        <v>61.476635605131655</v>
      </c>
      <c r="W25" s="118">
        <f>W24*Parametre!$C$54</f>
        <v>65.446955909271708</v>
      </c>
      <c r="X25" s="118">
        <f>X24*Parametre!$C$54</f>
        <v>69.467686505663053</v>
      </c>
      <c r="Y25" s="118">
        <f>Y24*Parametre!$C$54</f>
        <v>73.539610982227515</v>
      </c>
      <c r="Z25" s="118">
        <f>Z24*Parametre!$C$54</f>
        <v>77.66352459840347</v>
      </c>
      <c r="AA25" s="118">
        <f>AA24*Parametre!$C$54</f>
        <v>81.840234460467912</v>
      </c>
      <c r="AB25" s="118">
        <f>AB24*Parametre!$C$54</f>
        <v>86.07055969948378</v>
      </c>
      <c r="AC25" s="118">
        <f>AC24*Parametre!$C$54</f>
        <v>90.355331651918263</v>
      </c>
      <c r="AD25" s="118">
        <f>AD24*Parametre!$C$54</f>
        <v>94.695394042968871</v>
      </c>
      <c r="AE25" s="118">
        <f>AE24*Parametre!$C$54</f>
        <v>99.091603172636553</v>
      </c>
      <c r="AF25" s="118">
        <f>AF24*Parametre!$C$54</f>
        <v>103.54482810459177</v>
      </c>
      <c r="AG25" s="118">
        <f>AG24*Parametre!$C$54</f>
        <v>108.05595085787351</v>
      </c>
      <c r="AH25" s="118">
        <f>AH24*Parametre!$C$54</f>
        <v>112.62586660145922</v>
      </c>
      <c r="AI25" s="118">
        <f>AI24*Parametre!$C$54</f>
        <v>117.25548385175655</v>
      </c>
      <c r="AJ25" s="118">
        <f>AJ24*Parametre!$C$54</f>
        <v>121.94572467305456</v>
      </c>
      <c r="AK25" s="118">
        <f>AK24*Parametre!$C$54</f>
        <v>126.69752488098148</v>
      </c>
      <c r="AL25" s="118">
        <f>AL24*Parametre!$C$54</f>
        <v>131.51183424901399</v>
      </c>
      <c r="AM25" s="118">
        <f>AM24*Parametre!$C$54</f>
        <v>131.99601840823576</v>
      </c>
      <c r="AN25" s="118">
        <f>AN24*Parametre!$C$54</f>
        <v>132.47875001498085</v>
      </c>
      <c r="AO25" s="118">
        <f>AO24*Parametre!$C$54</f>
        <v>132.96003342690472</v>
      </c>
      <c r="AP25" s="118">
        <f>AP24*Parametre!$C$54</f>
        <v>133.43987298859318</v>
      </c>
    </row>
    <row r="26" spans="2:42" x14ac:dyDescent="0.2">
      <c r="B26" s="3" t="s">
        <v>102</v>
      </c>
      <c r="C26" s="116">
        <f t="shared" si="53"/>
        <v>16319.107780424114</v>
      </c>
      <c r="D26" s="116">
        <f>D24*Parametre!$D$54</f>
        <v>0</v>
      </c>
      <c r="E26" s="116">
        <f>E24*Parametre!$D$54</f>
        <v>0</v>
      </c>
      <c r="F26" s="116">
        <f>F24*Parametre!$D$54</f>
        <v>0</v>
      </c>
      <c r="G26" s="116">
        <f>G24*Parametre!$D$54</f>
        <v>154.13704187242314</v>
      </c>
      <c r="H26" s="116">
        <f>H24*Parametre!$D$54</f>
        <v>164.00912676182762</v>
      </c>
      <c r="I26" s="116">
        <f>I24*Parametre!$D$54</f>
        <v>174.0822131294012</v>
      </c>
      <c r="J26" s="116">
        <f>J24*Parametre!$D$54</f>
        <v>184.35968643875233</v>
      </c>
      <c r="K26" s="116">
        <f>K24*Parametre!$D$54</f>
        <v>194.84498552853148</v>
      </c>
      <c r="L26" s="116">
        <f>L24*Parametre!$D$54</f>
        <v>205.54160343120807</v>
      </c>
      <c r="M26" s="116">
        <f>M24*Parametre!$D$54</f>
        <v>216.45308820426465</v>
      </c>
      <c r="N26" s="116">
        <f>N24*Parametre!$D$54</f>
        <v>227.58304377396777</v>
      </c>
      <c r="O26" s="116">
        <f>O24*Parametre!$D$54</f>
        <v>238.93513079194352</v>
      </c>
      <c r="P26" s="116">
        <f>P24*Parametre!$D$54</f>
        <v>250.51306750471704</v>
      </c>
      <c r="Q26" s="116">
        <f>Q24*Parametre!$D$54</f>
        <v>262.32063063644057</v>
      </c>
      <c r="R26" s="116">
        <f>R24*Parametre!$D$54</f>
        <v>274.36165628496929</v>
      </c>
      <c r="S26" s="116">
        <f>S24*Parametre!$D$54</f>
        <v>296.84374045944026</v>
      </c>
      <c r="T26" s="116">
        <f>T24*Parametre!$D$54</f>
        <v>319.6079559185319</v>
      </c>
      <c r="U26" s="116">
        <f>U24*Parametre!$D$54</f>
        <v>342.65869993145577</v>
      </c>
      <c r="V26" s="116">
        <f>V24*Parametre!$D$54</f>
        <v>366.00043523055132</v>
      </c>
      <c r="W26" s="116">
        <f>W24*Parametre!$D$54</f>
        <v>389.63769099473393</v>
      </c>
      <c r="X26" s="116">
        <f>X24*Parametre!$D$54</f>
        <v>413.5750638476685</v>
      </c>
      <c r="Y26" s="116">
        <f>Y24*Parametre!$D$54</f>
        <v>437.81721887093596</v>
      </c>
      <c r="Z26" s="116">
        <f>Z24*Parametre!$D$54</f>
        <v>462.3688906323556</v>
      </c>
      <c r="AA26" s="116">
        <f>AA24*Parametre!$D$54</f>
        <v>487.23488422976249</v>
      </c>
      <c r="AB26" s="116">
        <f>AB24*Parametre!$D$54</f>
        <v>512.42007635041512</v>
      </c>
      <c r="AC26" s="116">
        <f>AC24*Parametre!$D$54</f>
        <v>537.92941634630415</v>
      </c>
      <c r="AD26" s="116">
        <f>AD24*Parametre!$D$54</f>
        <v>563.76792732558215</v>
      </c>
      <c r="AE26" s="116">
        <f>AE24*Parametre!$D$54</f>
        <v>589.94070726034795</v>
      </c>
      <c r="AF26" s="116">
        <f>AF24*Parametre!$D$54</f>
        <v>616.45293011105809</v>
      </c>
      <c r="AG26" s="116">
        <f>AG24*Parametre!$D$54</f>
        <v>643.30984696780524</v>
      </c>
      <c r="AH26" s="116">
        <f>AH24*Parametre!$D$54</f>
        <v>670.51678720868756</v>
      </c>
      <c r="AI26" s="116">
        <f>AI24*Parametre!$D$54</f>
        <v>698.07915967557392</v>
      </c>
      <c r="AJ26" s="116">
        <f>AJ24*Parametre!$D$54</f>
        <v>726.00245386748759</v>
      </c>
      <c r="AK26" s="116">
        <f>AK24*Parametre!$D$54</f>
        <v>754.29224115188981</v>
      </c>
      <c r="AL26" s="116">
        <f>AL24*Parametre!$D$54</f>
        <v>782.95417599412986</v>
      </c>
      <c r="AM26" s="116">
        <f>AM24*Parametre!$D$54</f>
        <v>785.83676075600829</v>
      </c>
      <c r="AN26" s="116">
        <f>AN24*Parametre!$D$54</f>
        <v>788.71069776360696</v>
      </c>
      <c r="AO26" s="116">
        <f>AO24*Parametre!$D$54</f>
        <v>791.57601296017697</v>
      </c>
      <c r="AP26" s="116">
        <f>AP24*Parametre!$D$54</f>
        <v>794.43273221115953</v>
      </c>
    </row>
    <row r="27" spans="2:42" x14ac:dyDescent="0.2">
      <c r="B27" s="3" t="s">
        <v>103</v>
      </c>
      <c r="C27" s="116">
        <f t="shared" si="53"/>
        <v>44686.306851864465</v>
      </c>
      <c r="D27" s="116">
        <f>D24*Parametre!$E$54</f>
        <v>0</v>
      </c>
      <c r="E27" s="116">
        <f>E24*Parametre!$E$54</f>
        <v>0</v>
      </c>
      <c r="F27" s="116">
        <f>F24*Parametre!$E$54</f>
        <v>0</v>
      </c>
      <c r="G27" s="116">
        <f>G24*Parametre!$E$54</f>
        <v>422.07057168972113</v>
      </c>
      <c r="H27" s="116">
        <f>H24*Parametre!$E$54</f>
        <v>449.10311664078574</v>
      </c>
      <c r="I27" s="116">
        <f>I24*Parametre!$E$54</f>
        <v>476.68606017074313</v>
      </c>
      <c r="J27" s="116">
        <f>J24*Parametre!$E$54</f>
        <v>504.82867263111478</v>
      </c>
      <c r="K27" s="116">
        <f>K24*Parametre!$E$54</f>
        <v>533.54037052929903</v>
      </c>
      <c r="L27" s="116">
        <f>L24*Parametre!$E$54</f>
        <v>562.83071877061263</v>
      </c>
      <c r="M27" s="116">
        <f>M24*Parametre!$E$54</f>
        <v>592.70943293433402</v>
      </c>
      <c r="N27" s="116">
        <f>N24*Parametre!$E$54</f>
        <v>623.18638158418514</v>
      </c>
      <c r="O27" s="116">
        <f>O24*Parametre!$E$54</f>
        <v>654.27158861387659</v>
      </c>
      <c r="P27" s="116">
        <f>P24*Parametre!$E$54</f>
        <v>685.97523562815093</v>
      </c>
      <c r="Q27" s="116">
        <f>Q24*Parametre!$E$54</f>
        <v>718.30766435994076</v>
      </c>
      <c r="R27" s="116">
        <f>R24*Parametre!$E$54</f>
        <v>751.27937912407606</v>
      </c>
      <c r="S27" s="116">
        <f>S24*Parametre!$E$54</f>
        <v>812.84164867995162</v>
      </c>
      <c r="T27" s="116">
        <f>T24*Parametre!$E$54</f>
        <v>875.17647304254228</v>
      </c>
      <c r="U27" s="116">
        <f>U24*Parametre!$E$54</f>
        <v>938.29589317168154</v>
      </c>
      <c r="V27" s="116">
        <f>V24*Parametre!$E$54</f>
        <v>1002.212129283658</v>
      </c>
      <c r="W27" s="116">
        <f>W24*Parametre!$E$54</f>
        <v>1066.9375835441738</v>
      </c>
      <c r="X27" s="116">
        <f>X24*Parametre!$E$54</f>
        <v>1132.4848428016232</v>
      </c>
      <c r="Y27" s="116">
        <f>Y24*Parametre!$E$54</f>
        <v>1198.86668136143</v>
      </c>
      <c r="Z27" s="116">
        <f>Z24*Parametre!$E$54</f>
        <v>1266.0960638018798</v>
      </c>
      <c r="AA27" s="116">
        <f>AA24*Parametre!$E$54</f>
        <v>1334.1861478322792</v>
      </c>
      <c r="AB27" s="116">
        <f>AB24*Parametre!$E$54</f>
        <v>1403.1502871939101</v>
      </c>
      <c r="AC27" s="116">
        <f>AC24*Parametre!$E$54</f>
        <v>1473.002034604528</v>
      </c>
      <c r="AD27" s="116">
        <f>AD24*Parametre!$E$54</f>
        <v>1543.7551447470041</v>
      </c>
      <c r="AE27" s="116">
        <f>AE24*Parametre!$E$54</f>
        <v>1615.4235773027494</v>
      </c>
      <c r="AF27" s="116">
        <f>AF24*Parametre!$E$54</f>
        <v>1688.0215000306705</v>
      </c>
      <c r="AG27" s="116">
        <f>AG24*Parametre!$E$54</f>
        <v>1761.5632918923102</v>
      </c>
      <c r="AH27" s="116">
        <f>AH24*Parametre!$E$54</f>
        <v>1836.0635462237888</v>
      </c>
      <c r="AI27" s="116">
        <f>AI24*Parametre!$E$54</f>
        <v>1911.53707395538</v>
      </c>
      <c r="AJ27" s="116">
        <f>AJ24*Parametre!$E$54</f>
        <v>1987.9989068793311</v>
      </c>
      <c r="AK27" s="116">
        <f>AK24*Parametre!$E$54</f>
        <v>2065.4643009666979</v>
      </c>
      <c r="AL27" s="116">
        <f>AL24*Parametre!$E$54</f>
        <v>2143.9487397339258</v>
      </c>
      <c r="AM27" s="116">
        <f>AM24*Parametre!$E$54</f>
        <v>2151.8420675389134</v>
      </c>
      <c r="AN27" s="116">
        <f>AN24*Parametre!$E$54</f>
        <v>2159.7117153605018</v>
      </c>
      <c r="AO27" s="116">
        <f>AO24*Parametre!$E$54</f>
        <v>2167.5577542386095</v>
      </c>
      <c r="AP27" s="116">
        <f>AP24*Parametre!$E$54</f>
        <v>2175.3802550000892</v>
      </c>
    </row>
    <row r="28" spans="2:42" x14ac:dyDescent="0.2">
      <c r="C28" s="116">
        <f t="shared" si="53"/>
        <v>0</v>
      </c>
    </row>
    <row r="29" spans="2:42" x14ac:dyDescent="0.2">
      <c r="B29" s="15" t="s">
        <v>195</v>
      </c>
      <c r="C29" s="116">
        <f t="shared" si="53"/>
        <v>0</v>
      </c>
    </row>
    <row r="30" spans="2:42" x14ac:dyDescent="0.2">
      <c r="B30" s="8" t="s">
        <v>146</v>
      </c>
      <c r="C30" s="116">
        <f t="shared" si="53"/>
        <v>78640.052738138722</v>
      </c>
      <c r="D30" s="116">
        <f>D25*Parametre!C58</f>
        <v>0</v>
      </c>
      <c r="E30" s="116">
        <f>E25*Parametre!D58</f>
        <v>0</v>
      </c>
      <c r="F30" s="116">
        <f>F25*Parametre!E58</f>
        <v>0</v>
      </c>
      <c r="G30" s="116">
        <f>G25*Parametre!F58</f>
        <v>572.95026435694967</v>
      </c>
      <c r="H30" s="116">
        <f>H25*Parametre!G58</f>
        <v>617.91079168169961</v>
      </c>
      <c r="I30" s="116">
        <f>I25*Parametre!H58</f>
        <v>665.21845700717472</v>
      </c>
      <c r="J30" s="116">
        <f>J25*Parametre!I58</f>
        <v>713.47198651797146</v>
      </c>
      <c r="K30" s="116">
        <f>K25*Parametre!J58</f>
        <v>763.54117590768544</v>
      </c>
      <c r="L30" s="116">
        <f>L25*Parametre!K58</f>
        <v>815.12500801353644</v>
      </c>
      <c r="M30" s="116">
        <f>M25*Parametre!L58</f>
        <v>868.5772028109177</v>
      </c>
      <c r="N30" s="116">
        <f>N25*Parametre!M58</f>
        <v>924.32497630291107</v>
      </c>
      <c r="O30" s="116">
        <f>O25*Parametre!N58</f>
        <v>982.07005457262051</v>
      </c>
      <c r="P30" s="116">
        <f>P25*Parametre!O58</f>
        <v>1041.8603621520394</v>
      </c>
      <c r="Q30" s="116">
        <f>Q25*Parametre!P58</f>
        <v>1104.1854107859986</v>
      </c>
      <c r="R30" s="116">
        <f>R25*Parametre!Q58</f>
        <v>1168.6949177563802</v>
      </c>
      <c r="S30" s="116">
        <f>S25*Parametre!R58</f>
        <v>1279.419712297411</v>
      </c>
      <c r="T30" s="116">
        <f>T25*Parametre!S58</f>
        <v>1394.1773455225923</v>
      </c>
      <c r="U30" s="116">
        <f>U25*Parametre!T58</f>
        <v>1512.5704580880556</v>
      </c>
      <c r="V30" s="116">
        <f>V25*Parametre!U58</f>
        <v>1632.2046753162456</v>
      </c>
      <c r="W30" s="116">
        <f>W25*Parametre!V58</f>
        <v>1755.9418270457597</v>
      </c>
      <c r="X30" s="116">
        <f>X25*Parametre!W58</f>
        <v>1883.2689811685254</v>
      </c>
      <c r="Y30" s="116">
        <f>Y25*Parametre!X58</f>
        <v>2014.2499448032117</v>
      </c>
      <c r="Z30" s="116">
        <f>Z25*Parametre!Y58</f>
        <v>2148.949725637824</v>
      </c>
      <c r="AA30" s="116">
        <f>AA25*Parametre!Z58</f>
        <v>2288.252955514683</v>
      </c>
      <c r="AB30" s="116">
        <f>AB25*Parametre!AA58</f>
        <v>2431.4933115104168</v>
      </c>
      <c r="AC30" s="116">
        <f>AC25*Parametre!AB58</f>
        <v>2578.741165345747</v>
      </c>
      <c r="AD30" s="116">
        <f>AD25*Parametre!AC58</f>
        <v>2731.0151641992225</v>
      </c>
      <c r="AE30" s="116">
        <f>AE25*Parametre!AD58</f>
        <v>2887.5293164506293</v>
      </c>
      <c r="AF30" s="116">
        <f>AF25*Parametre!AE58</f>
        <v>3046.2888428370902</v>
      </c>
      <c r="AG30" s="116">
        <f>AG25*Parametre!AF58</f>
        <v>3209.2617404788434</v>
      </c>
      <c r="AH30" s="116">
        <f>AH25*Parametre!AG58</f>
        <v>3377.6497393777618</v>
      </c>
      <c r="AI30" s="116">
        <f>AI25*Parametre!AH58</f>
        <v>3550.4960510311885</v>
      </c>
      <c r="AJ30" s="116">
        <f>AJ25*Parametre!AI58</f>
        <v>3727.8808032552779</v>
      </c>
      <c r="AK30" s="116">
        <f>AK25*Parametre!AJ58</f>
        <v>3909.8856178270885</v>
      </c>
      <c r="AL30" s="116">
        <f>AL25*Parametre!AK58</f>
        <v>4097.9087551992761</v>
      </c>
      <c r="AM30" s="116">
        <f>AM25*Parametre!AL58</f>
        <v>4152.5947391230966</v>
      </c>
      <c r="AN30" s="116">
        <f>AN25*Parametre!AM58</f>
        <v>4207.525100475792</v>
      </c>
      <c r="AO30" s="116">
        <f>AO25*Parametre!AN58</f>
        <v>4262.6986716665651</v>
      </c>
      <c r="AP30" s="116">
        <f>AP25*Parametre!AO58</f>
        <v>4322.1174861005329</v>
      </c>
    </row>
    <row r="31" spans="2:42" x14ac:dyDescent="0.2">
      <c r="B31" s="8" t="s">
        <v>102</v>
      </c>
      <c r="C31" s="116">
        <f t="shared" si="53"/>
        <v>220844.04541491781</v>
      </c>
      <c r="D31" s="116">
        <f>D26*Parametre!C59</f>
        <v>0</v>
      </c>
      <c r="E31" s="116">
        <f>E26*Parametre!D59</f>
        <v>0</v>
      </c>
      <c r="F31" s="116">
        <f>F26*Parametre!E59</f>
        <v>0</v>
      </c>
      <c r="G31" s="116">
        <f>G26*Parametre!F59</f>
        <v>1607.6493467293733</v>
      </c>
      <c r="H31" s="116">
        <f>H26*Parametre!G59</f>
        <v>1733.5764698725179</v>
      </c>
      <c r="I31" s="116">
        <f>I26*Parametre!H59</f>
        <v>1866.161324747181</v>
      </c>
      <c r="J31" s="116">
        <f>J26*Parametre!I59</f>
        <v>2002.1461947248501</v>
      </c>
      <c r="K31" s="116">
        <f>K26*Parametre!J59</f>
        <v>2143.2948408138463</v>
      </c>
      <c r="L31" s="116">
        <f>L26*Parametre!K59</f>
        <v>2287.6780461893459</v>
      </c>
      <c r="M31" s="116">
        <f>M26*Parametre!L59</f>
        <v>2437.2617731800196</v>
      </c>
      <c r="N31" s="116">
        <f>N26*Parametre!M59</f>
        <v>2594.4466990232327</v>
      </c>
      <c r="O31" s="116">
        <f>O26*Parametre!N59</f>
        <v>2757.3114093390282</v>
      </c>
      <c r="P31" s="116">
        <f>P26*Parametre!O59</f>
        <v>2925.9926284550952</v>
      </c>
      <c r="Q31" s="116">
        <f>Q26*Parametre!P59</f>
        <v>3100.6298541227275</v>
      </c>
      <c r="R31" s="116">
        <f>R26*Parametre!Q59</f>
        <v>3281.3654091682329</v>
      </c>
      <c r="S31" s="116">
        <f>S26*Parametre!R59</f>
        <v>3591.809259559227</v>
      </c>
      <c r="T31" s="116">
        <f>T26*Parametre!S59</f>
        <v>3915.1974600020158</v>
      </c>
      <c r="U31" s="116">
        <f>U26*Parametre!T59</f>
        <v>4248.9678791500519</v>
      </c>
      <c r="V31" s="116">
        <f>V26*Parametre!U59</f>
        <v>4585.9854534388078</v>
      </c>
      <c r="W31" s="116">
        <f>W26*Parametre!V59</f>
        <v>4932.8131679933313</v>
      </c>
      <c r="X31" s="116">
        <f>X26*Parametre!W59</f>
        <v>5289.6250666116794</v>
      </c>
      <c r="Y31" s="116">
        <f>Y26*Parametre!X59</f>
        <v>5656.5984678124923</v>
      </c>
      <c r="Z31" s="116">
        <f>Z26*Parametre!Y59</f>
        <v>6033.9140227522412</v>
      </c>
      <c r="AA31" s="116">
        <f>AA26*Parametre!Z59</f>
        <v>6426.6281229905671</v>
      </c>
      <c r="AB31" s="116">
        <f>AB26*Parametre!AA59</f>
        <v>6830.5596177510333</v>
      </c>
      <c r="AC31" s="116">
        <f>AC26*Parametre!AB59</f>
        <v>7245.9092381847177</v>
      </c>
      <c r="AD31" s="116">
        <f>AD26*Parametre!AC59</f>
        <v>7672.8814909011726</v>
      </c>
      <c r="AE31" s="116">
        <f>AE26*Parametre!AD59</f>
        <v>8111.6847248297845</v>
      </c>
      <c r="AF31" s="116">
        <f>AF26*Parametre!AE59</f>
        <v>8556.3666699414862</v>
      </c>
      <c r="AG31" s="116">
        <f>AG26*Parametre!AF59</f>
        <v>9012.7709560189505</v>
      </c>
      <c r="AH31" s="116">
        <f>AH26*Parametre!AG59</f>
        <v>9481.1073711308418</v>
      </c>
      <c r="AI31" s="116">
        <f>AI26*Parametre!AH59</f>
        <v>9968.5704001671947</v>
      </c>
      <c r="AJ31" s="116">
        <f>AJ26*Parametre!AI59</f>
        <v>10468.955384769171</v>
      </c>
      <c r="AK31" s="116">
        <f>AK26*Parametre!AJ59</f>
        <v>10982.495031171517</v>
      </c>
      <c r="AL31" s="116">
        <f>AL26*Parametre!AK59</f>
        <v>11509.426387113708</v>
      </c>
      <c r="AM31" s="116">
        <f>AM26*Parametre!AL59</f>
        <v>11661.817529619162</v>
      </c>
      <c r="AN31" s="116">
        <f>AN26*Parametre!AM59</f>
        <v>11814.886252498833</v>
      </c>
      <c r="AO31" s="116">
        <f>AO26*Parametre!AN59</f>
        <v>11968.629315957874</v>
      </c>
      <c r="AP31" s="116">
        <f>AP26*Parametre!AO59</f>
        <v>12138.932148186517</v>
      </c>
    </row>
    <row r="32" spans="2:42" x14ac:dyDescent="0.2">
      <c r="B32" s="8" t="s">
        <v>103</v>
      </c>
      <c r="C32" s="116">
        <f t="shared" si="53"/>
        <v>395578.35681094544</v>
      </c>
      <c r="D32" s="116">
        <f>D27*Parametre!C60</f>
        <v>0</v>
      </c>
      <c r="E32" s="116">
        <f>E27*Parametre!D60</f>
        <v>0</v>
      </c>
      <c r="F32" s="116">
        <f>F27*Parametre!E60</f>
        <v>0</v>
      </c>
      <c r="G32" s="116">
        <f>G27*Parametre!F60</f>
        <v>2878.5212989238985</v>
      </c>
      <c r="H32" s="116">
        <f>H27*Parametre!G60</f>
        <v>3103.3025359878297</v>
      </c>
      <c r="I32" s="116">
        <f>I27*Parametre!H60</f>
        <v>3341.5692817969093</v>
      </c>
      <c r="J32" s="116">
        <f>J27*Parametre!I60</f>
        <v>3584.283575680915</v>
      </c>
      <c r="K32" s="116">
        <f>K27*Parametre!J60</f>
        <v>3836.1552641056601</v>
      </c>
      <c r="L32" s="116">
        <f>L27*Parametre!K60</f>
        <v>4097.4076326500599</v>
      </c>
      <c r="M32" s="116">
        <f>M27*Parametre!L60</f>
        <v>4368.268520726042</v>
      </c>
      <c r="N32" s="116">
        <f>N27*Parametre!M60</f>
        <v>4648.9704066180211</v>
      </c>
      <c r="O32" s="116">
        <f>O27*Parametre!N60</f>
        <v>4939.7504940347681</v>
      </c>
      <c r="P32" s="116">
        <f>P27*Parametre!O60</f>
        <v>5240.8508001990731</v>
      </c>
      <c r="Q32" s="116">
        <f>Q27*Parametre!P60</f>
        <v>5552.5182455023423</v>
      </c>
      <c r="R32" s="116">
        <f>R27*Parametre!Q60</f>
        <v>5875.0047447502748</v>
      </c>
      <c r="S32" s="116">
        <f>S27*Parametre!R60</f>
        <v>6429.5774410584172</v>
      </c>
      <c r="T32" s="116">
        <f>T27*Parametre!S60</f>
        <v>7001.4117843403383</v>
      </c>
      <c r="U32" s="116">
        <f>U27*Parametre!T60</f>
        <v>7600.1967346906204</v>
      </c>
      <c r="V32" s="116">
        <f>V27*Parametre!U60</f>
        <v>8198.0952175403218</v>
      </c>
      <c r="W32" s="116">
        <f>W27*Parametre!V60</f>
        <v>8823.5738159103166</v>
      </c>
      <c r="X32" s="116">
        <f>X27*Parametre!W60</f>
        <v>9467.5732858215688</v>
      </c>
      <c r="Y32" s="116">
        <f>Y27*Parametre!X60</f>
        <v>10130.423457504083</v>
      </c>
      <c r="Z32" s="116">
        <f>Z27*Parametre!Y60</f>
        <v>10812.460384868053</v>
      </c>
      <c r="AA32" s="116">
        <f>AA27*Parametre!Z60</f>
        <v>11514.026455792571</v>
      </c>
      <c r="AB32" s="116">
        <f>AB27*Parametre!AA60</f>
        <v>12235.470504330897</v>
      </c>
      <c r="AC32" s="116">
        <f>AC27*Parametre!AB60</f>
        <v>12977.147924865892</v>
      </c>
      <c r="AD32" s="116">
        <f>AD27*Parametre!AC60</f>
        <v>13739.420788248337</v>
      </c>
      <c r="AE32" s="116">
        <f>AE27*Parametre!AD60</f>
        <v>14522.657959951717</v>
      </c>
      <c r="AF32" s="116">
        <f>AF27*Parametre!AE60</f>
        <v>15327.235220278488</v>
      </c>
      <c r="AG32" s="116">
        <f>AG27*Parametre!AF60</f>
        <v>16153.535386652484</v>
      </c>
      <c r="AH32" s="116">
        <f>AH27*Parametre!AG60</f>
        <v>17001.948438032283</v>
      </c>
      <c r="AI32" s="116">
        <f>AI27*Parametre!AH60</f>
        <v>17872.871641482801</v>
      </c>
      <c r="AJ32" s="116">
        <f>AJ27*Parametre!AI60</f>
        <v>18766.709680940883</v>
      </c>
      <c r="AK32" s="116">
        <f>AK27*Parametre!AJ60</f>
        <v>19683.87478821263</v>
      </c>
      <c r="AL32" s="116">
        <f>AL27*Parametre!AK60</f>
        <v>20624.786876240363</v>
      </c>
      <c r="AM32" s="116">
        <f>AM27*Parametre!AL60</f>
        <v>20894.38647580285</v>
      </c>
      <c r="AN32" s="116">
        <f>AN27*Parametre!AM60</f>
        <v>21165.174810532921</v>
      </c>
      <c r="AO32" s="116">
        <f>AO27*Parametre!AN60</f>
        <v>21437.146189419851</v>
      </c>
      <c r="AP32" s="116">
        <f>AP27*Parametre!AO60</f>
        <v>21732.048747450892</v>
      </c>
    </row>
    <row r="33" spans="2:42" x14ac:dyDescent="0.2">
      <c r="B33" s="225" t="s">
        <v>282</v>
      </c>
      <c r="C33" s="226">
        <f>SUM(D33:AP33)</f>
        <v>695062.4549640019</v>
      </c>
      <c r="D33" s="227">
        <f>SUM(D30:D32)</f>
        <v>0</v>
      </c>
      <c r="E33" s="226">
        <f t="shared" ref="E33:AG33" si="57">SUM(E30:E32)</f>
        <v>0</v>
      </c>
      <c r="F33" s="226">
        <f t="shared" si="57"/>
        <v>0</v>
      </c>
      <c r="G33" s="226">
        <f t="shared" si="57"/>
        <v>5059.1209100102215</v>
      </c>
      <c r="H33" s="226">
        <f t="shared" si="57"/>
        <v>5454.7897975420474</v>
      </c>
      <c r="I33" s="226">
        <f t="shared" si="57"/>
        <v>5872.9490635512648</v>
      </c>
      <c r="J33" s="226">
        <f t="shared" si="57"/>
        <v>6299.9017569237367</v>
      </c>
      <c r="K33" s="226">
        <f t="shared" si="57"/>
        <v>6742.991280827192</v>
      </c>
      <c r="L33" s="226">
        <f t="shared" si="57"/>
        <v>7200.2106868529427</v>
      </c>
      <c r="M33" s="226">
        <f t="shared" si="57"/>
        <v>7674.1074967169789</v>
      </c>
      <c r="N33" s="226">
        <f t="shared" si="57"/>
        <v>8167.742081944165</v>
      </c>
      <c r="O33" s="226">
        <f t="shared" si="57"/>
        <v>8679.1319579464162</v>
      </c>
      <c r="P33" s="226">
        <f t="shared" si="57"/>
        <v>9208.7037908062084</v>
      </c>
      <c r="Q33" s="226">
        <f t="shared" si="57"/>
        <v>9757.3335104110683</v>
      </c>
      <c r="R33" s="226">
        <f t="shared" si="57"/>
        <v>10325.065071674888</v>
      </c>
      <c r="S33" s="226">
        <f t="shared" si="57"/>
        <v>11300.806412915055</v>
      </c>
      <c r="T33" s="226">
        <f t="shared" si="57"/>
        <v>12310.786589864947</v>
      </c>
      <c r="U33" s="226">
        <f t="shared" si="57"/>
        <v>13361.735071928728</v>
      </c>
      <c r="V33" s="226">
        <f t="shared" si="57"/>
        <v>14416.285346295375</v>
      </c>
      <c r="W33" s="226">
        <f t="shared" si="57"/>
        <v>15512.328810949408</v>
      </c>
      <c r="X33" s="226">
        <f t="shared" si="57"/>
        <v>16640.467333601773</v>
      </c>
      <c r="Y33" s="226">
        <f t="shared" si="57"/>
        <v>17801.271870119788</v>
      </c>
      <c r="Z33" s="226">
        <f t="shared" si="57"/>
        <v>18995.324133258116</v>
      </c>
      <c r="AA33" s="226">
        <f t="shared" si="57"/>
        <v>20228.907534297821</v>
      </c>
      <c r="AB33" s="226">
        <f t="shared" si="57"/>
        <v>21497.523433592345</v>
      </c>
      <c r="AC33" s="226">
        <f t="shared" si="57"/>
        <v>22801.798328396355</v>
      </c>
      <c r="AD33" s="226">
        <f t="shared" si="57"/>
        <v>24143.317443348729</v>
      </c>
      <c r="AE33" s="226">
        <f t="shared" si="57"/>
        <v>25521.872001232132</v>
      </c>
      <c r="AF33" s="226">
        <f t="shared" si="57"/>
        <v>26929.890733057066</v>
      </c>
      <c r="AG33" s="226">
        <f t="shared" si="57"/>
        <v>28375.568083150276</v>
      </c>
      <c r="AH33" s="226">
        <f t="shared" ref="AH33:AN33" si="58">SUM(AH30:AH32)</f>
        <v>29860.705548540886</v>
      </c>
      <c r="AI33" s="226">
        <f t="shared" si="58"/>
        <v>31391.938092681186</v>
      </c>
      <c r="AJ33" s="226">
        <f t="shared" si="58"/>
        <v>32963.545868965331</v>
      </c>
      <c r="AK33" s="226">
        <f t="shared" si="58"/>
        <v>34576.255437211235</v>
      </c>
      <c r="AL33" s="226">
        <f t="shared" si="58"/>
        <v>36232.122018553346</v>
      </c>
      <c r="AM33" s="226">
        <f t="shared" si="58"/>
        <v>36708.798744545107</v>
      </c>
      <c r="AN33" s="226">
        <f t="shared" si="58"/>
        <v>37187.586163507542</v>
      </c>
      <c r="AO33" s="226">
        <f t="shared" ref="AO33:AP33" si="59">SUM(AO30:AO32)</f>
        <v>37668.474177044292</v>
      </c>
      <c r="AP33" s="226">
        <f t="shared" si="59"/>
        <v>38193.098381737946</v>
      </c>
    </row>
    <row r="34" spans="2:42" x14ac:dyDescent="0.2">
      <c r="B34" s="1" t="s">
        <v>385</v>
      </c>
    </row>
    <row r="36" spans="2:42" x14ac:dyDescent="0.2">
      <c r="B36" s="3"/>
      <c r="C36" s="3"/>
      <c r="D36" s="3" t="s">
        <v>10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2:42" x14ac:dyDescent="0.2">
      <c r="B37" s="4"/>
      <c r="C37" s="4"/>
      <c r="D37" s="5">
        <v>1</v>
      </c>
      <c r="E37" s="5">
        <v>2</v>
      </c>
      <c r="F37" s="5">
        <v>3</v>
      </c>
      <c r="G37" s="5">
        <v>4</v>
      </c>
      <c r="H37" s="5">
        <v>5</v>
      </c>
      <c r="I37" s="5">
        <v>6</v>
      </c>
      <c r="J37" s="5">
        <v>7</v>
      </c>
      <c r="K37" s="5">
        <v>8</v>
      </c>
      <c r="L37" s="5">
        <v>9</v>
      </c>
      <c r="M37" s="5">
        <v>10</v>
      </c>
      <c r="N37" s="5">
        <v>11</v>
      </c>
      <c r="O37" s="5">
        <v>12</v>
      </c>
      <c r="P37" s="5">
        <v>13</v>
      </c>
      <c r="Q37" s="5">
        <v>14</v>
      </c>
      <c r="R37" s="5">
        <v>15</v>
      </c>
      <c r="S37" s="5">
        <v>16</v>
      </c>
      <c r="T37" s="5">
        <v>17</v>
      </c>
      <c r="U37" s="5">
        <v>18</v>
      </c>
      <c r="V37" s="5">
        <v>19</v>
      </c>
      <c r="W37" s="5">
        <v>20</v>
      </c>
      <c r="X37" s="5">
        <v>21</v>
      </c>
      <c r="Y37" s="5">
        <v>22</v>
      </c>
      <c r="Z37" s="5">
        <v>23</v>
      </c>
      <c r="AA37" s="5">
        <v>24</v>
      </c>
      <c r="AB37" s="5">
        <v>25</v>
      </c>
      <c r="AC37" s="5">
        <v>26</v>
      </c>
      <c r="AD37" s="5">
        <v>27</v>
      </c>
      <c r="AE37" s="5">
        <v>28</v>
      </c>
      <c r="AF37" s="5">
        <v>29</v>
      </c>
      <c r="AG37" s="5">
        <v>30</v>
      </c>
      <c r="AH37" s="5">
        <v>31</v>
      </c>
      <c r="AI37" s="5">
        <v>32</v>
      </c>
      <c r="AJ37" s="5">
        <v>33</v>
      </c>
      <c r="AK37" s="5">
        <v>34</v>
      </c>
      <c r="AL37" s="5">
        <v>35</v>
      </c>
      <c r="AM37" s="5">
        <v>36</v>
      </c>
      <c r="AN37" s="5">
        <v>37</v>
      </c>
      <c r="AO37" s="5">
        <v>38</v>
      </c>
      <c r="AP37" s="5">
        <v>39</v>
      </c>
    </row>
    <row r="38" spans="2:42" x14ac:dyDescent="0.2">
      <c r="B38" s="6" t="s">
        <v>692</v>
      </c>
      <c r="C38" s="228" t="s">
        <v>9</v>
      </c>
      <c r="D38" s="7">
        <f>D4</f>
        <v>2026</v>
      </c>
      <c r="E38" s="7">
        <f>$D$4+D37</f>
        <v>2027</v>
      </c>
      <c r="F38" s="7">
        <f>$D$4+E37</f>
        <v>2028</v>
      </c>
      <c r="G38" s="7">
        <f t="shared" ref="G38" si="60">$D$4+F37</f>
        <v>2029</v>
      </c>
      <c r="H38" s="7">
        <f t="shared" ref="H38" si="61">$D$4+G37</f>
        <v>2030</v>
      </c>
      <c r="I38" s="7">
        <f t="shared" ref="I38" si="62">$D$4+H37</f>
        <v>2031</v>
      </c>
      <c r="J38" s="7">
        <f t="shared" ref="J38" si="63">$D$4+I37</f>
        <v>2032</v>
      </c>
      <c r="K38" s="7">
        <f t="shared" ref="K38" si="64">$D$4+J37</f>
        <v>2033</v>
      </c>
      <c r="L38" s="7">
        <f t="shared" ref="L38" si="65">$D$4+K37</f>
        <v>2034</v>
      </c>
      <c r="M38" s="7">
        <f t="shared" ref="M38" si="66">$D$4+L37</f>
        <v>2035</v>
      </c>
      <c r="N38" s="7">
        <f t="shared" ref="N38" si="67">$D$4+M37</f>
        <v>2036</v>
      </c>
      <c r="O38" s="7">
        <f t="shared" ref="O38" si="68">$D$4+N37</f>
        <v>2037</v>
      </c>
      <c r="P38" s="7">
        <f t="shared" ref="P38" si="69">$D$4+O37</f>
        <v>2038</v>
      </c>
      <c r="Q38" s="7">
        <f t="shared" ref="Q38" si="70">$D$4+P37</f>
        <v>2039</v>
      </c>
      <c r="R38" s="7">
        <f t="shared" ref="R38" si="71">$D$4+Q37</f>
        <v>2040</v>
      </c>
      <c r="S38" s="7">
        <f t="shared" ref="S38" si="72">$D$4+R37</f>
        <v>2041</v>
      </c>
      <c r="T38" s="7">
        <f t="shared" ref="T38" si="73">$D$4+S37</f>
        <v>2042</v>
      </c>
      <c r="U38" s="7">
        <f t="shared" ref="U38" si="74">$D$4+T37</f>
        <v>2043</v>
      </c>
      <c r="V38" s="7">
        <f t="shared" ref="V38" si="75">$D$4+U37</f>
        <v>2044</v>
      </c>
      <c r="W38" s="7">
        <f t="shared" ref="W38" si="76">$D$4+V37</f>
        <v>2045</v>
      </c>
      <c r="X38" s="7">
        <f t="shared" ref="X38" si="77">$D$4+W37</f>
        <v>2046</v>
      </c>
      <c r="Y38" s="7">
        <f t="shared" ref="Y38" si="78">$D$4+X37</f>
        <v>2047</v>
      </c>
      <c r="Z38" s="7">
        <f t="shared" ref="Z38" si="79">$D$4+Y37</f>
        <v>2048</v>
      </c>
      <c r="AA38" s="7">
        <f t="shared" ref="AA38" si="80">$D$4+Z37</f>
        <v>2049</v>
      </c>
      <c r="AB38" s="7">
        <f t="shared" ref="AB38" si="81">$D$4+AA37</f>
        <v>2050</v>
      </c>
      <c r="AC38" s="7">
        <f t="shared" ref="AC38" si="82">$D$4+AB37</f>
        <v>2051</v>
      </c>
      <c r="AD38" s="7">
        <f t="shared" ref="AD38" si="83">$D$4+AC37</f>
        <v>2052</v>
      </c>
      <c r="AE38" s="7">
        <f t="shared" ref="AE38" si="84">$D$4+AD37</f>
        <v>2053</v>
      </c>
      <c r="AF38" s="7">
        <f t="shared" ref="AF38" si="85">$D$4+AE37</f>
        <v>2054</v>
      </c>
      <c r="AG38" s="7">
        <f t="shared" ref="AG38" si="86">$D$4+AF37</f>
        <v>2055</v>
      </c>
      <c r="AH38" s="7">
        <f t="shared" ref="AH38" si="87">$D$4+AG37</f>
        <v>2056</v>
      </c>
      <c r="AI38" s="7">
        <f t="shared" ref="AI38" si="88">$D$4+AH37</f>
        <v>2057</v>
      </c>
      <c r="AJ38" s="7">
        <f t="shared" ref="AJ38" si="89">$D$4+AI37</f>
        <v>2058</v>
      </c>
      <c r="AK38" s="7">
        <f t="shared" ref="AK38" si="90">$D$4+AJ37</f>
        <v>2059</v>
      </c>
      <c r="AL38" s="7">
        <f t="shared" ref="AL38" si="91">$D$4+AK37</f>
        <v>2060</v>
      </c>
      <c r="AM38" s="7">
        <f t="shared" ref="AM38" si="92">$D$4+AL37</f>
        <v>2061</v>
      </c>
      <c r="AN38" s="7">
        <f t="shared" ref="AN38" si="93">$D$4+AM37</f>
        <v>2062</v>
      </c>
      <c r="AO38" s="7">
        <f t="shared" ref="AO38" si="94">$D$4+AN37</f>
        <v>2063</v>
      </c>
      <c r="AP38" s="7">
        <f t="shared" ref="AP38" si="95">$D$4+AO37</f>
        <v>2064</v>
      </c>
    </row>
    <row r="39" spans="2:42" x14ac:dyDescent="0.2">
      <c r="B39" s="3" t="s">
        <v>33</v>
      </c>
      <c r="C39" s="116">
        <f>SUM(D39:AP39)</f>
        <v>0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</row>
    <row r="40" spans="2:42" x14ac:dyDescent="0.2">
      <c r="B40" s="3" t="s">
        <v>34</v>
      </c>
      <c r="C40" s="116">
        <f t="shared" ref="C40:C49" si="96">SUM(D40:AP40)</f>
        <v>0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</row>
    <row r="41" spans="2:42" ht="10.8" thickBot="1" x14ac:dyDescent="0.25">
      <c r="B41" s="27" t="s">
        <v>194</v>
      </c>
      <c r="C41" s="116">
        <f t="shared" si="96"/>
        <v>0</v>
      </c>
      <c r="D41" s="117">
        <f>D39-D40</f>
        <v>0</v>
      </c>
      <c r="E41" s="117">
        <f t="shared" ref="E41:AG41" si="97">E39-E40</f>
        <v>0</v>
      </c>
      <c r="F41" s="117">
        <f t="shared" si="97"/>
        <v>0</v>
      </c>
      <c r="G41" s="117">
        <f t="shared" si="97"/>
        <v>0</v>
      </c>
      <c r="H41" s="117">
        <f t="shared" si="97"/>
        <v>0</v>
      </c>
      <c r="I41" s="117">
        <f t="shared" si="97"/>
        <v>0</v>
      </c>
      <c r="J41" s="117">
        <f t="shared" si="97"/>
        <v>0</v>
      </c>
      <c r="K41" s="117">
        <f t="shared" si="97"/>
        <v>0</v>
      </c>
      <c r="L41" s="117">
        <f t="shared" si="97"/>
        <v>0</v>
      </c>
      <c r="M41" s="117">
        <f t="shared" si="97"/>
        <v>0</v>
      </c>
      <c r="N41" s="117">
        <f t="shared" si="97"/>
        <v>0</v>
      </c>
      <c r="O41" s="117">
        <f t="shared" si="97"/>
        <v>0</v>
      </c>
      <c r="P41" s="117">
        <f t="shared" si="97"/>
        <v>0</v>
      </c>
      <c r="Q41" s="117">
        <f t="shared" si="97"/>
        <v>0</v>
      </c>
      <c r="R41" s="117">
        <f t="shared" si="97"/>
        <v>0</v>
      </c>
      <c r="S41" s="117">
        <f t="shared" si="97"/>
        <v>0</v>
      </c>
      <c r="T41" s="117">
        <f t="shared" si="97"/>
        <v>0</v>
      </c>
      <c r="U41" s="117">
        <f t="shared" si="97"/>
        <v>0</v>
      </c>
      <c r="V41" s="117">
        <f t="shared" si="97"/>
        <v>0</v>
      </c>
      <c r="W41" s="117">
        <f t="shared" si="97"/>
        <v>0</v>
      </c>
      <c r="X41" s="117">
        <f t="shared" si="97"/>
        <v>0</v>
      </c>
      <c r="Y41" s="117">
        <f t="shared" si="97"/>
        <v>0</v>
      </c>
      <c r="Z41" s="117">
        <f t="shared" si="97"/>
        <v>0</v>
      </c>
      <c r="AA41" s="117">
        <f t="shared" si="97"/>
        <v>0</v>
      </c>
      <c r="AB41" s="117">
        <f t="shared" si="97"/>
        <v>0</v>
      </c>
      <c r="AC41" s="117">
        <f t="shared" si="97"/>
        <v>0</v>
      </c>
      <c r="AD41" s="117">
        <f t="shared" si="97"/>
        <v>0</v>
      </c>
      <c r="AE41" s="117">
        <f t="shared" si="97"/>
        <v>0</v>
      </c>
      <c r="AF41" s="117">
        <f t="shared" si="97"/>
        <v>0</v>
      </c>
      <c r="AG41" s="117">
        <f t="shared" si="97"/>
        <v>0</v>
      </c>
      <c r="AH41" s="117">
        <f t="shared" ref="AH41:AN41" si="98">AH39-AH40</f>
        <v>0</v>
      </c>
      <c r="AI41" s="117">
        <f t="shared" si="98"/>
        <v>0</v>
      </c>
      <c r="AJ41" s="117">
        <f t="shared" si="98"/>
        <v>0</v>
      </c>
      <c r="AK41" s="117">
        <f t="shared" si="98"/>
        <v>0</v>
      </c>
      <c r="AL41" s="117">
        <f t="shared" si="98"/>
        <v>0</v>
      </c>
      <c r="AM41" s="117">
        <f t="shared" si="98"/>
        <v>0</v>
      </c>
      <c r="AN41" s="117">
        <f t="shared" si="98"/>
        <v>0</v>
      </c>
      <c r="AO41" s="117">
        <f t="shared" ref="AO41:AP41" si="99">AO39-AO40</f>
        <v>0</v>
      </c>
      <c r="AP41" s="117">
        <f t="shared" si="99"/>
        <v>0</v>
      </c>
    </row>
    <row r="42" spans="2:42" ht="10.8" thickTop="1" x14ac:dyDescent="0.2">
      <c r="B42" s="29" t="s">
        <v>146</v>
      </c>
      <c r="C42" s="116">
        <f t="shared" si="96"/>
        <v>0</v>
      </c>
      <c r="D42" s="118">
        <f>D41*Parametre!$C$54</f>
        <v>0</v>
      </c>
      <c r="E42" s="118">
        <f>E41*Parametre!$C$54</f>
        <v>0</v>
      </c>
      <c r="F42" s="118">
        <f>F41*Parametre!$C$54</f>
        <v>0</v>
      </c>
      <c r="G42" s="118">
        <f>G41*Parametre!$C$54</f>
        <v>0</v>
      </c>
      <c r="H42" s="118">
        <f>H41*Parametre!$C$54</f>
        <v>0</v>
      </c>
      <c r="I42" s="118">
        <f>I41*Parametre!$C$54</f>
        <v>0</v>
      </c>
      <c r="J42" s="118">
        <f>J41*Parametre!$C$54</f>
        <v>0</v>
      </c>
      <c r="K42" s="118">
        <f>K41*Parametre!$C$54</f>
        <v>0</v>
      </c>
      <c r="L42" s="118">
        <f>L41*Parametre!$C$54</f>
        <v>0</v>
      </c>
      <c r="M42" s="118">
        <f>M41*Parametre!$C$54</f>
        <v>0</v>
      </c>
      <c r="N42" s="118">
        <f>N41*Parametre!$C$54</f>
        <v>0</v>
      </c>
      <c r="O42" s="118">
        <f>O41*Parametre!$C$54</f>
        <v>0</v>
      </c>
      <c r="P42" s="118">
        <f>P41*Parametre!$C$54</f>
        <v>0</v>
      </c>
      <c r="Q42" s="118">
        <f>Q41*Parametre!$C$54</f>
        <v>0</v>
      </c>
      <c r="R42" s="118">
        <f>R41*Parametre!$C$54</f>
        <v>0</v>
      </c>
      <c r="S42" s="118">
        <f>S41*Parametre!$C$54</f>
        <v>0</v>
      </c>
      <c r="T42" s="118">
        <f>T41*Parametre!$C$54</f>
        <v>0</v>
      </c>
      <c r="U42" s="118">
        <f>U41*Parametre!$C$54</f>
        <v>0</v>
      </c>
      <c r="V42" s="118">
        <f>V41*Parametre!$C$54</f>
        <v>0</v>
      </c>
      <c r="W42" s="118">
        <f>W41*Parametre!$C$54</f>
        <v>0</v>
      </c>
      <c r="X42" s="118">
        <f>X41*Parametre!$C$54</f>
        <v>0</v>
      </c>
      <c r="Y42" s="118">
        <f>Y41*Parametre!$C$54</f>
        <v>0</v>
      </c>
      <c r="Z42" s="118">
        <f>Z41*Parametre!$C$54</f>
        <v>0</v>
      </c>
      <c r="AA42" s="118">
        <f>AA41*Parametre!$C$54</f>
        <v>0</v>
      </c>
      <c r="AB42" s="118">
        <f>AB41*Parametre!$C$54</f>
        <v>0</v>
      </c>
      <c r="AC42" s="118">
        <f>AC41*Parametre!$C$54</f>
        <v>0</v>
      </c>
      <c r="AD42" s="118">
        <f>AD41*Parametre!$C$54</f>
        <v>0</v>
      </c>
      <c r="AE42" s="118">
        <f>AE41*Parametre!$C$54</f>
        <v>0</v>
      </c>
      <c r="AF42" s="118">
        <f>AF41*Parametre!$C$54</f>
        <v>0</v>
      </c>
      <c r="AG42" s="118">
        <f>AG41*Parametre!$C$54</f>
        <v>0</v>
      </c>
      <c r="AH42" s="118">
        <f>AH41*Parametre!$C$54</f>
        <v>0</v>
      </c>
      <c r="AI42" s="118">
        <f>AI41*Parametre!$C$54</f>
        <v>0</v>
      </c>
      <c r="AJ42" s="118">
        <f>AJ41*Parametre!$C$54</f>
        <v>0</v>
      </c>
      <c r="AK42" s="118">
        <f>AK41*Parametre!$C$54</f>
        <v>0</v>
      </c>
      <c r="AL42" s="118">
        <f>AL41*Parametre!$C$54</f>
        <v>0</v>
      </c>
      <c r="AM42" s="118">
        <f>AM41*Parametre!$C$54</f>
        <v>0</v>
      </c>
      <c r="AN42" s="118">
        <f>AN41*Parametre!$C$54</f>
        <v>0</v>
      </c>
      <c r="AO42" s="118">
        <f>AO41*Parametre!$C$54</f>
        <v>0</v>
      </c>
      <c r="AP42" s="118">
        <f>AP41*Parametre!$C$54</f>
        <v>0</v>
      </c>
    </row>
    <row r="43" spans="2:42" x14ac:dyDescent="0.2">
      <c r="B43" s="3" t="s">
        <v>102</v>
      </c>
      <c r="C43" s="116">
        <f t="shared" si="96"/>
        <v>0</v>
      </c>
      <c r="D43" s="116">
        <f>D41*Parametre!$D$54</f>
        <v>0</v>
      </c>
      <c r="E43" s="116">
        <f>E41*Parametre!$D$54</f>
        <v>0</v>
      </c>
      <c r="F43" s="116">
        <f>F41*Parametre!$D$54</f>
        <v>0</v>
      </c>
      <c r="G43" s="116">
        <f>G41*Parametre!$D$54</f>
        <v>0</v>
      </c>
      <c r="H43" s="116">
        <f>H41*Parametre!$D$54</f>
        <v>0</v>
      </c>
      <c r="I43" s="116">
        <f>I41*Parametre!$D$54</f>
        <v>0</v>
      </c>
      <c r="J43" s="116">
        <f>J41*Parametre!$D$54</f>
        <v>0</v>
      </c>
      <c r="K43" s="116">
        <f>K41*Parametre!$D$54</f>
        <v>0</v>
      </c>
      <c r="L43" s="116">
        <f>L41*Parametre!$D$54</f>
        <v>0</v>
      </c>
      <c r="M43" s="116">
        <f>M41*Parametre!$D$54</f>
        <v>0</v>
      </c>
      <c r="N43" s="116">
        <f>N41*Parametre!$D$54</f>
        <v>0</v>
      </c>
      <c r="O43" s="116">
        <f>O41*Parametre!$D$54</f>
        <v>0</v>
      </c>
      <c r="P43" s="116">
        <f>P41*Parametre!$D$54</f>
        <v>0</v>
      </c>
      <c r="Q43" s="116">
        <f>Q41*Parametre!$D$54</f>
        <v>0</v>
      </c>
      <c r="R43" s="116">
        <f>R41*Parametre!$D$54</f>
        <v>0</v>
      </c>
      <c r="S43" s="116">
        <f>S41*Parametre!$D$54</f>
        <v>0</v>
      </c>
      <c r="T43" s="116">
        <f>T41*Parametre!$D$54</f>
        <v>0</v>
      </c>
      <c r="U43" s="116">
        <f>U41*Parametre!$D$54</f>
        <v>0</v>
      </c>
      <c r="V43" s="116">
        <f>V41*Parametre!$D$54</f>
        <v>0</v>
      </c>
      <c r="W43" s="116">
        <f>W41*Parametre!$D$54</f>
        <v>0</v>
      </c>
      <c r="X43" s="116">
        <f>X41*Parametre!$D$54</f>
        <v>0</v>
      </c>
      <c r="Y43" s="116">
        <f>Y41*Parametre!$D$54</f>
        <v>0</v>
      </c>
      <c r="Z43" s="116">
        <f>Z41*Parametre!$D$54</f>
        <v>0</v>
      </c>
      <c r="AA43" s="116">
        <f>AA41*Parametre!$D$54</f>
        <v>0</v>
      </c>
      <c r="AB43" s="116">
        <f>AB41*Parametre!$D$54</f>
        <v>0</v>
      </c>
      <c r="AC43" s="116">
        <f>AC41*Parametre!$D$54</f>
        <v>0</v>
      </c>
      <c r="AD43" s="116">
        <f>AD41*Parametre!$D$54</f>
        <v>0</v>
      </c>
      <c r="AE43" s="116">
        <f>AE41*Parametre!$D$54</f>
        <v>0</v>
      </c>
      <c r="AF43" s="116">
        <f>AF41*Parametre!$D$54</f>
        <v>0</v>
      </c>
      <c r="AG43" s="116">
        <f>AG41*Parametre!$D$54</f>
        <v>0</v>
      </c>
      <c r="AH43" s="116">
        <f>AH41*Parametre!$D$54</f>
        <v>0</v>
      </c>
      <c r="AI43" s="116">
        <f>AI41*Parametre!$D$54</f>
        <v>0</v>
      </c>
      <c r="AJ43" s="116">
        <f>AJ41*Parametre!$D$54</f>
        <v>0</v>
      </c>
      <c r="AK43" s="116">
        <f>AK41*Parametre!$D$54</f>
        <v>0</v>
      </c>
      <c r="AL43" s="116">
        <f>AL41*Parametre!$D$54</f>
        <v>0</v>
      </c>
      <c r="AM43" s="116">
        <f>AM41*Parametre!$D$54</f>
        <v>0</v>
      </c>
      <c r="AN43" s="116">
        <f>AN41*Parametre!$D$54</f>
        <v>0</v>
      </c>
      <c r="AO43" s="116">
        <f>AO41*Parametre!$D$54</f>
        <v>0</v>
      </c>
      <c r="AP43" s="116">
        <f>AP41*Parametre!$D$54</f>
        <v>0</v>
      </c>
    </row>
    <row r="44" spans="2:42" x14ac:dyDescent="0.2">
      <c r="B44" s="3" t="s">
        <v>103</v>
      </c>
      <c r="C44" s="116">
        <f t="shared" si="96"/>
        <v>0</v>
      </c>
      <c r="D44" s="116">
        <f>D41*Parametre!$E$54</f>
        <v>0</v>
      </c>
      <c r="E44" s="116">
        <f>E41*Parametre!$E$54</f>
        <v>0</v>
      </c>
      <c r="F44" s="116">
        <f>F41*Parametre!$E$54</f>
        <v>0</v>
      </c>
      <c r="G44" s="116">
        <f>G41*Parametre!$E$54</f>
        <v>0</v>
      </c>
      <c r="H44" s="116">
        <f>H41*Parametre!$E$54</f>
        <v>0</v>
      </c>
      <c r="I44" s="116">
        <f>I41*Parametre!$E$54</f>
        <v>0</v>
      </c>
      <c r="J44" s="116">
        <f>J41*Parametre!$E$54</f>
        <v>0</v>
      </c>
      <c r="K44" s="116">
        <f>K41*Parametre!$E$54</f>
        <v>0</v>
      </c>
      <c r="L44" s="116">
        <f>L41*Parametre!$E$54</f>
        <v>0</v>
      </c>
      <c r="M44" s="116">
        <f>M41*Parametre!$E$54</f>
        <v>0</v>
      </c>
      <c r="N44" s="116">
        <f>N41*Parametre!$E$54</f>
        <v>0</v>
      </c>
      <c r="O44" s="116">
        <f>O41*Parametre!$E$54</f>
        <v>0</v>
      </c>
      <c r="P44" s="116">
        <f>P41*Parametre!$E$54</f>
        <v>0</v>
      </c>
      <c r="Q44" s="116">
        <f>Q41*Parametre!$E$54</f>
        <v>0</v>
      </c>
      <c r="R44" s="116">
        <f>R41*Parametre!$E$54</f>
        <v>0</v>
      </c>
      <c r="S44" s="116">
        <f>S41*Parametre!$E$54</f>
        <v>0</v>
      </c>
      <c r="T44" s="116">
        <f>T41*Parametre!$E$54</f>
        <v>0</v>
      </c>
      <c r="U44" s="116">
        <f>U41*Parametre!$E$54</f>
        <v>0</v>
      </c>
      <c r="V44" s="116">
        <f>V41*Parametre!$E$54</f>
        <v>0</v>
      </c>
      <c r="W44" s="116">
        <f>W41*Parametre!$E$54</f>
        <v>0</v>
      </c>
      <c r="X44" s="116">
        <f>X41*Parametre!$E$54</f>
        <v>0</v>
      </c>
      <c r="Y44" s="116">
        <f>Y41*Parametre!$E$54</f>
        <v>0</v>
      </c>
      <c r="Z44" s="116">
        <f>Z41*Parametre!$E$54</f>
        <v>0</v>
      </c>
      <c r="AA44" s="116">
        <f>AA41*Parametre!$E$54</f>
        <v>0</v>
      </c>
      <c r="AB44" s="116">
        <f>AB41*Parametre!$E$54</f>
        <v>0</v>
      </c>
      <c r="AC44" s="116">
        <f>AC41*Parametre!$E$54</f>
        <v>0</v>
      </c>
      <c r="AD44" s="116">
        <f>AD41*Parametre!$E$54</f>
        <v>0</v>
      </c>
      <c r="AE44" s="116">
        <f>AE41*Parametre!$E$54</f>
        <v>0</v>
      </c>
      <c r="AF44" s="116">
        <f>AF41*Parametre!$E$54</f>
        <v>0</v>
      </c>
      <c r="AG44" s="116">
        <f>AG41*Parametre!$E$54</f>
        <v>0</v>
      </c>
      <c r="AH44" s="116">
        <f>AH41*Parametre!$E$54</f>
        <v>0</v>
      </c>
      <c r="AI44" s="116">
        <f>AI41*Parametre!$E$54</f>
        <v>0</v>
      </c>
      <c r="AJ44" s="116">
        <f>AJ41*Parametre!$E$54</f>
        <v>0</v>
      </c>
      <c r="AK44" s="116">
        <f>AK41*Parametre!$E$54</f>
        <v>0</v>
      </c>
      <c r="AL44" s="116">
        <f>AL41*Parametre!$E$54</f>
        <v>0</v>
      </c>
      <c r="AM44" s="116">
        <f>AM41*Parametre!$E$54</f>
        <v>0</v>
      </c>
      <c r="AN44" s="116">
        <f>AN41*Parametre!$E$54</f>
        <v>0</v>
      </c>
      <c r="AO44" s="116">
        <f>AO41*Parametre!$E$54</f>
        <v>0</v>
      </c>
      <c r="AP44" s="116">
        <f>AP41*Parametre!$E$54</f>
        <v>0</v>
      </c>
    </row>
    <row r="45" spans="2:42" x14ac:dyDescent="0.2">
      <c r="C45" s="116">
        <f t="shared" si="96"/>
        <v>0</v>
      </c>
    </row>
    <row r="46" spans="2:42" x14ac:dyDescent="0.2">
      <c r="B46" s="15" t="s">
        <v>195</v>
      </c>
      <c r="C46" s="116">
        <f t="shared" si="96"/>
        <v>0</v>
      </c>
    </row>
    <row r="47" spans="2:42" x14ac:dyDescent="0.2">
      <c r="B47" s="8" t="s">
        <v>146</v>
      </c>
      <c r="C47" s="116">
        <f t="shared" si="96"/>
        <v>0</v>
      </c>
      <c r="D47" s="116">
        <f>D42*Parametre!C92</f>
        <v>0</v>
      </c>
      <c r="E47" s="116">
        <f>E42*Parametre!D92</f>
        <v>0</v>
      </c>
      <c r="F47" s="116">
        <f>F42*Parametre!E92</f>
        <v>0</v>
      </c>
      <c r="G47" s="116">
        <f>G42*Parametre!F92</f>
        <v>0</v>
      </c>
      <c r="H47" s="116">
        <f>H42*Parametre!G92</f>
        <v>0</v>
      </c>
      <c r="I47" s="116">
        <f>I42*Parametre!H92</f>
        <v>0</v>
      </c>
      <c r="J47" s="116">
        <f>J42*Parametre!I92</f>
        <v>0</v>
      </c>
      <c r="K47" s="116">
        <f>K42*Parametre!J92</f>
        <v>0</v>
      </c>
      <c r="L47" s="116">
        <f>L42*Parametre!K92</f>
        <v>0</v>
      </c>
      <c r="M47" s="116">
        <f>M42*Parametre!L92</f>
        <v>0</v>
      </c>
      <c r="N47" s="116">
        <f>N42*Parametre!M92</f>
        <v>0</v>
      </c>
      <c r="O47" s="116">
        <f>O42*Parametre!N92</f>
        <v>0</v>
      </c>
      <c r="P47" s="116">
        <f>P42*Parametre!O92</f>
        <v>0</v>
      </c>
      <c r="Q47" s="116">
        <f>Q42*Parametre!P92</f>
        <v>0</v>
      </c>
      <c r="R47" s="116">
        <f>R42*Parametre!Q92</f>
        <v>0</v>
      </c>
      <c r="S47" s="116">
        <f>S42*Parametre!R92</f>
        <v>0</v>
      </c>
      <c r="T47" s="116">
        <f>T42*Parametre!S92</f>
        <v>0</v>
      </c>
      <c r="U47" s="116">
        <f>U42*Parametre!T92</f>
        <v>0</v>
      </c>
      <c r="V47" s="116">
        <f>V42*Parametre!U92</f>
        <v>0</v>
      </c>
      <c r="W47" s="116">
        <f>W42*Parametre!V92</f>
        <v>0</v>
      </c>
      <c r="X47" s="116">
        <f>X42*Parametre!W92</f>
        <v>0</v>
      </c>
      <c r="Y47" s="116">
        <f>Y42*Parametre!X92</f>
        <v>0</v>
      </c>
      <c r="Z47" s="116">
        <f>Z42*Parametre!Y92</f>
        <v>0</v>
      </c>
      <c r="AA47" s="116">
        <f>AA42*Parametre!Z92</f>
        <v>0</v>
      </c>
      <c r="AB47" s="116">
        <f>AB42*Parametre!AA92</f>
        <v>0</v>
      </c>
      <c r="AC47" s="116">
        <f>AC42*Parametre!AB92</f>
        <v>0</v>
      </c>
      <c r="AD47" s="116">
        <f>AD42*Parametre!AC92</f>
        <v>0</v>
      </c>
      <c r="AE47" s="116">
        <f>AE42*Parametre!AD92</f>
        <v>0</v>
      </c>
      <c r="AF47" s="116">
        <f>AF42*Parametre!AE92</f>
        <v>0</v>
      </c>
      <c r="AG47" s="116">
        <f>AG42*Parametre!AF92</f>
        <v>0</v>
      </c>
      <c r="AH47" s="116">
        <f>AH42*Parametre!AG92</f>
        <v>0</v>
      </c>
      <c r="AI47" s="116">
        <f>AI42*Parametre!AH92</f>
        <v>0</v>
      </c>
      <c r="AJ47" s="116">
        <f>AJ42*Parametre!AI92</f>
        <v>0</v>
      </c>
      <c r="AK47" s="116">
        <f>AK42*Parametre!AJ92</f>
        <v>0</v>
      </c>
      <c r="AL47" s="116">
        <f>AL42*Parametre!AK92</f>
        <v>0</v>
      </c>
      <c r="AM47" s="116">
        <f>AM42*Parametre!AL92</f>
        <v>0</v>
      </c>
      <c r="AN47" s="116">
        <f>AN42*Parametre!AM92</f>
        <v>0</v>
      </c>
      <c r="AO47" s="116">
        <f>AO42*Parametre!AN92</f>
        <v>0</v>
      </c>
      <c r="AP47" s="116">
        <f>AP42*Parametre!AO92</f>
        <v>0</v>
      </c>
    </row>
    <row r="48" spans="2:42" x14ac:dyDescent="0.2">
      <c r="B48" s="8" t="s">
        <v>102</v>
      </c>
      <c r="C48" s="116">
        <f t="shared" si="96"/>
        <v>0</v>
      </c>
      <c r="D48" s="116">
        <f>D43*Parametre!C93</f>
        <v>0</v>
      </c>
      <c r="E48" s="116">
        <f>E43*Parametre!D93</f>
        <v>0</v>
      </c>
      <c r="F48" s="116">
        <f>F43*Parametre!E93</f>
        <v>0</v>
      </c>
      <c r="G48" s="116">
        <f>G43*Parametre!F93</f>
        <v>0</v>
      </c>
      <c r="H48" s="116">
        <f>H43*Parametre!G93</f>
        <v>0</v>
      </c>
      <c r="I48" s="116">
        <f>I43*Parametre!H93</f>
        <v>0</v>
      </c>
      <c r="J48" s="116">
        <f>J43*Parametre!I93</f>
        <v>0</v>
      </c>
      <c r="K48" s="116">
        <f>K43*Parametre!J93</f>
        <v>0</v>
      </c>
      <c r="L48" s="116">
        <f>L43*Parametre!K93</f>
        <v>0</v>
      </c>
      <c r="M48" s="116">
        <f>M43*Parametre!L93</f>
        <v>0</v>
      </c>
      <c r="N48" s="116">
        <f>N43*Parametre!M93</f>
        <v>0</v>
      </c>
      <c r="O48" s="116">
        <f>O43*Parametre!N93</f>
        <v>0</v>
      </c>
      <c r="P48" s="116">
        <f>P43*Parametre!O93</f>
        <v>0</v>
      </c>
      <c r="Q48" s="116">
        <f>Q43*Parametre!P93</f>
        <v>0</v>
      </c>
      <c r="R48" s="116">
        <f>R43*Parametre!Q93</f>
        <v>0</v>
      </c>
      <c r="S48" s="116">
        <f>S43*Parametre!R93</f>
        <v>0</v>
      </c>
      <c r="T48" s="116">
        <f>T43*Parametre!S93</f>
        <v>0</v>
      </c>
      <c r="U48" s="116">
        <f>U43*Parametre!T93</f>
        <v>0</v>
      </c>
      <c r="V48" s="116">
        <f>V43*Parametre!U93</f>
        <v>0</v>
      </c>
      <c r="W48" s="116">
        <f>W43*Parametre!V93</f>
        <v>0</v>
      </c>
      <c r="X48" s="116">
        <f>X43*Parametre!W93</f>
        <v>0</v>
      </c>
      <c r="Y48" s="116">
        <f>Y43*Parametre!X93</f>
        <v>0</v>
      </c>
      <c r="Z48" s="116">
        <f>Z43*Parametre!Y93</f>
        <v>0</v>
      </c>
      <c r="AA48" s="116">
        <f>AA43*Parametre!Z93</f>
        <v>0</v>
      </c>
      <c r="AB48" s="116">
        <f>AB43*Parametre!AA93</f>
        <v>0</v>
      </c>
      <c r="AC48" s="116">
        <f>AC43*Parametre!AB93</f>
        <v>0</v>
      </c>
      <c r="AD48" s="116">
        <f>AD43*Parametre!AC93</f>
        <v>0</v>
      </c>
      <c r="AE48" s="116">
        <f>AE43*Parametre!AD93</f>
        <v>0</v>
      </c>
      <c r="AF48" s="116">
        <f>AF43*Parametre!AE93</f>
        <v>0</v>
      </c>
      <c r="AG48" s="116">
        <f>AG43*Parametre!AF93</f>
        <v>0</v>
      </c>
      <c r="AH48" s="116">
        <f>AH43*Parametre!AG93</f>
        <v>0</v>
      </c>
      <c r="AI48" s="116">
        <f>AI43*Parametre!AH93</f>
        <v>0</v>
      </c>
      <c r="AJ48" s="116">
        <f>AJ43*Parametre!AI93</f>
        <v>0</v>
      </c>
      <c r="AK48" s="116">
        <f>AK43*Parametre!AJ93</f>
        <v>0</v>
      </c>
      <c r="AL48" s="116">
        <f>AL43*Parametre!AK93</f>
        <v>0</v>
      </c>
      <c r="AM48" s="116">
        <f>AM43*Parametre!AL93</f>
        <v>0</v>
      </c>
      <c r="AN48" s="116">
        <f>AN43*Parametre!AM93</f>
        <v>0</v>
      </c>
      <c r="AO48" s="116">
        <f>AO43*Parametre!AN93</f>
        <v>0</v>
      </c>
      <c r="AP48" s="116">
        <f>AP43*Parametre!AO93</f>
        <v>0</v>
      </c>
    </row>
    <row r="49" spans="2:42" x14ac:dyDescent="0.2">
      <c r="B49" s="8" t="s">
        <v>103</v>
      </c>
      <c r="C49" s="116">
        <f t="shared" si="96"/>
        <v>0</v>
      </c>
      <c r="D49" s="116">
        <f>D44*Parametre!C94</f>
        <v>0</v>
      </c>
      <c r="E49" s="116">
        <f>E44*Parametre!D94</f>
        <v>0</v>
      </c>
      <c r="F49" s="116">
        <f>F44*Parametre!E94</f>
        <v>0</v>
      </c>
      <c r="G49" s="116">
        <f>G44*Parametre!F94</f>
        <v>0</v>
      </c>
      <c r="H49" s="116">
        <f>H44*Parametre!G94</f>
        <v>0</v>
      </c>
      <c r="I49" s="116">
        <f>I44*Parametre!H94</f>
        <v>0</v>
      </c>
      <c r="J49" s="116">
        <f>J44*Parametre!I94</f>
        <v>0</v>
      </c>
      <c r="K49" s="116">
        <f>K44*Parametre!J94</f>
        <v>0</v>
      </c>
      <c r="L49" s="116">
        <f>L44*Parametre!K94</f>
        <v>0</v>
      </c>
      <c r="M49" s="116">
        <f>M44*Parametre!L94</f>
        <v>0</v>
      </c>
      <c r="N49" s="116">
        <f>N44*Parametre!M94</f>
        <v>0</v>
      </c>
      <c r="O49" s="116">
        <f>O44*Parametre!N94</f>
        <v>0</v>
      </c>
      <c r="P49" s="116">
        <f>P44*Parametre!O94</f>
        <v>0</v>
      </c>
      <c r="Q49" s="116">
        <f>Q44*Parametre!P94</f>
        <v>0</v>
      </c>
      <c r="R49" s="116">
        <f>R44*Parametre!Q94</f>
        <v>0</v>
      </c>
      <c r="S49" s="116">
        <f>S44*Parametre!R94</f>
        <v>0</v>
      </c>
      <c r="T49" s="116">
        <f>T44*Parametre!S94</f>
        <v>0</v>
      </c>
      <c r="U49" s="116">
        <f>U44*Parametre!T94</f>
        <v>0</v>
      </c>
      <c r="V49" s="116">
        <f>V44*Parametre!U94</f>
        <v>0</v>
      </c>
      <c r="W49" s="116">
        <f>W44*Parametre!V94</f>
        <v>0</v>
      </c>
      <c r="X49" s="116">
        <f>X44*Parametre!W94</f>
        <v>0</v>
      </c>
      <c r="Y49" s="116">
        <f>Y44*Parametre!X94</f>
        <v>0</v>
      </c>
      <c r="Z49" s="116">
        <f>Z44*Parametre!Y94</f>
        <v>0</v>
      </c>
      <c r="AA49" s="116">
        <f>AA44*Parametre!Z94</f>
        <v>0</v>
      </c>
      <c r="AB49" s="116">
        <f>AB44*Parametre!AA94</f>
        <v>0</v>
      </c>
      <c r="AC49" s="116">
        <f>AC44*Parametre!AB94</f>
        <v>0</v>
      </c>
      <c r="AD49" s="116">
        <f>AD44*Parametre!AC94</f>
        <v>0</v>
      </c>
      <c r="AE49" s="116">
        <f>AE44*Parametre!AD94</f>
        <v>0</v>
      </c>
      <c r="AF49" s="116">
        <f>AF44*Parametre!AE94</f>
        <v>0</v>
      </c>
      <c r="AG49" s="116">
        <f>AG44*Parametre!AF94</f>
        <v>0</v>
      </c>
      <c r="AH49" s="116">
        <f>AH44*Parametre!AG94</f>
        <v>0</v>
      </c>
      <c r="AI49" s="116">
        <f>AI44*Parametre!AH94</f>
        <v>0</v>
      </c>
      <c r="AJ49" s="116">
        <f>AJ44*Parametre!AI94</f>
        <v>0</v>
      </c>
      <c r="AK49" s="116">
        <f>AK44*Parametre!AJ94</f>
        <v>0</v>
      </c>
      <c r="AL49" s="116">
        <f>AL44*Parametre!AK94</f>
        <v>0</v>
      </c>
      <c r="AM49" s="116">
        <f>AM44*Parametre!AL94</f>
        <v>0</v>
      </c>
      <c r="AN49" s="116">
        <f>AN44*Parametre!AM94</f>
        <v>0</v>
      </c>
      <c r="AO49" s="116">
        <f>AO44*Parametre!AN94</f>
        <v>0</v>
      </c>
      <c r="AP49" s="116">
        <f>AP44*Parametre!AO94</f>
        <v>0</v>
      </c>
    </row>
    <row r="50" spans="2:42" x14ac:dyDescent="0.2">
      <c r="B50" s="225" t="s">
        <v>282</v>
      </c>
      <c r="C50" s="226">
        <f>SUM(D50:AP50)</f>
        <v>0</v>
      </c>
      <c r="D50" s="227">
        <f>SUM(D47:D49)</f>
        <v>0</v>
      </c>
      <c r="E50" s="226">
        <f t="shared" ref="E50:AG50" si="100">SUM(E47:E49)</f>
        <v>0</v>
      </c>
      <c r="F50" s="226">
        <f t="shared" si="100"/>
        <v>0</v>
      </c>
      <c r="G50" s="226">
        <f t="shared" si="100"/>
        <v>0</v>
      </c>
      <c r="H50" s="226">
        <f t="shared" si="100"/>
        <v>0</v>
      </c>
      <c r="I50" s="226">
        <f t="shared" si="100"/>
        <v>0</v>
      </c>
      <c r="J50" s="226">
        <f t="shared" si="100"/>
        <v>0</v>
      </c>
      <c r="K50" s="226">
        <f t="shared" si="100"/>
        <v>0</v>
      </c>
      <c r="L50" s="226">
        <f t="shared" si="100"/>
        <v>0</v>
      </c>
      <c r="M50" s="226">
        <f t="shared" si="100"/>
        <v>0</v>
      </c>
      <c r="N50" s="226">
        <f t="shared" si="100"/>
        <v>0</v>
      </c>
      <c r="O50" s="226">
        <f t="shared" si="100"/>
        <v>0</v>
      </c>
      <c r="P50" s="226">
        <f t="shared" si="100"/>
        <v>0</v>
      </c>
      <c r="Q50" s="226">
        <f t="shared" si="100"/>
        <v>0</v>
      </c>
      <c r="R50" s="226">
        <f t="shared" si="100"/>
        <v>0</v>
      </c>
      <c r="S50" s="226">
        <f t="shared" si="100"/>
        <v>0</v>
      </c>
      <c r="T50" s="226">
        <f t="shared" si="100"/>
        <v>0</v>
      </c>
      <c r="U50" s="226">
        <f t="shared" si="100"/>
        <v>0</v>
      </c>
      <c r="V50" s="226">
        <f t="shared" si="100"/>
        <v>0</v>
      </c>
      <c r="W50" s="226">
        <f t="shared" si="100"/>
        <v>0</v>
      </c>
      <c r="X50" s="226">
        <f t="shared" si="100"/>
        <v>0</v>
      </c>
      <c r="Y50" s="226">
        <f t="shared" si="100"/>
        <v>0</v>
      </c>
      <c r="Z50" s="226">
        <f t="shared" si="100"/>
        <v>0</v>
      </c>
      <c r="AA50" s="226">
        <f t="shared" si="100"/>
        <v>0</v>
      </c>
      <c r="AB50" s="226">
        <f t="shared" si="100"/>
        <v>0</v>
      </c>
      <c r="AC50" s="226">
        <f t="shared" si="100"/>
        <v>0</v>
      </c>
      <c r="AD50" s="226">
        <f t="shared" si="100"/>
        <v>0</v>
      </c>
      <c r="AE50" s="226">
        <f t="shared" si="100"/>
        <v>0</v>
      </c>
      <c r="AF50" s="226">
        <f t="shared" si="100"/>
        <v>0</v>
      </c>
      <c r="AG50" s="226">
        <f t="shared" si="100"/>
        <v>0</v>
      </c>
      <c r="AH50" s="226">
        <f t="shared" ref="AH50:AN50" si="101">SUM(AH47:AH49)</f>
        <v>0</v>
      </c>
      <c r="AI50" s="226">
        <f t="shared" si="101"/>
        <v>0</v>
      </c>
      <c r="AJ50" s="226">
        <f t="shared" si="101"/>
        <v>0</v>
      </c>
      <c r="AK50" s="226">
        <f t="shared" si="101"/>
        <v>0</v>
      </c>
      <c r="AL50" s="226">
        <f t="shared" si="101"/>
        <v>0</v>
      </c>
      <c r="AM50" s="226">
        <f t="shared" si="101"/>
        <v>0</v>
      </c>
      <c r="AN50" s="226">
        <f t="shared" si="101"/>
        <v>0</v>
      </c>
      <c r="AO50" s="226">
        <f t="shared" ref="AO50:AP50" si="102">SUM(AO47:AO49)</f>
        <v>0</v>
      </c>
      <c r="AP50" s="226">
        <f t="shared" si="102"/>
        <v>0</v>
      </c>
    </row>
  </sheetData>
  <phoneticPr fontId="4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17F3-5034-40E7-8461-82131334C5C7}">
  <sheetPr>
    <tabColor rgb="FFCCFF99"/>
  </sheetPr>
  <dimension ref="B2:AP91"/>
  <sheetViews>
    <sheetView showWhiteSpace="0" zoomScale="90" zoomScaleNormal="90" workbookViewId="0">
      <selection activeCell="C80" sqref="C80"/>
    </sheetView>
  </sheetViews>
  <sheetFormatPr defaultColWidth="9.21875" defaultRowHeight="10.199999999999999" x14ac:dyDescent="0.2"/>
  <cols>
    <col min="1" max="1" width="2.77734375" style="230" customWidth="1"/>
    <col min="2" max="2" width="44.77734375" style="230" customWidth="1"/>
    <col min="3" max="3" width="11" style="230" bestFit="1" customWidth="1"/>
    <col min="4" max="6" width="4.77734375" style="230" bestFit="1" customWidth="1"/>
    <col min="7" max="7" width="6.6640625" style="230" customWidth="1"/>
    <col min="8" max="8" width="8.77734375" style="230" customWidth="1"/>
    <col min="9" max="12" width="8.21875" style="230" bestFit="1" customWidth="1"/>
    <col min="13" max="42" width="9" style="230" bestFit="1" customWidth="1"/>
    <col min="43" max="16384" width="9.21875" style="230"/>
  </cols>
  <sheetData>
    <row r="2" spans="2:42" x14ac:dyDescent="0.2">
      <c r="B2" s="229"/>
      <c r="C2" s="229"/>
      <c r="D2" s="229" t="s">
        <v>10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</row>
    <row r="3" spans="2:42" x14ac:dyDescent="0.2">
      <c r="B3" s="231" t="s">
        <v>428</v>
      </c>
      <c r="C3" s="231"/>
      <c r="D3" s="236">
        <v>1</v>
      </c>
      <c r="E3" s="236">
        <v>2</v>
      </c>
      <c r="F3" s="236">
        <v>3</v>
      </c>
      <c r="G3" s="236">
        <v>4</v>
      </c>
      <c r="H3" s="236">
        <v>5</v>
      </c>
      <c r="I3" s="236">
        <v>6</v>
      </c>
      <c r="J3" s="236">
        <v>7</v>
      </c>
      <c r="K3" s="236">
        <v>8</v>
      </c>
      <c r="L3" s="236">
        <v>9</v>
      </c>
      <c r="M3" s="236">
        <v>10</v>
      </c>
      <c r="N3" s="236">
        <v>11</v>
      </c>
      <c r="O3" s="236">
        <v>12</v>
      </c>
      <c r="P3" s="236">
        <v>13</v>
      </c>
      <c r="Q3" s="236">
        <v>14</v>
      </c>
      <c r="R3" s="236">
        <v>15</v>
      </c>
      <c r="S3" s="236">
        <v>16</v>
      </c>
      <c r="T3" s="236">
        <v>17</v>
      </c>
      <c r="U3" s="236">
        <v>18</v>
      </c>
      <c r="V3" s="236">
        <v>19</v>
      </c>
      <c r="W3" s="236">
        <v>20</v>
      </c>
      <c r="X3" s="236">
        <v>21</v>
      </c>
      <c r="Y3" s="236">
        <v>22</v>
      </c>
      <c r="Z3" s="236">
        <v>23</v>
      </c>
      <c r="AA3" s="236">
        <v>24</v>
      </c>
      <c r="AB3" s="236">
        <v>25</v>
      </c>
      <c r="AC3" s="236">
        <v>26</v>
      </c>
      <c r="AD3" s="236">
        <v>27</v>
      </c>
      <c r="AE3" s="236">
        <v>28</v>
      </c>
      <c r="AF3" s="236">
        <v>29</v>
      </c>
      <c r="AG3" s="236">
        <v>30</v>
      </c>
      <c r="AH3" s="236">
        <v>31</v>
      </c>
      <c r="AI3" s="236">
        <v>32</v>
      </c>
      <c r="AJ3" s="236">
        <v>33</v>
      </c>
      <c r="AK3" s="236">
        <v>34</v>
      </c>
      <c r="AL3" s="236">
        <v>35</v>
      </c>
      <c r="AM3" s="236">
        <v>36</v>
      </c>
      <c r="AN3" s="236">
        <v>37</v>
      </c>
      <c r="AO3" s="236">
        <v>38</v>
      </c>
      <c r="AP3" s="236">
        <v>39</v>
      </c>
    </row>
    <row r="4" spans="2:42" x14ac:dyDescent="0.2">
      <c r="B4" s="232" t="s">
        <v>33</v>
      </c>
      <c r="C4" s="233" t="s">
        <v>9</v>
      </c>
      <c r="D4" s="237">
        <v>2026</v>
      </c>
      <c r="E4" s="237">
        <f>$D$4+D3</f>
        <v>2027</v>
      </c>
      <c r="F4" s="237">
        <f>$D$4+E3</f>
        <v>2028</v>
      </c>
      <c r="G4" s="237">
        <f t="shared" ref="G4:AN4" si="0">$D$4+F3</f>
        <v>2029</v>
      </c>
      <c r="H4" s="237">
        <f t="shared" si="0"/>
        <v>2030</v>
      </c>
      <c r="I4" s="237">
        <f t="shared" si="0"/>
        <v>2031</v>
      </c>
      <c r="J4" s="237">
        <f t="shared" si="0"/>
        <v>2032</v>
      </c>
      <c r="K4" s="237">
        <f t="shared" si="0"/>
        <v>2033</v>
      </c>
      <c r="L4" s="237">
        <f t="shared" si="0"/>
        <v>2034</v>
      </c>
      <c r="M4" s="237">
        <f t="shared" si="0"/>
        <v>2035</v>
      </c>
      <c r="N4" s="237">
        <f t="shared" si="0"/>
        <v>2036</v>
      </c>
      <c r="O4" s="237">
        <f t="shared" si="0"/>
        <v>2037</v>
      </c>
      <c r="P4" s="237">
        <f t="shared" si="0"/>
        <v>2038</v>
      </c>
      <c r="Q4" s="237">
        <f t="shared" si="0"/>
        <v>2039</v>
      </c>
      <c r="R4" s="237">
        <f t="shared" si="0"/>
        <v>2040</v>
      </c>
      <c r="S4" s="237">
        <f t="shared" si="0"/>
        <v>2041</v>
      </c>
      <c r="T4" s="237">
        <f t="shared" si="0"/>
        <v>2042</v>
      </c>
      <c r="U4" s="237">
        <f t="shared" si="0"/>
        <v>2043</v>
      </c>
      <c r="V4" s="237">
        <f t="shared" si="0"/>
        <v>2044</v>
      </c>
      <c r="W4" s="237">
        <f t="shared" si="0"/>
        <v>2045</v>
      </c>
      <c r="X4" s="237">
        <f t="shared" si="0"/>
        <v>2046</v>
      </c>
      <c r="Y4" s="237">
        <f t="shared" si="0"/>
        <v>2047</v>
      </c>
      <c r="Z4" s="237">
        <f t="shared" si="0"/>
        <v>2048</v>
      </c>
      <c r="AA4" s="237">
        <f t="shared" si="0"/>
        <v>2049</v>
      </c>
      <c r="AB4" s="237">
        <f t="shared" si="0"/>
        <v>2050</v>
      </c>
      <c r="AC4" s="237">
        <f t="shared" si="0"/>
        <v>2051</v>
      </c>
      <c r="AD4" s="237">
        <f t="shared" si="0"/>
        <v>2052</v>
      </c>
      <c r="AE4" s="237">
        <f t="shared" si="0"/>
        <v>2053</v>
      </c>
      <c r="AF4" s="237">
        <f t="shared" si="0"/>
        <v>2054</v>
      </c>
      <c r="AG4" s="237">
        <f t="shared" si="0"/>
        <v>2055</v>
      </c>
      <c r="AH4" s="237">
        <f t="shared" si="0"/>
        <v>2056</v>
      </c>
      <c r="AI4" s="237">
        <f t="shared" si="0"/>
        <v>2057</v>
      </c>
      <c r="AJ4" s="237">
        <f t="shared" si="0"/>
        <v>2058</v>
      </c>
      <c r="AK4" s="237">
        <f t="shared" si="0"/>
        <v>2059</v>
      </c>
      <c r="AL4" s="237">
        <f t="shared" si="0"/>
        <v>2060</v>
      </c>
      <c r="AM4" s="237">
        <f t="shared" si="0"/>
        <v>2061</v>
      </c>
      <c r="AN4" s="237">
        <f t="shared" si="0"/>
        <v>2062</v>
      </c>
      <c r="AO4" s="237">
        <f t="shared" ref="AO4" si="1">$D$4+AN3</f>
        <v>2063</v>
      </c>
      <c r="AP4" s="237">
        <f t="shared" ref="AP4" si="2">$D$4+AO3</f>
        <v>2064</v>
      </c>
    </row>
    <row r="5" spans="2:42" x14ac:dyDescent="0.2">
      <c r="B5" s="229" t="s">
        <v>386</v>
      </c>
      <c r="C5" s="234">
        <f>SUM(D5:AP5)</f>
        <v>1213186.1016310111</v>
      </c>
      <c r="D5" s="235">
        <f>'08_A Spotreba PHM_E (cesty)'!D10</f>
        <v>0</v>
      </c>
      <c r="E5" s="235">
        <f>'08_A Spotreba PHM_E (cesty)'!E10</f>
        <v>0</v>
      </c>
      <c r="F5" s="235">
        <f>'08_A Spotreba PHM_E (cesty)'!F10</f>
        <v>0</v>
      </c>
      <c r="G5" s="235">
        <f>'08_A Spotreba PHM_E (cesty)'!G10</f>
        <v>60276.087289052681</v>
      </c>
      <c r="H5" s="235">
        <f>'08_A Spotreba PHM_E (cesty)'!H10</f>
        <v>60158.455063598929</v>
      </c>
      <c r="I5" s="235">
        <f>'08_A Spotreba PHM_E (cesty)'!I10</f>
        <v>59691.263089202876</v>
      </c>
      <c r="J5" s="235">
        <f>'08_A Spotreba PHM_E (cesty)'!J10</f>
        <v>58924.61234017073</v>
      </c>
      <c r="K5" s="235">
        <f>'08_A Spotreba PHM_E (cesty)'!K10</f>
        <v>57851.040546747288</v>
      </c>
      <c r="L5" s="235">
        <f>'08_A Spotreba PHM_E (cesty)'!L10</f>
        <v>56549.441234344849</v>
      </c>
      <c r="M5" s="235">
        <f>'08_A Spotreba PHM_E (cesty)'!M10</f>
        <v>54685.474604851945</v>
      </c>
      <c r="N5" s="235">
        <f>'08_A Spotreba PHM_E (cesty)'!N10</f>
        <v>53266.89769172213</v>
      </c>
      <c r="O5" s="235">
        <f>'08_A Spotreba PHM_E (cesty)'!O10</f>
        <v>51814.073122348891</v>
      </c>
      <c r="P5" s="235">
        <f>'08_A Spotreba PHM_E (cesty)'!P10</f>
        <v>50340.181130230696</v>
      </c>
      <c r="Q5" s="235">
        <f>'08_A Spotreba PHM_E (cesty)'!Q10</f>
        <v>48831.098976394773</v>
      </c>
      <c r="R5" s="235">
        <f>'08_A Spotreba PHM_E (cesty)'!R10</f>
        <v>47300.22586813313</v>
      </c>
      <c r="S5" s="235">
        <f>'08_A Spotreba PHM_E (cesty)'!S10</f>
        <v>45365.088552676476</v>
      </c>
      <c r="T5" s="235">
        <f>'08_A Spotreba PHM_E (cesty)'!T10</f>
        <v>43437.593434256545</v>
      </c>
      <c r="U5" s="235">
        <f>'08_A Spotreba PHM_E (cesty)'!U10</f>
        <v>41503.468543393967</v>
      </c>
      <c r="V5" s="235">
        <f>'08_A Spotreba PHM_E (cesty)'!V10</f>
        <v>39576.457944869653</v>
      </c>
      <c r="W5" s="235">
        <f>'08_A Spotreba PHM_E (cesty)'!W10</f>
        <v>37642.267085290594</v>
      </c>
      <c r="X5" s="235">
        <f>'08_A Spotreba PHM_E (cesty)'!X10</f>
        <v>35714.646067983289</v>
      </c>
      <c r="Y5" s="235">
        <f>'08_A Spotreba PHM_E (cesty)'!Y10</f>
        <v>33779.274528508351</v>
      </c>
      <c r="Z5" s="235">
        <f>'08_A Spotreba PHM_E (cesty)'!Z10</f>
        <v>31849.911146951479</v>
      </c>
      <c r="AA5" s="235">
        <f>'08_A Spotreba PHM_E (cesty)'!AA10</f>
        <v>29912.206435623557</v>
      </c>
      <c r="AB5" s="235">
        <f>'08_A Spotreba PHM_E (cesty)'!AB10</f>
        <v>27979.930249370795</v>
      </c>
      <c r="AC5" s="235">
        <f>'08_A Spotreba PHM_E (cesty)'!AC10</f>
        <v>26045.749494568889</v>
      </c>
      <c r="AD5" s="235">
        <f>'08_A Spotreba PHM_E (cesty)'!AD10</f>
        <v>24102.301108478503</v>
      </c>
      <c r="AE5" s="235">
        <f>'08_A Spotreba PHM_E (cesty)'!AE10</f>
        <v>22163.376717128995</v>
      </c>
      <c r="AF5" s="235">
        <f>'08_A Spotreba PHM_E (cesty)'!AF10</f>
        <v>20214.53895321842</v>
      </c>
      <c r="AG5" s="235">
        <f>'08_A Spotreba PHM_E (cesty)'!AG10</f>
        <v>18269.597386280027</v>
      </c>
      <c r="AH5" s="235">
        <f>'08_A Spotreba PHM_E (cesty)'!AH10</f>
        <v>16314.073223009989</v>
      </c>
      <c r="AI5" s="235">
        <f>'08_A Spotreba PHM_E (cesty)'!AI10</f>
        <v>14361.796798407291</v>
      </c>
      <c r="AJ5" s="235">
        <f>'08_A Spotreba PHM_E (cesty)'!AJ10</f>
        <v>12398.244163118583</v>
      </c>
      <c r="AK5" s="235">
        <f>'08_A Spotreba PHM_E (cesty)'!AK10</f>
        <v>10437.269307983061</v>
      </c>
      <c r="AL5" s="235">
        <f>'08_A Spotreba PHM_E (cesty)'!AL10</f>
        <v>8464.2992963823272</v>
      </c>
      <c r="AM5" s="235">
        <f>'08_A Spotreba PHM_E (cesty)'!AM10</f>
        <v>6468.9903506366718</v>
      </c>
      <c r="AN5" s="235">
        <f>'08_A Spotreba PHM_E (cesty)'!AN10</f>
        <v>4475.543109815806</v>
      </c>
      <c r="AO5" s="235">
        <f>'08_A Spotreba PHM_E (cesty)'!AO10</f>
        <v>2498.1188754530799</v>
      </c>
      <c r="AP5" s="235">
        <f>'08_A Spotreba PHM_E (cesty)'!AP10</f>
        <v>522.50790080602246</v>
      </c>
    </row>
    <row r="6" spans="2:42" x14ac:dyDescent="0.2">
      <c r="B6" s="229" t="s">
        <v>387</v>
      </c>
      <c r="C6" s="234">
        <f t="shared" ref="C6:C8" si="3">SUM(D6:AP6)</f>
        <v>1342302.0678101657</v>
      </c>
      <c r="D6" s="235">
        <f>'08_A Spotreba PHM_E (cesty)'!D19</f>
        <v>0</v>
      </c>
      <c r="E6" s="235">
        <f>'08_A Spotreba PHM_E (cesty)'!E19</f>
        <v>0</v>
      </c>
      <c r="F6" s="235">
        <f>'08_A Spotreba PHM_E (cesty)'!F19</f>
        <v>0</v>
      </c>
      <c r="G6" s="235">
        <f>'08_A Spotreba PHM_E (cesty)'!G19</f>
        <v>39239.214505257391</v>
      </c>
      <c r="H6" s="235">
        <f>'08_A Spotreba PHM_E (cesty)'!H19</f>
        <v>39359.497290006853</v>
      </c>
      <c r="I6" s="235">
        <f>'08_A Spotreba PHM_E (cesty)'!I19</f>
        <v>39393.682618603518</v>
      </c>
      <c r="J6" s="235">
        <f>'08_A Spotreba PHM_E (cesty)'!J19</f>
        <v>39358.183029613785</v>
      </c>
      <c r="K6" s="235">
        <f>'08_A Spotreba PHM_E (cesty)'!K19</f>
        <v>39254.168635877599</v>
      </c>
      <c r="L6" s="235">
        <f>'08_A Spotreba PHM_E (cesty)'!L19</f>
        <v>39104.582720925842</v>
      </c>
      <c r="M6" s="235">
        <f>'08_A Spotreba PHM_E (cesty)'!M19</f>
        <v>38829.160178954524</v>
      </c>
      <c r="N6" s="235">
        <f>'08_A Spotreba PHM_E (cesty)'!N19</f>
        <v>38679.532957923278</v>
      </c>
      <c r="O6" s="235">
        <f>'08_A Spotreba PHM_E (cesty)'!O19</f>
        <v>38535.991199645374</v>
      </c>
      <c r="P6" s="235">
        <f>'08_A Spotreba PHM_E (cesty)'!P19</f>
        <v>38402.164685488977</v>
      </c>
      <c r="Q6" s="235">
        <f>'08_A Spotreba PHM_E (cesty)'!Q19</f>
        <v>38275.125629044334</v>
      </c>
      <c r="R6" s="235">
        <f>'08_A Spotreba PHM_E (cesty)'!R19</f>
        <v>38158.483236295622</v>
      </c>
      <c r="S6" s="235">
        <f>'08_A Spotreba PHM_E (cesty)'!S19</f>
        <v>37768.268157786384</v>
      </c>
      <c r="T6" s="235">
        <f>'08_A Spotreba PHM_E (cesty)'!T19</f>
        <v>37412.210921320664</v>
      </c>
      <c r="U6" s="235">
        <f>'08_A Spotreba PHM_E (cesty)'!U19</f>
        <v>37087.765939680219</v>
      </c>
      <c r="V6" s="235">
        <f>'08_A Spotreba PHM_E (cesty)'!V19</f>
        <v>36798.413602203596</v>
      </c>
      <c r="W6" s="235">
        <f>'08_A Spotreba PHM_E (cesty)'!W19</f>
        <v>36541.850773892671</v>
      </c>
      <c r="X6" s="235">
        <f>'08_A Spotreba PHM_E (cesty)'!X19</f>
        <v>36321.357761485226</v>
      </c>
      <c r="Y6" s="235">
        <f>'08_A Spotreba PHM_E (cesty)'!Y19</f>
        <v>36134.879485703212</v>
      </c>
      <c r="Z6" s="235">
        <f>'08_A Spotreba PHM_E (cesty)'!Z19</f>
        <v>35985.492143841635</v>
      </c>
      <c r="AA6" s="235">
        <f>'08_A Spotreba PHM_E (cesty)'!AA19</f>
        <v>35871.394501333911</v>
      </c>
      <c r="AB6" s="235">
        <f>'08_A Spotreba PHM_E (cesty)'!AB19</f>
        <v>35795.454491253295</v>
      </c>
      <c r="AC6" s="235">
        <f>'08_A Spotreba PHM_E (cesty)'!AC19</f>
        <v>35757.116971042567</v>
      </c>
      <c r="AD6" s="235">
        <f>'08_A Spotreba PHM_E (cesty)'!AD19</f>
        <v>35756.078521793024</v>
      </c>
      <c r="AE6" s="235">
        <f>'08_A Spotreba PHM_E (cesty)'!AE19</f>
        <v>35794.886595762466</v>
      </c>
      <c r="AF6" s="235">
        <f>'08_A Spotreba PHM_E (cesty)'!AF19</f>
        <v>35872.401160584755</v>
      </c>
      <c r="AG6" s="235">
        <f>'08_A Spotreba PHM_E (cesty)'!AG19</f>
        <v>35990.950433232189</v>
      </c>
      <c r="AH6" s="235">
        <f>'08_A Spotreba PHM_E (cesty)'!AH19</f>
        <v>36149.670031779518</v>
      </c>
      <c r="AI6" s="235">
        <f>'08_A Spotreba PHM_E (cesty)'!AI19</f>
        <v>36350.664305882499</v>
      </c>
      <c r="AJ6" s="235">
        <f>'08_A Spotreba PHM_E (cesty)'!AJ19</f>
        <v>36593.351220699726</v>
      </c>
      <c r="AK6" s="235">
        <f>'08_A Spotreba PHM_E (cesty)'!AK19</f>
        <v>36879.606481308962</v>
      </c>
      <c r="AL6" s="235">
        <f>'08_A Spotreba PHM_E (cesty)'!AL19</f>
        <v>37209.137315617634</v>
      </c>
      <c r="AM6" s="235">
        <f>'08_A Spotreba PHM_E (cesty)'!AM19</f>
        <v>37082.942443404798</v>
      </c>
      <c r="AN6" s="235">
        <f>'08_A Spotreba PHM_E (cesty)'!AN19</f>
        <v>36963.196199344427</v>
      </c>
      <c r="AO6" s="235">
        <f>'08_A Spotreba PHM_E (cesty)'!AO19</f>
        <v>36850.658743096741</v>
      </c>
      <c r="AP6" s="235">
        <f>'08_A Spotreba PHM_E (cesty)'!AP19</f>
        <v>36744.532920478196</v>
      </c>
    </row>
    <row r="7" spans="2:42" x14ac:dyDescent="0.2">
      <c r="B7" s="229" t="s">
        <v>388</v>
      </c>
      <c r="C7" s="234">
        <f t="shared" si="3"/>
        <v>8858006.9130686186</v>
      </c>
      <c r="D7" s="235">
        <f>'08_A Spotreba PHM_E (cesty)'!D28</f>
        <v>0</v>
      </c>
      <c r="E7" s="235">
        <f>'08_A Spotreba PHM_E (cesty)'!E28</f>
        <v>0</v>
      </c>
      <c r="F7" s="235">
        <f>'08_A Spotreba PHM_E (cesty)'!F28</f>
        <v>0</v>
      </c>
      <c r="G7" s="235">
        <f>'08_A Spotreba PHM_E (cesty)'!G28</f>
        <v>87864.100996258756</v>
      </c>
      <c r="H7" s="235">
        <f>'08_A Spotreba PHM_E (cesty)'!H28</f>
        <v>91886.679005138358</v>
      </c>
      <c r="I7" s="235">
        <f>'08_A Spotreba PHM_E (cesty)'!I28</f>
        <v>97524.58557968527</v>
      </c>
      <c r="J7" s="235">
        <f>'08_A Spotreba PHM_E (cesty)'!J28</f>
        <v>104544.67692814179</v>
      </c>
      <c r="K7" s="235">
        <f>'08_A Spotreba PHM_E (cesty)'!K28</f>
        <v>112975.21900204979</v>
      </c>
      <c r="L7" s="235">
        <f>'08_A Spotreba PHM_E (cesty)'!L28</f>
        <v>122454.45765004634</v>
      </c>
      <c r="M7" s="235">
        <f>'08_A Spotreba PHM_E (cesty)'!M28</f>
        <v>134485.10811470498</v>
      </c>
      <c r="N7" s="235">
        <f>'08_A Spotreba PHM_E (cesty)'!N28</f>
        <v>144520.92785397961</v>
      </c>
      <c r="O7" s="235">
        <f>'08_A Spotreba PHM_E (cesty)'!O28</f>
        <v>154726.35255580352</v>
      </c>
      <c r="P7" s="235">
        <f>'08_A Spotreba PHM_E (cesty)'!P28</f>
        <v>165041.79193960433</v>
      </c>
      <c r="Q7" s="235">
        <f>'08_A Spotreba PHM_E (cesty)'!Q28</f>
        <v>175530.34190152801</v>
      </c>
      <c r="R7" s="235">
        <f>'08_A Spotreba PHM_E (cesty)'!R28</f>
        <v>186131.58512375696</v>
      </c>
      <c r="S7" s="235">
        <f>'08_A Spotreba PHM_E (cesty)'!S28</f>
        <v>195806.89951708243</v>
      </c>
      <c r="T7" s="235">
        <f>'08_A Spotreba PHM_E (cesty)'!T28</f>
        <v>205418.77176989889</v>
      </c>
      <c r="U7" s="235">
        <f>'08_A Spotreba PHM_E (cesty)'!U28</f>
        <v>215030.0688115737</v>
      </c>
      <c r="V7" s="235">
        <f>'08_A Spotreba PHM_E (cesty)'!V28</f>
        <v>224579.14926762966</v>
      </c>
      <c r="W7" s="235">
        <f>'08_A Spotreba PHM_E (cesty)'!W28</f>
        <v>234128.51330497203</v>
      </c>
      <c r="X7" s="235">
        <f>'08_A Spotreba PHM_E (cesty)'!X28</f>
        <v>243616.8988724362</v>
      </c>
      <c r="Y7" s="235">
        <f>'08_A Spotreba PHM_E (cesty)'!Y28</f>
        <v>253106.44188711402</v>
      </c>
      <c r="Z7" s="235">
        <f>'08_A Spotreba PHM_E (cesty)'!Z28</f>
        <v>262536.25766868179</v>
      </c>
      <c r="AA7" s="235">
        <f>'08_A Spotreba PHM_E (cesty)'!AA28</f>
        <v>271968.12039144424</v>
      </c>
      <c r="AB7" s="235">
        <f>'08_A Spotreba PHM_E (cesty)'!AB28</f>
        <v>281341.52081471746</v>
      </c>
      <c r="AC7" s="235">
        <f>'08_A Spotreba PHM_E (cesty)'!AC28</f>
        <v>290687.57653294993</v>
      </c>
      <c r="AD7" s="235">
        <f>'08_A Spotreba PHM_E (cesty)'!AD28</f>
        <v>300037.04385170166</v>
      </c>
      <c r="AE7" s="235">
        <f>'08_A Spotreba PHM_E (cesty)'!AE28</f>
        <v>309329.97311608493</v>
      </c>
      <c r="AF7" s="235">
        <f>'08_A Spotreba PHM_E (cesty)'!AF28</f>
        <v>318627.24507808423</v>
      </c>
      <c r="AG7" s="235">
        <f>'08_A Spotreba PHM_E (cesty)'!AG28</f>
        <v>327869.28078858578</v>
      </c>
      <c r="AH7" s="235">
        <f>'08_A Spotreba PHM_E (cesty)'!AH28</f>
        <v>337116.60799176781</v>
      </c>
      <c r="AI7" s="235">
        <f>'08_A Spotreba PHM_E (cesty)'!AI28</f>
        <v>346310.01658886427</v>
      </c>
      <c r="AJ7" s="235">
        <f>'08_A Spotreba PHM_E (cesty)'!AJ28</f>
        <v>355509.68380202248</v>
      </c>
      <c r="AK7" s="235">
        <f>'08_A Spotreba PHM_E (cesty)'!AK28</f>
        <v>364656.76654946082</v>
      </c>
      <c r="AL7" s="235">
        <f>'08_A Spotreba PHM_E (cesty)'!AL28</f>
        <v>373811.09401329054</v>
      </c>
      <c r="AM7" s="235">
        <f>'08_A Spotreba PHM_E (cesty)'!AM28</f>
        <v>381204.88566992467</v>
      </c>
      <c r="AN7" s="235">
        <f>'08_A Spotreba PHM_E (cesty)'!AN28</f>
        <v>388581.28824798716</v>
      </c>
      <c r="AO7" s="235">
        <f>'08_A Spotreba PHM_E (cesty)'!AO28</f>
        <v>395881.80269574211</v>
      </c>
      <c r="AP7" s="235">
        <f>'08_A Spotreba PHM_E (cesty)'!AP28</f>
        <v>403165.17918590421</v>
      </c>
    </row>
    <row r="8" spans="2:42" x14ac:dyDescent="0.2">
      <c r="B8" s="229" t="s">
        <v>137</v>
      </c>
      <c r="C8" s="234">
        <f t="shared" si="3"/>
        <v>0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</row>
    <row r="9" spans="2:42" x14ac:dyDescent="0.2">
      <c r="H9" s="242"/>
      <c r="I9" s="242"/>
      <c r="J9" s="242"/>
      <c r="K9" s="242"/>
    </row>
    <row r="11" spans="2:42" x14ac:dyDescent="0.2">
      <c r="B11" s="229"/>
      <c r="C11" s="229"/>
      <c r="D11" s="229" t="s">
        <v>10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</row>
    <row r="12" spans="2:42" x14ac:dyDescent="0.2">
      <c r="B12" s="231" t="s">
        <v>429</v>
      </c>
      <c r="C12" s="231"/>
      <c r="D12" s="236">
        <v>1</v>
      </c>
      <c r="E12" s="236">
        <v>2</v>
      </c>
      <c r="F12" s="236">
        <v>3</v>
      </c>
      <c r="G12" s="236">
        <v>4</v>
      </c>
      <c r="H12" s="236">
        <v>5</v>
      </c>
      <c r="I12" s="236">
        <v>6</v>
      </c>
      <c r="J12" s="236">
        <v>7</v>
      </c>
      <c r="K12" s="236">
        <v>8</v>
      </c>
      <c r="L12" s="236">
        <v>9</v>
      </c>
      <c r="M12" s="236">
        <v>10</v>
      </c>
      <c r="N12" s="236">
        <v>11</v>
      </c>
      <c r="O12" s="236">
        <v>12</v>
      </c>
      <c r="P12" s="236">
        <v>13</v>
      </c>
      <c r="Q12" s="236">
        <v>14</v>
      </c>
      <c r="R12" s="236">
        <v>15</v>
      </c>
      <c r="S12" s="236">
        <v>16</v>
      </c>
      <c r="T12" s="236">
        <v>17</v>
      </c>
      <c r="U12" s="236">
        <v>18</v>
      </c>
      <c r="V12" s="236">
        <v>19</v>
      </c>
      <c r="W12" s="236">
        <v>20</v>
      </c>
      <c r="X12" s="236">
        <v>21</v>
      </c>
      <c r="Y12" s="236">
        <v>22</v>
      </c>
      <c r="Z12" s="236">
        <v>23</v>
      </c>
      <c r="AA12" s="236">
        <v>24</v>
      </c>
      <c r="AB12" s="236">
        <v>25</v>
      </c>
      <c r="AC12" s="236">
        <v>26</v>
      </c>
      <c r="AD12" s="236">
        <v>27</v>
      </c>
      <c r="AE12" s="236">
        <v>28</v>
      </c>
      <c r="AF12" s="236">
        <v>29</v>
      </c>
      <c r="AG12" s="236">
        <v>30</v>
      </c>
      <c r="AH12" s="236">
        <v>31</v>
      </c>
      <c r="AI12" s="236">
        <v>32</v>
      </c>
      <c r="AJ12" s="236">
        <v>33</v>
      </c>
      <c r="AK12" s="236">
        <v>34</v>
      </c>
      <c r="AL12" s="236">
        <v>35</v>
      </c>
      <c r="AM12" s="236">
        <v>36</v>
      </c>
      <c r="AN12" s="236">
        <v>37</v>
      </c>
      <c r="AO12" s="236">
        <v>38</v>
      </c>
      <c r="AP12" s="236">
        <v>39</v>
      </c>
    </row>
    <row r="13" spans="2:42" x14ac:dyDescent="0.2">
      <c r="B13" s="232" t="s">
        <v>34</v>
      </c>
      <c r="C13" s="233" t="s">
        <v>9</v>
      </c>
      <c r="D13" s="237">
        <f t="shared" ref="D13:AN13" si="4">D4</f>
        <v>2026</v>
      </c>
      <c r="E13" s="237">
        <f t="shared" si="4"/>
        <v>2027</v>
      </c>
      <c r="F13" s="237">
        <f t="shared" si="4"/>
        <v>2028</v>
      </c>
      <c r="G13" s="237">
        <f t="shared" si="4"/>
        <v>2029</v>
      </c>
      <c r="H13" s="237">
        <f t="shared" si="4"/>
        <v>2030</v>
      </c>
      <c r="I13" s="237">
        <f t="shared" si="4"/>
        <v>2031</v>
      </c>
      <c r="J13" s="237">
        <f t="shared" si="4"/>
        <v>2032</v>
      </c>
      <c r="K13" s="237">
        <f t="shared" si="4"/>
        <v>2033</v>
      </c>
      <c r="L13" s="237">
        <f t="shared" si="4"/>
        <v>2034</v>
      </c>
      <c r="M13" s="237">
        <f t="shared" si="4"/>
        <v>2035</v>
      </c>
      <c r="N13" s="237">
        <f t="shared" si="4"/>
        <v>2036</v>
      </c>
      <c r="O13" s="237">
        <f t="shared" si="4"/>
        <v>2037</v>
      </c>
      <c r="P13" s="237">
        <f t="shared" si="4"/>
        <v>2038</v>
      </c>
      <c r="Q13" s="237">
        <f t="shared" si="4"/>
        <v>2039</v>
      </c>
      <c r="R13" s="237">
        <f t="shared" si="4"/>
        <v>2040</v>
      </c>
      <c r="S13" s="237">
        <f t="shared" si="4"/>
        <v>2041</v>
      </c>
      <c r="T13" s="237">
        <f t="shared" si="4"/>
        <v>2042</v>
      </c>
      <c r="U13" s="237">
        <f t="shared" si="4"/>
        <v>2043</v>
      </c>
      <c r="V13" s="237">
        <f t="shared" si="4"/>
        <v>2044</v>
      </c>
      <c r="W13" s="237">
        <f t="shared" si="4"/>
        <v>2045</v>
      </c>
      <c r="X13" s="237">
        <f t="shared" si="4"/>
        <v>2046</v>
      </c>
      <c r="Y13" s="237">
        <f t="shared" si="4"/>
        <v>2047</v>
      </c>
      <c r="Z13" s="237">
        <f t="shared" si="4"/>
        <v>2048</v>
      </c>
      <c r="AA13" s="237">
        <f t="shared" si="4"/>
        <v>2049</v>
      </c>
      <c r="AB13" s="237">
        <f t="shared" si="4"/>
        <v>2050</v>
      </c>
      <c r="AC13" s="237">
        <f t="shared" si="4"/>
        <v>2051</v>
      </c>
      <c r="AD13" s="237">
        <f t="shared" si="4"/>
        <v>2052</v>
      </c>
      <c r="AE13" s="237">
        <f t="shared" si="4"/>
        <v>2053</v>
      </c>
      <c r="AF13" s="237">
        <f t="shared" si="4"/>
        <v>2054</v>
      </c>
      <c r="AG13" s="237">
        <f t="shared" si="4"/>
        <v>2055</v>
      </c>
      <c r="AH13" s="237">
        <f t="shared" si="4"/>
        <v>2056</v>
      </c>
      <c r="AI13" s="237">
        <f t="shared" si="4"/>
        <v>2057</v>
      </c>
      <c r="AJ13" s="237">
        <f t="shared" si="4"/>
        <v>2058</v>
      </c>
      <c r="AK13" s="237">
        <f t="shared" si="4"/>
        <v>2059</v>
      </c>
      <c r="AL13" s="237">
        <f t="shared" si="4"/>
        <v>2060</v>
      </c>
      <c r="AM13" s="237">
        <f t="shared" si="4"/>
        <v>2061</v>
      </c>
      <c r="AN13" s="237">
        <f t="shared" si="4"/>
        <v>2062</v>
      </c>
      <c r="AO13" s="237">
        <f t="shared" ref="AO13:AP13" si="5">AO4</f>
        <v>2063</v>
      </c>
      <c r="AP13" s="237">
        <f t="shared" si="5"/>
        <v>2064</v>
      </c>
    </row>
    <row r="14" spans="2:42" x14ac:dyDescent="0.2">
      <c r="B14" s="229" t="s">
        <v>386</v>
      </c>
      <c r="C14" s="234">
        <f>SUM(D14:AP14)</f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</row>
    <row r="15" spans="2:42" x14ac:dyDescent="0.2">
      <c r="B15" s="229" t="s">
        <v>387</v>
      </c>
      <c r="C15" s="234">
        <f t="shared" ref="C15:C17" si="6">SUM(D15:AP15)</f>
        <v>0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</row>
    <row r="16" spans="2:42" x14ac:dyDescent="0.2">
      <c r="B16" s="229" t="s">
        <v>388</v>
      </c>
      <c r="C16" s="234">
        <f t="shared" si="6"/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</row>
    <row r="17" spans="2:42" x14ac:dyDescent="0.2">
      <c r="B17" s="229" t="s">
        <v>137</v>
      </c>
      <c r="C17" s="234">
        <f t="shared" si="6"/>
        <v>0</v>
      </c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</row>
    <row r="20" spans="2:42" x14ac:dyDescent="0.2">
      <c r="B20" s="229"/>
      <c r="C20" s="229"/>
      <c r="D20" s="229" t="s">
        <v>10</v>
      </c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</row>
    <row r="21" spans="2:42" x14ac:dyDescent="0.2">
      <c r="B21" s="231" t="s">
        <v>430</v>
      </c>
      <c r="C21" s="231"/>
      <c r="D21" s="236">
        <v>1</v>
      </c>
      <c r="E21" s="236">
        <v>2</v>
      </c>
      <c r="F21" s="236">
        <v>3</v>
      </c>
      <c r="G21" s="236">
        <v>4</v>
      </c>
      <c r="H21" s="236">
        <v>5</v>
      </c>
      <c r="I21" s="236">
        <v>6</v>
      </c>
      <c r="J21" s="236">
        <v>7</v>
      </c>
      <c r="K21" s="236">
        <v>8</v>
      </c>
      <c r="L21" s="236">
        <v>9</v>
      </c>
      <c r="M21" s="236">
        <v>10</v>
      </c>
      <c r="N21" s="236">
        <v>11</v>
      </c>
      <c r="O21" s="236">
        <v>12</v>
      </c>
      <c r="P21" s="236">
        <v>13</v>
      </c>
      <c r="Q21" s="236">
        <v>14</v>
      </c>
      <c r="R21" s="236">
        <v>15</v>
      </c>
      <c r="S21" s="236">
        <v>16</v>
      </c>
      <c r="T21" s="236">
        <v>17</v>
      </c>
      <c r="U21" s="236">
        <v>18</v>
      </c>
      <c r="V21" s="236">
        <v>19</v>
      </c>
      <c r="W21" s="236">
        <v>20</v>
      </c>
      <c r="X21" s="236">
        <v>21</v>
      </c>
      <c r="Y21" s="236">
        <v>22</v>
      </c>
      <c r="Z21" s="236">
        <v>23</v>
      </c>
      <c r="AA21" s="236">
        <v>24</v>
      </c>
      <c r="AB21" s="236">
        <v>25</v>
      </c>
      <c r="AC21" s="236">
        <v>26</v>
      </c>
      <c r="AD21" s="236">
        <v>27</v>
      </c>
      <c r="AE21" s="236">
        <v>28</v>
      </c>
      <c r="AF21" s="236">
        <v>29</v>
      </c>
      <c r="AG21" s="236">
        <v>30</v>
      </c>
      <c r="AH21" s="236">
        <v>31</v>
      </c>
      <c r="AI21" s="236">
        <v>32</v>
      </c>
      <c r="AJ21" s="236">
        <v>33</v>
      </c>
      <c r="AK21" s="236">
        <v>34</v>
      </c>
      <c r="AL21" s="236">
        <v>35</v>
      </c>
      <c r="AM21" s="236">
        <v>36</v>
      </c>
      <c r="AN21" s="236">
        <v>37</v>
      </c>
      <c r="AO21" s="236">
        <v>38</v>
      </c>
      <c r="AP21" s="236">
        <v>39</v>
      </c>
    </row>
    <row r="22" spans="2:42" x14ac:dyDescent="0.2">
      <c r="B22" s="232" t="s">
        <v>62</v>
      </c>
      <c r="C22" s="233" t="s">
        <v>9</v>
      </c>
      <c r="D22" s="237">
        <f t="shared" ref="D22:AN22" si="7">D4</f>
        <v>2026</v>
      </c>
      <c r="E22" s="237">
        <f t="shared" si="7"/>
        <v>2027</v>
      </c>
      <c r="F22" s="237">
        <f t="shared" si="7"/>
        <v>2028</v>
      </c>
      <c r="G22" s="237">
        <f t="shared" si="7"/>
        <v>2029</v>
      </c>
      <c r="H22" s="237">
        <f t="shared" si="7"/>
        <v>2030</v>
      </c>
      <c r="I22" s="237">
        <f t="shared" si="7"/>
        <v>2031</v>
      </c>
      <c r="J22" s="237">
        <f t="shared" si="7"/>
        <v>2032</v>
      </c>
      <c r="K22" s="237">
        <f t="shared" si="7"/>
        <v>2033</v>
      </c>
      <c r="L22" s="237">
        <f t="shared" si="7"/>
        <v>2034</v>
      </c>
      <c r="M22" s="237">
        <f t="shared" si="7"/>
        <v>2035</v>
      </c>
      <c r="N22" s="237">
        <f t="shared" si="7"/>
        <v>2036</v>
      </c>
      <c r="O22" s="237">
        <f t="shared" si="7"/>
        <v>2037</v>
      </c>
      <c r="P22" s="237">
        <f t="shared" si="7"/>
        <v>2038</v>
      </c>
      <c r="Q22" s="237">
        <f t="shared" si="7"/>
        <v>2039</v>
      </c>
      <c r="R22" s="237">
        <f t="shared" si="7"/>
        <v>2040</v>
      </c>
      <c r="S22" s="237">
        <f t="shared" si="7"/>
        <v>2041</v>
      </c>
      <c r="T22" s="237">
        <f t="shared" si="7"/>
        <v>2042</v>
      </c>
      <c r="U22" s="237">
        <f t="shared" si="7"/>
        <v>2043</v>
      </c>
      <c r="V22" s="237">
        <f t="shared" si="7"/>
        <v>2044</v>
      </c>
      <c r="W22" s="237">
        <f t="shared" si="7"/>
        <v>2045</v>
      </c>
      <c r="X22" s="237">
        <f t="shared" si="7"/>
        <v>2046</v>
      </c>
      <c r="Y22" s="237">
        <f t="shared" si="7"/>
        <v>2047</v>
      </c>
      <c r="Z22" s="237">
        <f t="shared" si="7"/>
        <v>2048</v>
      </c>
      <c r="AA22" s="237">
        <f t="shared" si="7"/>
        <v>2049</v>
      </c>
      <c r="AB22" s="237">
        <f t="shared" si="7"/>
        <v>2050</v>
      </c>
      <c r="AC22" s="237">
        <f t="shared" si="7"/>
        <v>2051</v>
      </c>
      <c r="AD22" s="237">
        <f t="shared" si="7"/>
        <v>2052</v>
      </c>
      <c r="AE22" s="237">
        <f t="shared" si="7"/>
        <v>2053</v>
      </c>
      <c r="AF22" s="237">
        <f t="shared" si="7"/>
        <v>2054</v>
      </c>
      <c r="AG22" s="237">
        <f t="shared" si="7"/>
        <v>2055</v>
      </c>
      <c r="AH22" s="237">
        <f t="shared" si="7"/>
        <v>2056</v>
      </c>
      <c r="AI22" s="237">
        <f t="shared" si="7"/>
        <v>2057</v>
      </c>
      <c r="AJ22" s="237">
        <f t="shared" si="7"/>
        <v>2058</v>
      </c>
      <c r="AK22" s="237">
        <f t="shared" si="7"/>
        <v>2059</v>
      </c>
      <c r="AL22" s="237">
        <f t="shared" si="7"/>
        <v>2060</v>
      </c>
      <c r="AM22" s="237">
        <f t="shared" si="7"/>
        <v>2061</v>
      </c>
      <c r="AN22" s="237">
        <f t="shared" si="7"/>
        <v>2062</v>
      </c>
      <c r="AO22" s="237">
        <f t="shared" ref="AO22:AP22" si="8">AO4</f>
        <v>2063</v>
      </c>
      <c r="AP22" s="237">
        <f t="shared" si="8"/>
        <v>2064</v>
      </c>
    </row>
    <row r="23" spans="2:42" x14ac:dyDescent="0.2">
      <c r="B23" s="229" t="s">
        <v>386</v>
      </c>
      <c r="C23" s="234">
        <f>SUM(D23:AP23)</f>
        <v>1213186.1016310111</v>
      </c>
      <c r="D23" s="234">
        <f t="shared" ref="D23:AN26" si="9">D5-D14</f>
        <v>0</v>
      </c>
      <c r="E23" s="234">
        <f t="shared" si="9"/>
        <v>0</v>
      </c>
      <c r="F23" s="234">
        <f t="shared" si="9"/>
        <v>0</v>
      </c>
      <c r="G23" s="234">
        <f t="shared" si="9"/>
        <v>60276.087289052681</v>
      </c>
      <c r="H23" s="234">
        <f t="shared" si="9"/>
        <v>60158.455063598929</v>
      </c>
      <c r="I23" s="234">
        <f t="shared" si="9"/>
        <v>59691.263089202876</v>
      </c>
      <c r="J23" s="234">
        <f t="shared" si="9"/>
        <v>58924.61234017073</v>
      </c>
      <c r="K23" s="234">
        <f t="shared" si="9"/>
        <v>57851.040546747288</v>
      </c>
      <c r="L23" s="234">
        <f t="shared" si="9"/>
        <v>56549.441234344849</v>
      </c>
      <c r="M23" s="234">
        <f t="shared" si="9"/>
        <v>54685.474604851945</v>
      </c>
      <c r="N23" s="234">
        <f t="shared" si="9"/>
        <v>53266.89769172213</v>
      </c>
      <c r="O23" s="234">
        <f t="shared" si="9"/>
        <v>51814.073122348891</v>
      </c>
      <c r="P23" s="234">
        <f t="shared" si="9"/>
        <v>50340.181130230696</v>
      </c>
      <c r="Q23" s="234">
        <f t="shared" si="9"/>
        <v>48831.098976394773</v>
      </c>
      <c r="R23" s="234">
        <f t="shared" si="9"/>
        <v>47300.22586813313</v>
      </c>
      <c r="S23" s="234">
        <f t="shared" si="9"/>
        <v>45365.088552676476</v>
      </c>
      <c r="T23" s="234">
        <f t="shared" si="9"/>
        <v>43437.593434256545</v>
      </c>
      <c r="U23" s="234">
        <f t="shared" si="9"/>
        <v>41503.468543393967</v>
      </c>
      <c r="V23" s="234">
        <f t="shared" si="9"/>
        <v>39576.457944869653</v>
      </c>
      <c r="W23" s="234">
        <f t="shared" si="9"/>
        <v>37642.267085290594</v>
      </c>
      <c r="X23" s="234">
        <f t="shared" si="9"/>
        <v>35714.646067983289</v>
      </c>
      <c r="Y23" s="234">
        <f t="shared" si="9"/>
        <v>33779.274528508351</v>
      </c>
      <c r="Z23" s="234">
        <f t="shared" si="9"/>
        <v>31849.911146951479</v>
      </c>
      <c r="AA23" s="234">
        <f t="shared" si="9"/>
        <v>29912.206435623557</v>
      </c>
      <c r="AB23" s="234">
        <f t="shared" si="9"/>
        <v>27979.930249370795</v>
      </c>
      <c r="AC23" s="234">
        <f t="shared" si="9"/>
        <v>26045.749494568889</v>
      </c>
      <c r="AD23" s="234">
        <f t="shared" si="9"/>
        <v>24102.301108478503</v>
      </c>
      <c r="AE23" s="234">
        <f t="shared" si="9"/>
        <v>22163.376717128995</v>
      </c>
      <c r="AF23" s="234">
        <f t="shared" si="9"/>
        <v>20214.53895321842</v>
      </c>
      <c r="AG23" s="234">
        <f t="shared" si="9"/>
        <v>18269.597386280027</v>
      </c>
      <c r="AH23" s="234">
        <f t="shared" si="9"/>
        <v>16314.073223009989</v>
      </c>
      <c r="AI23" s="234">
        <f t="shared" si="9"/>
        <v>14361.796798407291</v>
      </c>
      <c r="AJ23" s="234">
        <f t="shared" si="9"/>
        <v>12398.244163118583</v>
      </c>
      <c r="AK23" s="234">
        <f t="shared" si="9"/>
        <v>10437.269307983061</v>
      </c>
      <c r="AL23" s="234">
        <f t="shared" si="9"/>
        <v>8464.2992963823272</v>
      </c>
      <c r="AM23" s="234">
        <f t="shared" si="9"/>
        <v>6468.9903506366718</v>
      </c>
      <c r="AN23" s="234">
        <f t="shared" si="9"/>
        <v>4475.543109815806</v>
      </c>
      <c r="AO23" s="234">
        <f t="shared" ref="AO23:AP23" si="10">AO5-AO14</f>
        <v>2498.1188754530799</v>
      </c>
      <c r="AP23" s="234">
        <f t="shared" si="10"/>
        <v>522.50790080602246</v>
      </c>
    </row>
    <row r="24" spans="2:42" x14ac:dyDescent="0.2">
      <c r="B24" s="229" t="s">
        <v>387</v>
      </c>
      <c r="C24" s="234">
        <f t="shared" ref="C24:C29" si="11">SUM(D24:AP24)</f>
        <v>1342302.0678101657</v>
      </c>
      <c r="D24" s="234">
        <f t="shared" si="9"/>
        <v>0</v>
      </c>
      <c r="E24" s="234">
        <f t="shared" si="9"/>
        <v>0</v>
      </c>
      <c r="F24" s="234">
        <f t="shared" si="9"/>
        <v>0</v>
      </c>
      <c r="G24" s="234">
        <f t="shared" si="9"/>
        <v>39239.214505257391</v>
      </c>
      <c r="H24" s="234">
        <f t="shared" si="9"/>
        <v>39359.497290006853</v>
      </c>
      <c r="I24" s="234">
        <f t="shared" si="9"/>
        <v>39393.682618603518</v>
      </c>
      <c r="J24" s="234">
        <f t="shared" si="9"/>
        <v>39358.183029613785</v>
      </c>
      <c r="K24" s="234">
        <f t="shared" si="9"/>
        <v>39254.168635877599</v>
      </c>
      <c r="L24" s="234">
        <f t="shared" si="9"/>
        <v>39104.582720925842</v>
      </c>
      <c r="M24" s="234">
        <f t="shared" si="9"/>
        <v>38829.160178954524</v>
      </c>
      <c r="N24" s="234">
        <f t="shared" si="9"/>
        <v>38679.532957923278</v>
      </c>
      <c r="O24" s="234">
        <f t="shared" si="9"/>
        <v>38535.991199645374</v>
      </c>
      <c r="P24" s="234">
        <f t="shared" si="9"/>
        <v>38402.164685488977</v>
      </c>
      <c r="Q24" s="234">
        <f t="shared" si="9"/>
        <v>38275.125629044334</v>
      </c>
      <c r="R24" s="234">
        <f t="shared" si="9"/>
        <v>38158.483236295622</v>
      </c>
      <c r="S24" s="234">
        <f t="shared" si="9"/>
        <v>37768.268157786384</v>
      </c>
      <c r="T24" s="234">
        <f t="shared" si="9"/>
        <v>37412.210921320664</v>
      </c>
      <c r="U24" s="234">
        <f t="shared" si="9"/>
        <v>37087.765939680219</v>
      </c>
      <c r="V24" s="234">
        <f t="shared" si="9"/>
        <v>36798.413602203596</v>
      </c>
      <c r="W24" s="234">
        <f t="shared" si="9"/>
        <v>36541.850773892671</v>
      </c>
      <c r="X24" s="234">
        <f t="shared" si="9"/>
        <v>36321.357761485226</v>
      </c>
      <c r="Y24" s="234">
        <f t="shared" si="9"/>
        <v>36134.879485703212</v>
      </c>
      <c r="Z24" s="234">
        <f t="shared" si="9"/>
        <v>35985.492143841635</v>
      </c>
      <c r="AA24" s="234">
        <f t="shared" si="9"/>
        <v>35871.394501333911</v>
      </c>
      <c r="AB24" s="234">
        <f t="shared" si="9"/>
        <v>35795.454491253295</v>
      </c>
      <c r="AC24" s="234">
        <f t="shared" si="9"/>
        <v>35757.116971042567</v>
      </c>
      <c r="AD24" s="234">
        <f t="shared" si="9"/>
        <v>35756.078521793024</v>
      </c>
      <c r="AE24" s="234">
        <f t="shared" si="9"/>
        <v>35794.886595762466</v>
      </c>
      <c r="AF24" s="234">
        <f t="shared" si="9"/>
        <v>35872.401160584755</v>
      </c>
      <c r="AG24" s="234">
        <f t="shared" si="9"/>
        <v>35990.950433232189</v>
      </c>
      <c r="AH24" s="234">
        <f t="shared" si="9"/>
        <v>36149.670031779518</v>
      </c>
      <c r="AI24" s="234">
        <f t="shared" si="9"/>
        <v>36350.664305882499</v>
      </c>
      <c r="AJ24" s="234">
        <f t="shared" si="9"/>
        <v>36593.351220699726</v>
      </c>
      <c r="AK24" s="234">
        <f t="shared" si="9"/>
        <v>36879.606481308962</v>
      </c>
      <c r="AL24" s="234">
        <f t="shared" si="9"/>
        <v>37209.137315617634</v>
      </c>
      <c r="AM24" s="234">
        <f t="shared" si="9"/>
        <v>37082.942443404798</v>
      </c>
      <c r="AN24" s="234">
        <f t="shared" si="9"/>
        <v>36963.196199344427</v>
      </c>
      <c r="AO24" s="234">
        <f t="shared" ref="AO24:AP24" si="12">AO6-AO15</f>
        <v>36850.658743096741</v>
      </c>
      <c r="AP24" s="234">
        <f t="shared" si="12"/>
        <v>36744.532920478196</v>
      </c>
    </row>
    <row r="25" spans="2:42" x14ac:dyDescent="0.2">
      <c r="B25" s="229" t="s">
        <v>388</v>
      </c>
      <c r="C25" s="234">
        <f t="shared" si="11"/>
        <v>8858006.9130686186</v>
      </c>
      <c r="D25" s="234">
        <f t="shared" si="9"/>
        <v>0</v>
      </c>
      <c r="E25" s="234">
        <f t="shared" si="9"/>
        <v>0</v>
      </c>
      <c r="F25" s="234">
        <f t="shared" si="9"/>
        <v>0</v>
      </c>
      <c r="G25" s="234">
        <f t="shared" si="9"/>
        <v>87864.100996258756</v>
      </c>
      <c r="H25" s="234">
        <f t="shared" si="9"/>
        <v>91886.679005138358</v>
      </c>
      <c r="I25" s="234">
        <f t="shared" si="9"/>
        <v>97524.58557968527</v>
      </c>
      <c r="J25" s="234">
        <f t="shared" si="9"/>
        <v>104544.67692814179</v>
      </c>
      <c r="K25" s="234">
        <f t="shared" si="9"/>
        <v>112975.21900204979</v>
      </c>
      <c r="L25" s="234">
        <f t="shared" si="9"/>
        <v>122454.45765004634</v>
      </c>
      <c r="M25" s="234">
        <f t="shared" si="9"/>
        <v>134485.10811470498</v>
      </c>
      <c r="N25" s="234">
        <f t="shared" si="9"/>
        <v>144520.92785397961</v>
      </c>
      <c r="O25" s="234">
        <f t="shared" si="9"/>
        <v>154726.35255580352</v>
      </c>
      <c r="P25" s="234">
        <f t="shared" si="9"/>
        <v>165041.79193960433</v>
      </c>
      <c r="Q25" s="234">
        <f t="shared" si="9"/>
        <v>175530.34190152801</v>
      </c>
      <c r="R25" s="234">
        <f t="shared" si="9"/>
        <v>186131.58512375696</v>
      </c>
      <c r="S25" s="234">
        <f t="shared" si="9"/>
        <v>195806.89951708243</v>
      </c>
      <c r="T25" s="234">
        <f t="shared" si="9"/>
        <v>205418.77176989889</v>
      </c>
      <c r="U25" s="234">
        <f t="shared" si="9"/>
        <v>215030.0688115737</v>
      </c>
      <c r="V25" s="234">
        <f t="shared" si="9"/>
        <v>224579.14926762966</v>
      </c>
      <c r="W25" s="234">
        <f t="shared" si="9"/>
        <v>234128.51330497203</v>
      </c>
      <c r="X25" s="234">
        <f t="shared" si="9"/>
        <v>243616.8988724362</v>
      </c>
      <c r="Y25" s="234">
        <f t="shared" si="9"/>
        <v>253106.44188711402</v>
      </c>
      <c r="Z25" s="234">
        <f t="shared" si="9"/>
        <v>262536.25766868179</v>
      </c>
      <c r="AA25" s="234">
        <f t="shared" si="9"/>
        <v>271968.12039144424</v>
      </c>
      <c r="AB25" s="234">
        <f t="shared" si="9"/>
        <v>281341.52081471746</v>
      </c>
      <c r="AC25" s="234">
        <f t="shared" si="9"/>
        <v>290687.57653294993</v>
      </c>
      <c r="AD25" s="234">
        <f t="shared" si="9"/>
        <v>300037.04385170166</v>
      </c>
      <c r="AE25" s="234">
        <f t="shared" si="9"/>
        <v>309329.97311608493</v>
      </c>
      <c r="AF25" s="234">
        <f t="shared" si="9"/>
        <v>318627.24507808423</v>
      </c>
      <c r="AG25" s="234">
        <f t="shared" si="9"/>
        <v>327869.28078858578</v>
      </c>
      <c r="AH25" s="234">
        <f t="shared" si="9"/>
        <v>337116.60799176781</v>
      </c>
      <c r="AI25" s="234">
        <f t="shared" si="9"/>
        <v>346310.01658886427</v>
      </c>
      <c r="AJ25" s="234">
        <f t="shared" si="9"/>
        <v>355509.68380202248</v>
      </c>
      <c r="AK25" s="234">
        <f t="shared" si="9"/>
        <v>364656.76654946082</v>
      </c>
      <c r="AL25" s="234">
        <f t="shared" si="9"/>
        <v>373811.09401329054</v>
      </c>
      <c r="AM25" s="234">
        <f t="shared" si="9"/>
        <v>381204.88566992467</v>
      </c>
      <c r="AN25" s="234">
        <f t="shared" si="9"/>
        <v>388581.28824798716</v>
      </c>
      <c r="AO25" s="234">
        <f t="shared" ref="AO25:AP25" si="13">AO7-AO16</f>
        <v>395881.80269574211</v>
      </c>
      <c r="AP25" s="234">
        <f t="shared" si="13"/>
        <v>403165.17918590421</v>
      </c>
    </row>
    <row r="26" spans="2:42" ht="10.8" thickBot="1" x14ac:dyDescent="0.25">
      <c r="B26" s="238" t="s">
        <v>137</v>
      </c>
      <c r="C26" s="234">
        <f t="shared" si="11"/>
        <v>0</v>
      </c>
      <c r="D26" s="239">
        <f t="shared" si="9"/>
        <v>0</v>
      </c>
      <c r="E26" s="239">
        <f t="shared" si="9"/>
        <v>0</v>
      </c>
      <c r="F26" s="239">
        <f t="shared" si="9"/>
        <v>0</v>
      </c>
      <c r="G26" s="239">
        <f t="shared" si="9"/>
        <v>0</v>
      </c>
      <c r="H26" s="239">
        <f t="shared" si="9"/>
        <v>0</v>
      </c>
      <c r="I26" s="239">
        <f t="shared" si="9"/>
        <v>0</v>
      </c>
      <c r="J26" s="239">
        <f t="shared" si="9"/>
        <v>0</v>
      </c>
      <c r="K26" s="239">
        <f t="shared" si="9"/>
        <v>0</v>
      </c>
      <c r="L26" s="239">
        <f t="shared" si="9"/>
        <v>0</v>
      </c>
      <c r="M26" s="239">
        <f t="shared" si="9"/>
        <v>0</v>
      </c>
      <c r="N26" s="239">
        <f t="shared" si="9"/>
        <v>0</v>
      </c>
      <c r="O26" s="239">
        <f t="shared" si="9"/>
        <v>0</v>
      </c>
      <c r="P26" s="239">
        <f t="shared" si="9"/>
        <v>0</v>
      </c>
      <c r="Q26" s="239">
        <f t="shared" si="9"/>
        <v>0</v>
      </c>
      <c r="R26" s="239">
        <f t="shared" si="9"/>
        <v>0</v>
      </c>
      <c r="S26" s="239">
        <f t="shared" si="9"/>
        <v>0</v>
      </c>
      <c r="T26" s="239">
        <f t="shared" si="9"/>
        <v>0</v>
      </c>
      <c r="U26" s="239">
        <f t="shared" si="9"/>
        <v>0</v>
      </c>
      <c r="V26" s="239">
        <f t="shared" si="9"/>
        <v>0</v>
      </c>
      <c r="W26" s="239">
        <f t="shared" si="9"/>
        <v>0</v>
      </c>
      <c r="X26" s="239">
        <f t="shared" si="9"/>
        <v>0</v>
      </c>
      <c r="Y26" s="239">
        <f t="shared" si="9"/>
        <v>0</v>
      </c>
      <c r="Z26" s="239">
        <f t="shared" si="9"/>
        <v>0</v>
      </c>
      <c r="AA26" s="239">
        <f t="shared" si="9"/>
        <v>0</v>
      </c>
      <c r="AB26" s="239">
        <f t="shared" si="9"/>
        <v>0</v>
      </c>
      <c r="AC26" s="239">
        <f t="shared" si="9"/>
        <v>0</v>
      </c>
      <c r="AD26" s="239">
        <f t="shared" si="9"/>
        <v>0</v>
      </c>
      <c r="AE26" s="239">
        <f t="shared" si="9"/>
        <v>0</v>
      </c>
      <c r="AF26" s="239">
        <f t="shared" si="9"/>
        <v>0</v>
      </c>
      <c r="AG26" s="239">
        <f t="shared" si="9"/>
        <v>0</v>
      </c>
      <c r="AH26" s="239">
        <f t="shared" si="9"/>
        <v>0</v>
      </c>
      <c r="AI26" s="239">
        <f t="shared" si="9"/>
        <v>0</v>
      </c>
      <c r="AJ26" s="239">
        <f t="shared" si="9"/>
        <v>0</v>
      </c>
      <c r="AK26" s="239">
        <f t="shared" si="9"/>
        <v>0</v>
      </c>
      <c r="AL26" s="239">
        <f t="shared" si="9"/>
        <v>0</v>
      </c>
      <c r="AM26" s="239">
        <f t="shared" si="9"/>
        <v>0</v>
      </c>
      <c r="AN26" s="239">
        <f t="shared" si="9"/>
        <v>0</v>
      </c>
      <c r="AO26" s="239">
        <f t="shared" ref="AO26:AP26" si="14">AO8-AO17</f>
        <v>0</v>
      </c>
      <c r="AP26" s="239">
        <f t="shared" si="14"/>
        <v>0</v>
      </c>
    </row>
    <row r="27" spans="2:42" ht="10.8" thickTop="1" x14ac:dyDescent="0.2">
      <c r="B27" s="240" t="s">
        <v>389</v>
      </c>
      <c r="C27" s="234">
        <f t="shared" si="11"/>
        <v>1213186.1016310111</v>
      </c>
      <c r="D27" s="241">
        <f t="shared" ref="D27:AN27" si="15">D23</f>
        <v>0</v>
      </c>
      <c r="E27" s="241">
        <f t="shared" si="15"/>
        <v>0</v>
      </c>
      <c r="F27" s="241">
        <f t="shared" si="15"/>
        <v>0</v>
      </c>
      <c r="G27" s="241">
        <f t="shared" si="15"/>
        <v>60276.087289052681</v>
      </c>
      <c r="H27" s="241">
        <f t="shared" si="15"/>
        <v>60158.455063598929</v>
      </c>
      <c r="I27" s="241">
        <f t="shared" si="15"/>
        <v>59691.263089202876</v>
      </c>
      <c r="J27" s="241">
        <f t="shared" si="15"/>
        <v>58924.61234017073</v>
      </c>
      <c r="K27" s="241">
        <f t="shared" si="15"/>
        <v>57851.040546747288</v>
      </c>
      <c r="L27" s="241">
        <f t="shared" si="15"/>
        <v>56549.441234344849</v>
      </c>
      <c r="M27" s="241">
        <f t="shared" si="15"/>
        <v>54685.474604851945</v>
      </c>
      <c r="N27" s="241">
        <f t="shared" si="15"/>
        <v>53266.89769172213</v>
      </c>
      <c r="O27" s="241">
        <f t="shared" si="15"/>
        <v>51814.073122348891</v>
      </c>
      <c r="P27" s="241">
        <f t="shared" si="15"/>
        <v>50340.181130230696</v>
      </c>
      <c r="Q27" s="241">
        <f t="shared" si="15"/>
        <v>48831.098976394773</v>
      </c>
      <c r="R27" s="241">
        <f t="shared" si="15"/>
        <v>47300.22586813313</v>
      </c>
      <c r="S27" s="241">
        <f t="shared" si="15"/>
        <v>45365.088552676476</v>
      </c>
      <c r="T27" s="241">
        <f t="shared" si="15"/>
        <v>43437.593434256545</v>
      </c>
      <c r="U27" s="241">
        <f t="shared" si="15"/>
        <v>41503.468543393967</v>
      </c>
      <c r="V27" s="241">
        <f t="shared" si="15"/>
        <v>39576.457944869653</v>
      </c>
      <c r="W27" s="241">
        <f t="shared" si="15"/>
        <v>37642.267085290594</v>
      </c>
      <c r="X27" s="241">
        <f t="shared" si="15"/>
        <v>35714.646067983289</v>
      </c>
      <c r="Y27" s="241">
        <f t="shared" si="15"/>
        <v>33779.274528508351</v>
      </c>
      <c r="Z27" s="241">
        <f t="shared" si="15"/>
        <v>31849.911146951479</v>
      </c>
      <c r="AA27" s="241">
        <f t="shared" si="15"/>
        <v>29912.206435623557</v>
      </c>
      <c r="AB27" s="241">
        <f t="shared" si="15"/>
        <v>27979.930249370795</v>
      </c>
      <c r="AC27" s="241">
        <f t="shared" si="15"/>
        <v>26045.749494568889</v>
      </c>
      <c r="AD27" s="241">
        <f t="shared" si="15"/>
        <v>24102.301108478503</v>
      </c>
      <c r="AE27" s="241">
        <f t="shared" si="15"/>
        <v>22163.376717128995</v>
      </c>
      <c r="AF27" s="241">
        <f t="shared" si="15"/>
        <v>20214.53895321842</v>
      </c>
      <c r="AG27" s="241">
        <f t="shared" si="15"/>
        <v>18269.597386280027</v>
      </c>
      <c r="AH27" s="241">
        <f t="shared" si="15"/>
        <v>16314.073223009989</v>
      </c>
      <c r="AI27" s="241">
        <f t="shared" si="15"/>
        <v>14361.796798407291</v>
      </c>
      <c r="AJ27" s="241">
        <f t="shared" si="15"/>
        <v>12398.244163118583</v>
      </c>
      <c r="AK27" s="241">
        <f t="shared" si="15"/>
        <v>10437.269307983061</v>
      </c>
      <c r="AL27" s="241">
        <f t="shared" si="15"/>
        <v>8464.2992963823272</v>
      </c>
      <c r="AM27" s="241">
        <f t="shared" si="15"/>
        <v>6468.9903506366718</v>
      </c>
      <c r="AN27" s="241">
        <f t="shared" si="15"/>
        <v>4475.543109815806</v>
      </c>
      <c r="AO27" s="241">
        <f t="shared" ref="AO27:AP27" si="16">AO23</f>
        <v>2498.1188754530799</v>
      </c>
      <c r="AP27" s="241">
        <f t="shared" si="16"/>
        <v>522.50790080602246</v>
      </c>
    </row>
    <row r="28" spans="2:42" x14ac:dyDescent="0.2">
      <c r="B28" s="229" t="s">
        <v>390</v>
      </c>
      <c r="C28" s="234">
        <f t="shared" si="11"/>
        <v>1342302.0678101657</v>
      </c>
      <c r="D28" s="234">
        <f>D24+D26</f>
        <v>0</v>
      </c>
      <c r="E28" s="234">
        <f t="shared" ref="E28:AN28" si="17">E24+E26</f>
        <v>0</v>
      </c>
      <c r="F28" s="234">
        <f t="shared" si="17"/>
        <v>0</v>
      </c>
      <c r="G28" s="234">
        <f t="shared" si="17"/>
        <v>39239.214505257391</v>
      </c>
      <c r="H28" s="234">
        <f t="shared" si="17"/>
        <v>39359.497290006853</v>
      </c>
      <c r="I28" s="234">
        <f t="shared" si="17"/>
        <v>39393.682618603518</v>
      </c>
      <c r="J28" s="234">
        <f t="shared" si="17"/>
        <v>39358.183029613785</v>
      </c>
      <c r="K28" s="234">
        <f t="shared" si="17"/>
        <v>39254.168635877599</v>
      </c>
      <c r="L28" s="234">
        <f t="shared" si="17"/>
        <v>39104.582720925842</v>
      </c>
      <c r="M28" s="234">
        <f t="shared" si="17"/>
        <v>38829.160178954524</v>
      </c>
      <c r="N28" s="234">
        <f t="shared" si="17"/>
        <v>38679.532957923278</v>
      </c>
      <c r="O28" s="234">
        <f t="shared" si="17"/>
        <v>38535.991199645374</v>
      </c>
      <c r="P28" s="234">
        <f t="shared" si="17"/>
        <v>38402.164685488977</v>
      </c>
      <c r="Q28" s="234">
        <f t="shared" si="17"/>
        <v>38275.125629044334</v>
      </c>
      <c r="R28" s="234">
        <f t="shared" si="17"/>
        <v>38158.483236295622</v>
      </c>
      <c r="S28" s="234">
        <f t="shared" si="17"/>
        <v>37768.268157786384</v>
      </c>
      <c r="T28" s="234">
        <f t="shared" si="17"/>
        <v>37412.210921320664</v>
      </c>
      <c r="U28" s="234">
        <f t="shared" si="17"/>
        <v>37087.765939680219</v>
      </c>
      <c r="V28" s="234">
        <f t="shared" si="17"/>
        <v>36798.413602203596</v>
      </c>
      <c r="W28" s="234">
        <f t="shared" si="17"/>
        <v>36541.850773892671</v>
      </c>
      <c r="X28" s="234">
        <f t="shared" si="17"/>
        <v>36321.357761485226</v>
      </c>
      <c r="Y28" s="234">
        <f t="shared" si="17"/>
        <v>36134.879485703212</v>
      </c>
      <c r="Z28" s="234">
        <f t="shared" si="17"/>
        <v>35985.492143841635</v>
      </c>
      <c r="AA28" s="234">
        <f t="shared" si="17"/>
        <v>35871.394501333911</v>
      </c>
      <c r="AB28" s="234">
        <f t="shared" si="17"/>
        <v>35795.454491253295</v>
      </c>
      <c r="AC28" s="234">
        <f t="shared" si="17"/>
        <v>35757.116971042567</v>
      </c>
      <c r="AD28" s="234">
        <f t="shared" si="17"/>
        <v>35756.078521793024</v>
      </c>
      <c r="AE28" s="234">
        <f t="shared" si="17"/>
        <v>35794.886595762466</v>
      </c>
      <c r="AF28" s="234">
        <f t="shared" si="17"/>
        <v>35872.401160584755</v>
      </c>
      <c r="AG28" s="234">
        <f t="shared" si="17"/>
        <v>35990.950433232189</v>
      </c>
      <c r="AH28" s="234">
        <f t="shared" si="17"/>
        <v>36149.670031779518</v>
      </c>
      <c r="AI28" s="234">
        <f t="shared" si="17"/>
        <v>36350.664305882499</v>
      </c>
      <c r="AJ28" s="234">
        <f t="shared" si="17"/>
        <v>36593.351220699726</v>
      </c>
      <c r="AK28" s="234">
        <f t="shared" si="17"/>
        <v>36879.606481308962</v>
      </c>
      <c r="AL28" s="234">
        <f t="shared" si="17"/>
        <v>37209.137315617634</v>
      </c>
      <c r="AM28" s="234">
        <f t="shared" si="17"/>
        <v>37082.942443404798</v>
      </c>
      <c r="AN28" s="234">
        <f t="shared" si="17"/>
        <v>36963.196199344427</v>
      </c>
      <c r="AO28" s="234">
        <f t="shared" ref="AO28:AP28" si="18">AO24+AO26</f>
        <v>36850.658743096741</v>
      </c>
      <c r="AP28" s="234">
        <f t="shared" si="18"/>
        <v>36744.532920478196</v>
      </c>
    </row>
    <row r="29" spans="2:42" x14ac:dyDescent="0.2">
      <c r="B29" s="229" t="s">
        <v>391</v>
      </c>
      <c r="C29" s="234">
        <f t="shared" si="11"/>
        <v>8858006.9130686186</v>
      </c>
      <c r="D29" s="234">
        <f t="shared" ref="D29:AN29" si="19">D25</f>
        <v>0</v>
      </c>
      <c r="E29" s="234">
        <f t="shared" si="19"/>
        <v>0</v>
      </c>
      <c r="F29" s="234">
        <f t="shared" si="19"/>
        <v>0</v>
      </c>
      <c r="G29" s="234">
        <f t="shared" si="19"/>
        <v>87864.100996258756</v>
      </c>
      <c r="H29" s="234">
        <f t="shared" si="19"/>
        <v>91886.679005138358</v>
      </c>
      <c r="I29" s="234">
        <f t="shared" si="19"/>
        <v>97524.58557968527</v>
      </c>
      <c r="J29" s="234">
        <f t="shared" si="19"/>
        <v>104544.67692814179</v>
      </c>
      <c r="K29" s="234">
        <f t="shared" si="19"/>
        <v>112975.21900204979</v>
      </c>
      <c r="L29" s="234">
        <f t="shared" si="19"/>
        <v>122454.45765004634</v>
      </c>
      <c r="M29" s="234">
        <f t="shared" si="19"/>
        <v>134485.10811470498</v>
      </c>
      <c r="N29" s="234">
        <f t="shared" si="19"/>
        <v>144520.92785397961</v>
      </c>
      <c r="O29" s="234">
        <f t="shared" si="19"/>
        <v>154726.35255580352</v>
      </c>
      <c r="P29" s="234">
        <f t="shared" si="19"/>
        <v>165041.79193960433</v>
      </c>
      <c r="Q29" s="234">
        <f t="shared" si="19"/>
        <v>175530.34190152801</v>
      </c>
      <c r="R29" s="234">
        <f t="shared" si="19"/>
        <v>186131.58512375696</v>
      </c>
      <c r="S29" s="234">
        <f t="shared" si="19"/>
        <v>195806.89951708243</v>
      </c>
      <c r="T29" s="234">
        <f t="shared" si="19"/>
        <v>205418.77176989889</v>
      </c>
      <c r="U29" s="234">
        <f t="shared" si="19"/>
        <v>215030.0688115737</v>
      </c>
      <c r="V29" s="234">
        <f t="shared" si="19"/>
        <v>224579.14926762966</v>
      </c>
      <c r="W29" s="234">
        <f t="shared" si="19"/>
        <v>234128.51330497203</v>
      </c>
      <c r="X29" s="234">
        <f t="shared" si="19"/>
        <v>243616.8988724362</v>
      </c>
      <c r="Y29" s="234">
        <f t="shared" si="19"/>
        <v>253106.44188711402</v>
      </c>
      <c r="Z29" s="234">
        <f t="shared" si="19"/>
        <v>262536.25766868179</v>
      </c>
      <c r="AA29" s="234">
        <f t="shared" si="19"/>
        <v>271968.12039144424</v>
      </c>
      <c r="AB29" s="234">
        <f t="shared" si="19"/>
        <v>281341.52081471746</v>
      </c>
      <c r="AC29" s="234">
        <f t="shared" si="19"/>
        <v>290687.57653294993</v>
      </c>
      <c r="AD29" s="234">
        <f t="shared" si="19"/>
        <v>300037.04385170166</v>
      </c>
      <c r="AE29" s="234">
        <f t="shared" si="19"/>
        <v>309329.97311608493</v>
      </c>
      <c r="AF29" s="234">
        <f t="shared" si="19"/>
        <v>318627.24507808423</v>
      </c>
      <c r="AG29" s="234">
        <f t="shared" si="19"/>
        <v>327869.28078858578</v>
      </c>
      <c r="AH29" s="234">
        <f t="shared" si="19"/>
        <v>337116.60799176781</v>
      </c>
      <c r="AI29" s="234">
        <f t="shared" si="19"/>
        <v>346310.01658886427</v>
      </c>
      <c r="AJ29" s="234">
        <f t="shared" si="19"/>
        <v>355509.68380202248</v>
      </c>
      <c r="AK29" s="234">
        <f t="shared" si="19"/>
        <v>364656.76654946082</v>
      </c>
      <c r="AL29" s="234">
        <f t="shared" si="19"/>
        <v>373811.09401329054</v>
      </c>
      <c r="AM29" s="234">
        <f t="shared" si="19"/>
        <v>381204.88566992467</v>
      </c>
      <c r="AN29" s="234">
        <f t="shared" si="19"/>
        <v>388581.28824798716</v>
      </c>
      <c r="AO29" s="234">
        <f t="shared" ref="AO29:AP29" si="20">AO25</f>
        <v>395881.80269574211</v>
      </c>
      <c r="AP29" s="234">
        <f t="shared" si="20"/>
        <v>403165.17918590421</v>
      </c>
    </row>
    <row r="30" spans="2:42" x14ac:dyDescent="0.2"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</row>
    <row r="32" spans="2:42" x14ac:dyDescent="0.2">
      <c r="B32" s="231" t="s">
        <v>431</v>
      </c>
      <c r="C32" s="247" t="s">
        <v>9</v>
      </c>
    </row>
    <row r="33" spans="2:42" x14ac:dyDescent="0.2">
      <c r="B33" s="243" t="s">
        <v>108</v>
      </c>
      <c r="C33" s="234">
        <f>SUM(D33:AP33)</f>
        <v>731551.21928349975</v>
      </c>
      <c r="D33" s="234">
        <v>0</v>
      </c>
      <c r="E33" s="234">
        <v>0</v>
      </c>
      <c r="F33" s="234">
        <v>0</v>
      </c>
      <c r="G33" s="234">
        <v>36346.480635298765</v>
      </c>
      <c r="H33" s="234">
        <v>36275.548403350156</v>
      </c>
      <c r="I33" s="234">
        <v>35993.83164278933</v>
      </c>
      <c r="J33" s="234">
        <v>35531.541241122948</v>
      </c>
      <c r="K33" s="234">
        <v>34884.177449688614</v>
      </c>
      <c r="L33" s="234">
        <v>34099.313064309943</v>
      </c>
      <c r="M33" s="234">
        <v>32975.341186725724</v>
      </c>
      <c r="N33" s="234">
        <v>32119.939308108442</v>
      </c>
      <c r="O33" s="234">
        <v>31243.886092776382</v>
      </c>
      <c r="P33" s="234">
        <v>30355.129221529111</v>
      </c>
      <c r="Q33" s="234">
        <v>29445.152682766045</v>
      </c>
      <c r="R33" s="234">
        <v>28522.036198484275</v>
      </c>
      <c r="S33" s="234">
        <v>27355.148397263914</v>
      </c>
      <c r="T33" s="234">
        <v>26192.868840856696</v>
      </c>
      <c r="U33" s="234">
        <v>25026.59153166656</v>
      </c>
      <c r="V33" s="234">
        <v>23864.604140756401</v>
      </c>
      <c r="W33" s="234">
        <v>22698.287052430227</v>
      </c>
      <c r="X33" s="234">
        <v>21535.931578993921</v>
      </c>
      <c r="Y33" s="234">
        <v>20368.902540690535</v>
      </c>
      <c r="Z33" s="234">
        <v>19205.496421611741</v>
      </c>
      <c r="AA33" s="234">
        <v>18037.060480681004</v>
      </c>
      <c r="AB33" s="234">
        <v>16871.897940370589</v>
      </c>
      <c r="AC33" s="234">
        <v>15705.586945225039</v>
      </c>
      <c r="AD33" s="234">
        <v>14533.687568412537</v>
      </c>
      <c r="AE33" s="234">
        <v>13364.516160428784</v>
      </c>
      <c r="AF33" s="234">
        <v>12189.366988790707</v>
      </c>
      <c r="AG33" s="234">
        <v>11016.567223926857</v>
      </c>
      <c r="AH33" s="234">
        <v>9837.3861534750231</v>
      </c>
      <c r="AI33" s="234">
        <v>8660.1634694395962</v>
      </c>
      <c r="AJ33" s="234">
        <v>7476.1412303605057</v>
      </c>
      <c r="AK33" s="234">
        <v>6293.6733927137857</v>
      </c>
      <c r="AL33" s="234">
        <v>5103.9724757185431</v>
      </c>
      <c r="AM33" s="234">
        <v>3900.8011814339129</v>
      </c>
      <c r="AN33" s="234">
        <v>2698.752495218931</v>
      </c>
      <c r="AO33" s="234">
        <v>1506.3656818982072</v>
      </c>
      <c r="AP33" s="234">
        <v>315.07226418603153</v>
      </c>
    </row>
    <row r="34" spans="2:42" x14ac:dyDescent="0.2">
      <c r="B34" s="243" t="s">
        <v>109</v>
      </c>
      <c r="C34" s="234">
        <f t="shared" ref="C34:C35" si="21">SUM(D34:AP34)</f>
        <v>876523.25028003799</v>
      </c>
      <c r="D34" s="234">
        <v>0</v>
      </c>
      <c r="E34" s="234">
        <v>0</v>
      </c>
      <c r="F34" s="234">
        <v>0</v>
      </c>
      <c r="G34" s="234">
        <v>25623.207071933077</v>
      </c>
      <c r="H34" s="234">
        <v>25701.751730374475</v>
      </c>
      <c r="I34" s="234">
        <v>25724.074749948097</v>
      </c>
      <c r="J34" s="234">
        <v>25700.893518337802</v>
      </c>
      <c r="K34" s="234">
        <v>25632.972119228074</v>
      </c>
      <c r="L34" s="234">
        <v>25535.292516764577</v>
      </c>
      <c r="M34" s="234">
        <v>25355.441596857305</v>
      </c>
      <c r="N34" s="234">
        <v>25257.735021523902</v>
      </c>
      <c r="O34" s="234">
        <v>25164.002253368431</v>
      </c>
      <c r="P34" s="234">
        <v>25076.613539624304</v>
      </c>
      <c r="Q34" s="234">
        <v>24993.657035765951</v>
      </c>
      <c r="R34" s="234">
        <v>24917.489553301042</v>
      </c>
      <c r="S34" s="234">
        <v>24662.67910703451</v>
      </c>
      <c r="T34" s="234">
        <v>24430.173731622395</v>
      </c>
      <c r="U34" s="234">
        <v>24218.311158611185</v>
      </c>
      <c r="V34" s="234">
        <v>24029.36408223895</v>
      </c>
      <c r="W34" s="234">
        <v>23861.828555351916</v>
      </c>
      <c r="X34" s="234">
        <v>23717.846618249852</v>
      </c>
      <c r="Y34" s="234">
        <v>23596.076304164199</v>
      </c>
      <c r="Z34" s="234">
        <v>23498.52636992859</v>
      </c>
      <c r="AA34" s="234">
        <v>23424.020609371044</v>
      </c>
      <c r="AB34" s="234">
        <v>23374.431782788401</v>
      </c>
      <c r="AC34" s="234">
        <v>23349.397382090796</v>
      </c>
      <c r="AD34" s="234">
        <v>23348.719274730847</v>
      </c>
      <c r="AE34" s="234">
        <v>23374.060947032893</v>
      </c>
      <c r="AF34" s="234">
        <v>23424.677957861848</v>
      </c>
      <c r="AG34" s="234">
        <v>23502.090632900621</v>
      </c>
      <c r="AH34" s="234">
        <v>23605.734530752026</v>
      </c>
      <c r="AI34" s="234">
        <v>23736.983791741273</v>
      </c>
      <c r="AJ34" s="234">
        <v>23895.458347116921</v>
      </c>
      <c r="AK34" s="234">
        <v>24082.383032294754</v>
      </c>
      <c r="AL34" s="234">
        <v>24297.566667098316</v>
      </c>
      <c r="AM34" s="234">
        <v>24215.161415543334</v>
      </c>
      <c r="AN34" s="234">
        <v>24136.967118171913</v>
      </c>
      <c r="AO34" s="234">
        <v>24063.480159242172</v>
      </c>
      <c r="AP34" s="234">
        <v>23994.179997072264</v>
      </c>
    </row>
    <row r="35" spans="2:42" x14ac:dyDescent="0.2">
      <c r="B35" s="293" t="s">
        <v>308</v>
      </c>
      <c r="C35" s="234">
        <f t="shared" si="21"/>
        <v>1789317.396439861</v>
      </c>
      <c r="D35" s="294">
        <v>0</v>
      </c>
      <c r="E35" s="294">
        <v>0</v>
      </c>
      <c r="F35" s="294">
        <v>0</v>
      </c>
      <c r="G35" s="294">
        <v>17748.548401244268</v>
      </c>
      <c r="H35" s="294">
        <v>18561.109159037951</v>
      </c>
      <c r="I35" s="294">
        <v>19699.966287096428</v>
      </c>
      <c r="J35" s="294">
        <v>21118.024739484645</v>
      </c>
      <c r="K35" s="294">
        <v>22820.99423841406</v>
      </c>
      <c r="L35" s="294">
        <v>24735.800445309364</v>
      </c>
      <c r="M35" s="294">
        <v>27165.991839170409</v>
      </c>
      <c r="N35" s="294">
        <v>29193.227426503883</v>
      </c>
      <c r="O35" s="294">
        <v>31254.723216272312</v>
      </c>
      <c r="P35" s="294">
        <v>33338.441971800079</v>
      </c>
      <c r="Q35" s="294">
        <v>35457.12906410866</v>
      </c>
      <c r="R35" s="294">
        <v>37598.580194998911</v>
      </c>
      <c r="S35" s="294">
        <v>39552.993702450651</v>
      </c>
      <c r="T35" s="294">
        <v>41494.591897519575</v>
      </c>
      <c r="U35" s="294">
        <v>43436.073899937888</v>
      </c>
      <c r="V35" s="294">
        <v>45364.988152061196</v>
      </c>
      <c r="W35" s="294">
        <v>47293.959687604351</v>
      </c>
      <c r="X35" s="294">
        <v>49210.613572232112</v>
      </c>
      <c r="Y35" s="294">
        <v>51127.501261197038</v>
      </c>
      <c r="Z35" s="294">
        <v>53032.324049073723</v>
      </c>
      <c r="AA35" s="294">
        <v>54937.560319071737</v>
      </c>
      <c r="AB35" s="294">
        <v>56830.987204572928</v>
      </c>
      <c r="AC35" s="294">
        <v>58718.890459655886</v>
      </c>
      <c r="AD35" s="294">
        <v>60607.482858043739</v>
      </c>
      <c r="AE35" s="294">
        <v>62484.654569449158</v>
      </c>
      <c r="AF35" s="294">
        <v>64362.703505773017</v>
      </c>
      <c r="AG35" s="294">
        <v>66229.594719294328</v>
      </c>
      <c r="AH35" s="294">
        <v>68097.554814337098</v>
      </c>
      <c r="AI35" s="294">
        <v>69954.623350950584</v>
      </c>
      <c r="AJ35" s="294">
        <v>71812.956128008547</v>
      </c>
      <c r="AK35" s="294">
        <v>73660.666842991093</v>
      </c>
      <c r="AL35" s="294">
        <v>75509.840990684694</v>
      </c>
      <c r="AM35" s="294">
        <v>77003.386905324791</v>
      </c>
      <c r="AN35" s="294">
        <v>78493.420226093411</v>
      </c>
      <c r="AO35" s="294">
        <v>79968.124144539906</v>
      </c>
      <c r="AP35" s="294">
        <v>81439.366195552662</v>
      </c>
    </row>
    <row r="36" spans="2:42" x14ac:dyDescent="0.2">
      <c r="B36" s="244" t="s">
        <v>9</v>
      </c>
      <c r="C36" s="245">
        <f>SUM(D36:AP36)</f>
        <v>3397391.8660033992</v>
      </c>
      <c r="D36" s="246">
        <f>SUM(D33:D35)</f>
        <v>0</v>
      </c>
      <c r="E36" s="246">
        <f>SUM(E33:E35)</f>
        <v>0</v>
      </c>
      <c r="F36" s="246">
        <f t="shared" ref="F36:AN36" si="22">SUM(F33:F35)</f>
        <v>0</v>
      </c>
      <c r="G36" s="246">
        <f t="shared" si="22"/>
        <v>79718.236108476121</v>
      </c>
      <c r="H36" s="246">
        <f t="shared" si="22"/>
        <v>80538.409292762575</v>
      </c>
      <c r="I36" s="246">
        <f t="shared" si="22"/>
        <v>81417.872679833847</v>
      </c>
      <c r="J36" s="246">
        <f t="shared" si="22"/>
        <v>82350.459498945391</v>
      </c>
      <c r="K36" s="246">
        <f t="shared" si="22"/>
        <v>83338.143807330751</v>
      </c>
      <c r="L36" s="246">
        <f t="shared" si="22"/>
        <v>84370.406026383876</v>
      </c>
      <c r="M36" s="246">
        <f t="shared" si="22"/>
        <v>85496.774622753437</v>
      </c>
      <c r="N36" s="246">
        <f t="shared" si="22"/>
        <v>86570.901756136227</v>
      </c>
      <c r="O36" s="246">
        <f t="shared" si="22"/>
        <v>87662.611562417122</v>
      </c>
      <c r="P36" s="246">
        <f t="shared" si="22"/>
        <v>88770.184732953494</v>
      </c>
      <c r="Q36" s="246">
        <f t="shared" si="22"/>
        <v>89895.938782640646</v>
      </c>
      <c r="R36" s="246">
        <f t="shared" si="22"/>
        <v>91038.105946784228</v>
      </c>
      <c r="S36" s="246">
        <f t="shared" si="22"/>
        <v>91570.821206749068</v>
      </c>
      <c r="T36" s="246">
        <f t="shared" si="22"/>
        <v>92117.634469998666</v>
      </c>
      <c r="U36" s="246">
        <f t="shared" si="22"/>
        <v>92680.976590215636</v>
      </c>
      <c r="V36" s="246">
        <f t="shared" si="22"/>
        <v>93258.956375056543</v>
      </c>
      <c r="W36" s="246">
        <f t="shared" si="22"/>
        <v>93854.075295386487</v>
      </c>
      <c r="X36" s="246">
        <f t="shared" si="22"/>
        <v>94464.391769475886</v>
      </c>
      <c r="Y36" s="246">
        <f t="shared" si="22"/>
        <v>95092.480106051778</v>
      </c>
      <c r="Z36" s="246">
        <f t="shared" si="22"/>
        <v>95736.346840614046</v>
      </c>
      <c r="AA36" s="246">
        <f t="shared" si="22"/>
        <v>96398.641409123782</v>
      </c>
      <c r="AB36" s="246">
        <f t="shared" si="22"/>
        <v>97077.31692773191</v>
      </c>
      <c r="AC36" s="246">
        <f t="shared" si="22"/>
        <v>97773.874786971719</v>
      </c>
      <c r="AD36" s="246">
        <f t="shared" si="22"/>
        <v>98489.889701187116</v>
      </c>
      <c r="AE36" s="246">
        <f t="shared" si="22"/>
        <v>99223.231676910829</v>
      </c>
      <c r="AF36" s="246">
        <f t="shared" si="22"/>
        <v>99976.748452425571</v>
      </c>
      <c r="AG36" s="246">
        <f t="shared" si="22"/>
        <v>100748.2525761218</v>
      </c>
      <c r="AH36" s="246">
        <f t="shared" si="22"/>
        <v>101540.67549856415</v>
      </c>
      <c r="AI36" s="246">
        <f t="shared" si="22"/>
        <v>102351.77061213145</v>
      </c>
      <c r="AJ36" s="246">
        <f t="shared" si="22"/>
        <v>103184.55570548598</v>
      </c>
      <c r="AK36" s="246">
        <f t="shared" si="22"/>
        <v>104036.72326799964</v>
      </c>
      <c r="AL36" s="246">
        <f t="shared" si="22"/>
        <v>104911.38013350155</v>
      </c>
      <c r="AM36" s="246">
        <f t="shared" si="22"/>
        <v>105119.34950230204</v>
      </c>
      <c r="AN36" s="246">
        <f t="shared" si="22"/>
        <v>105329.13983948425</v>
      </c>
      <c r="AO36" s="246">
        <f t="shared" ref="AO36:AP36" si="23">SUM(AO33:AO35)</f>
        <v>105537.96998568028</v>
      </c>
      <c r="AP36" s="246">
        <f t="shared" si="23"/>
        <v>105748.61845681096</v>
      </c>
    </row>
    <row r="39" spans="2:42" x14ac:dyDescent="0.2">
      <c r="B39" s="229"/>
      <c r="C39" s="229"/>
      <c r="D39" s="229" t="s">
        <v>10</v>
      </c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</row>
    <row r="40" spans="2:42" x14ac:dyDescent="0.2">
      <c r="B40" s="231" t="s">
        <v>432</v>
      </c>
      <c r="C40" s="231"/>
      <c r="D40" s="236">
        <v>1</v>
      </c>
      <c r="E40" s="236">
        <v>2</v>
      </c>
      <c r="F40" s="236">
        <v>3</v>
      </c>
      <c r="G40" s="236">
        <v>4</v>
      </c>
      <c r="H40" s="236">
        <v>5</v>
      </c>
      <c r="I40" s="236">
        <v>6</v>
      </c>
      <c r="J40" s="236">
        <v>7</v>
      </c>
      <c r="K40" s="236">
        <v>8</v>
      </c>
      <c r="L40" s="236">
        <v>9</v>
      </c>
      <c r="M40" s="236">
        <v>10</v>
      </c>
      <c r="N40" s="236">
        <v>11</v>
      </c>
      <c r="O40" s="236">
        <v>12</v>
      </c>
      <c r="P40" s="236">
        <v>13</v>
      </c>
      <c r="Q40" s="236">
        <v>14</v>
      </c>
      <c r="R40" s="236">
        <v>15</v>
      </c>
      <c r="S40" s="236">
        <v>16</v>
      </c>
      <c r="T40" s="236">
        <v>17</v>
      </c>
      <c r="U40" s="236">
        <v>18</v>
      </c>
      <c r="V40" s="236">
        <v>19</v>
      </c>
      <c r="W40" s="236">
        <v>20</v>
      </c>
      <c r="X40" s="236">
        <v>21</v>
      </c>
      <c r="Y40" s="236">
        <v>22</v>
      </c>
      <c r="Z40" s="236">
        <v>23</v>
      </c>
      <c r="AA40" s="236">
        <v>24</v>
      </c>
      <c r="AB40" s="236">
        <v>25</v>
      </c>
      <c r="AC40" s="236">
        <v>26</v>
      </c>
      <c r="AD40" s="236">
        <v>27</v>
      </c>
      <c r="AE40" s="236">
        <v>28</v>
      </c>
      <c r="AF40" s="236">
        <v>29</v>
      </c>
      <c r="AG40" s="236">
        <v>30</v>
      </c>
      <c r="AH40" s="236">
        <v>31</v>
      </c>
      <c r="AI40" s="236">
        <v>32</v>
      </c>
      <c r="AJ40" s="236">
        <v>33</v>
      </c>
      <c r="AK40" s="236">
        <v>34</v>
      </c>
      <c r="AL40" s="236">
        <v>35</v>
      </c>
      <c r="AM40" s="236">
        <v>36</v>
      </c>
      <c r="AN40" s="236">
        <v>37</v>
      </c>
      <c r="AO40" s="236">
        <v>38</v>
      </c>
      <c r="AP40" s="236">
        <v>39</v>
      </c>
    </row>
    <row r="41" spans="2:42" x14ac:dyDescent="0.2">
      <c r="B41" s="232" t="s">
        <v>33</v>
      </c>
      <c r="C41" s="233" t="s">
        <v>9</v>
      </c>
      <c r="D41" s="237">
        <f t="shared" ref="D41:AN41" si="24">D4</f>
        <v>2026</v>
      </c>
      <c r="E41" s="237">
        <f t="shared" si="24"/>
        <v>2027</v>
      </c>
      <c r="F41" s="237">
        <f t="shared" si="24"/>
        <v>2028</v>
      </c>
      <c r="G41" s="237">
        <f t="shared" si="24"/>
        <v>2029</v>
      </c>
      <c r="H41" s="237">
        <f t="shared" si="24"/>
        <v>2030</v>
      </c>
      <c r="I41" s="237">
        <f t="shared" si="24"/>
        <v>2031</v>
      </c>
      <c r="J41" s="237">
        <f t="shared" si="24"/>
        <v>2032</v>
      </c>
      <c r="K41" s="237">
        <f t="shared" si="24"/>
        <v>2033</v>
      </c>
      <c r="L41" s="237">
        <f t="shared" si="24"/>
        <v>2034</v>
      </c>
      <c r="M41" s="237">
        <f t="shared" si="24"/>
        <v>2035</v>
      </c>
      <c r="N41" s="237">
        <f t="shared" si="24"/>
        <v>2036</v>
      </c>
      <c r="O41" s="237">
        <f t="shared" si="24"/>
        <v>2037</v>
      </c>
      <c r="P41" s="237">
        <f t="shared" si="24"/>
        <v>2038</v>
      </c>
      <c r="Q41" s="237">
        <f t="shared" si="24"/>
        <v>2039</v>
      </c>
      <c r="R41" s="237">
        <f t="shared" si="24"/>
        <v>2040</v>
      </c>
      <c r="S41" s="237">
        <f t="shared" si="24"/>
        <v>2041</v>
      </c>
      <c r="T41" s="237">
        <f t="shared" si="24"/>
        <v>2042</v>
      </c>
      <c r="U41" s="237">
        <f t="shared" si="24"/>
        <v>2043</v>
      </c>
      <c r="V41" s="237">
        <f t="shared" si="24"/>
        <v>2044</v>
      </c>
      <c r="W41" s="237">
        <f t="shared" si="24"/>
        <v>2045</v>
      </c>
      <c r="X41" s="237">
        <f t="shared" si="24"/>
        <v>2046</v>
      </c>
      <c r="Y41" s="237">
        <f t="shared" si="24"/>
        <v>2047</v>
      </c>
      <c r="Z41" s="237">
        <f t="shared" si="24"/>
        <v>2048</v>
      </c>
      <c r="AA41" s="237">
        <f t="shared" si="24"/>
        <v>2049</v>
      </c>
      <c r="AB41" s="237">
        <f t="shared" si="24"/>
        <v>2050</v>
      </c>
      <c r="AC41" s="237">
        <f t="shared" si="24"/>
        <v>2051</v>
      </c>
      <c r="AD41" s="237">
        <f t="shared" si="24"/>
        <v>2052</v>
      </c>
      <c r="AE41" s="237">
        <f t="shared" si="24"/>
        <v>2053</v>
      </c>
      <c r="AF41" s="237">
        <f t="shared" si="24"/>
        <v>2054</v>
      </c>
      <c r="AG41" s="237">
        <f t="shared" si="24"/>
        <v>2055</v>
      </c>
      <c r="AH41" s="237">
        <f t="shared" si="24"/>
        <v>2056</v>
      </c>
      <c r="AI41" s="237">
        <f t="shared" si="24"/>
        <v>2057</v>
      </c>
      <c r="AJ41" s="237">
        <f t="shared" si="24"/>
        <v>2058</v>
      </c>
      <c r="AK41" s="237">
        <f t="shared" si="24"/>
        <v>2059</v>
      </c>
      <c r="AL41" s="237">
        <f t="shared" si="24"/>
        <v>2060</v>
      </c>
      <c r="AM41" s="237">
        <f t="shared" si="24"/>
        <v>2061</v>
      </c>
      <c r="AN41" s="237">
        <f t="shared" si="24"/>
        <v>2062</v>
      </c>
      <c r="AO41" s="237">
        <f t="shared" ref="AO41:AP41" si="25">AO4</f>
        <v>2063</v>
      </c>
      <c r="AP41" s="237">
        <f t="shared" si="25"/>
        <v>2064</v>
      </c>
    </row>
    <row r="42" spans="2:42" x14ac:dyDescent="0.2">
      <c r="B42" s="229" t="s">
        <v>386</v>
      </c>
      <c r="C42" s="234">
        <f>SUM(D42:AP42)</f>
        <v>16460.166449440363</v>
      </c>
      <c r="D42" s="235">
        <f>'08_A Spotreba PHM_E (cesty)'!D37</f>
        <v>0</v>
      </c>
      <c r="E42" s="235">
        <f>'08_A Spotreba PHM_E (cesty)'!E37</f>
        <v>0</v>
      </c>
      <c r="F42" s="235">
        <f>'08_A Spotreba PHM_E (cesty)'!F37</f>
        <v>0</v>
      </c>
      <c r="G42" s="235">
        <f>'08_A Spotreba PHM_E (cesty)'!G37</f>
        <v>812.184964503331</v>
      </c>
      <c r="H42" s="235">
        <f>'08_A Spotreba PHM_E (cesty)'!H37</f>
        <v>810.9151245131925</v>
      </c>
      <c r="I42" s="235">
        <f>'08_A Spotreba PHM_E (cesty)'!I37</f>
        <v>804.93188162670526</v>
      </c>
      <c r="J42" s="235">
        <f>'08_A Spotreba PHM_E (cesty)'!J37</f>
        <v>794.90555088833196</v>
      </c>
      <c r="K42" s="235">
        <f>'08_A Spotreba PHM_E (cesty)'!K37</f>
        <v>780.73061018449653</v>
      </c>
      <c r="L42" s="235">
        <f>'08_A Spotreba PHM_E (cesty)'!L37</f>
        <v>763.46720831504808</v>
      </c>
      <c r="M42" s="235">
        <f>'08_A Spotreba PHM_E (cesty)'!M37</f>
        <v>738.59590580722215</v>
      </c>
      <c r="N42" s="235">
        <f>'08_A Spotreba PHM_E (cesty)'!N37</f>
        <v>719.72395207400496</v>
      </c>
      <c r="O42" s="235">
        <f>'08_A Spotreba PHM_E (cesty)'!O37</f>
        <v>700.37515219240345</v>
      </c>
      <c r="P42" s="235">
        <f>'08_A Spotreba PHM_E (cesty)'!P37</f>
        <v>680.72706212856087</v>
      </c>
      <c r="Q42" s="235">
        <f>'08_A Spotreba PHM_E (cesty)'!Q37</f>
        <v>660.58816585247155</v>
      </c>
      <c r="R42" s="235">
        <f>'08_A Spotreba PHM_E (cesty)'!R37</f>
        <v>640.13910150901518</v>
      </c>
      <c r="S42" s="235">
        <f>'08_A Spotreba PHM_E (cesty)'!S37</f>
        <v>614.51963220418952</v>
      </c>
      <c r="T42" s="235">
        <f>'08_A Spotreba PHM_E (cesty)'!T37</f>
        <v>588.96123726363498</v>
      </c>
      <c r="U42" s="235">
        <f>'08_A Spotreba PHM_E (cesty)'!U37</f>
        <v>563.26971785820115</v>
      </c>
      <c r="V42" s="235">
        <f>'08_A Spotreba PHM_E (cesty)'!V37</f>
        <v>537.63072381842176</v>
      </c>
      <c r="W42" s="235">
        <f>'08_A Spotreba PHM_E (cesty)'!W37</f>
        <v>511.84935579853988</v>
      </c>
      <c r="X42" s="235">
        <f>'08_A Spotreba PHM_E (cesty)'!X37</f>
        <v>486.11167479412825</v>
      </c>
      <c r="Y42" s="235">
        <f>'08_A Spotreba PHM_E (cesty)'!Y37</f>
        <v>460.22202716896112</v>
      </c>
      <c r="Z42" s="235">
        <f>'08_A Spotreba PHM_E (cesty)'!Z37</f>
        <v>434.36692700872135</v>
      </c>
      <c r="AA42" s="235">
        <f>'08_A Spotreba PHM_E (cesty)'!AA37</f>
        <v>408.34991113492094</v>
      </c>
      <c r="AB42" s="235">
        <f>'08_A Spotreba PHM_E (cesty)'!AB37</f>
        <v>382.35798969023938</v>
      </c>
      <c r="AC42" s="235">
        <f>'08_A Spotreba PHM_E (cesty)'!AC37</f>
        <v>356.29025814556462</v>
      </c>
      <c r="AD42" s="235">
        <f>'08_A Spotreba PHM_E (cesty)'!AD37</f>
        <v>330.04499183550894</v>
      </c>
      <c r="AE42" s="235">
        <f>'08_A Spotreba PHM_E (cesty)'!AE37</f>
        <v>303.81002795107298</v>
      </c>
      <c r="AF42" s="235">
        <f>'08_A Spotreba PHM_E (cesty)'!AF37</f>
        <v>277.38662764867001</v>
      </c>
      <c r="AG42" s="235">
        <f>'08_A Spotreba PHM_E (cesty)'!AG37</f>
        <v>250.96323636083255</v>
      </c>
      <c r="AH42" s="235">
        <f>'08_A Spotreba PHM_E (cesty)'!AH37</f>
        <v>224.34009999116137</v>
      </c>
      <c r="AI42" s="235">
        <f>'08_A Spotreba PHM_E (cesty)'!AI37</f>
        <v>197.70631907995602</v>
      </c>
      <c r="AJ42" s="235">
        <f>'08_A Spotreba PHM_E (cesty)'!AJ37</f>
        <v>170.86106177244665</v>
      </c>
      <c r="AK42" s="235">
        <f>'08_A Spotreba PHM_E (cesty)'!AK37</f>
        <v>143.99413177316319</v>
      </c>
      <c r="AL42" s="235">
        <f>'08_A Spotreba PHM_E (cesty)'!AL37</f>
        <v>116.90355520830209</v>
      </c>
      <c r="AM42" s="235">
        <f>'08_A Spotreba PHM_E (cesty)'!AM37</f>
        <v>89.362226414868161</v>
      </c>
      <c r="AN42" s="235">
        <f>'08_A Spotreba PHM_E (cesty)'!AN37</f>
        <v>61.83638581771028</v>
      </c>
      <c r="AO42" s="235">
        <f>'08_A Spotreba PHM_E (cesty)'!AO37</f>
        <v>34.521720901178043</v>
      </c>
      <c r="AP42" s="235">
        <f>'08_A Spotreba PHM_E (cesty)'!AP37</f>
        <v>7.2219302051812715</v>
      </c>
    </row>
    <row r="43" spans="2:42" x14ac:dyDescent="0.2">
      <c r="B43" s="229" t="s">
        <v>387</v>
      </c>
      <c r="C43" s="234">
        <f t="shared" ref="C43:C45" si="26">SUM(D43:AP43)</f>
        <v>19320.348829674582</v>
      </c>
      <c r="D43" s="235">
        <f>'08_A Spotreba PHM_E (cesty)'!D46</f>
        <v>0</v>
      </c>
      <c r="E43" s="235">
        <f>'08_A Spotreba PHM_E (cesty)'!E46</f>
        <v>0</v>
      </c>
      <c r="F43" s="235">
        <f>'08_A Spotreba PHM_E (cesty)'!F46</f>
        <v>0</v>
      </c>
      <c r="G43" s="235">
        <f>'08_A Spotreba PHM_E (cesty)'!G46</f>
        <v>491.87845189663147</v>
      </c>
      <c r="H43" s="235">
        <f>'08_A Spotreba PHM_E (cesty)'!H46</f>
        <v>494.48193722219838</v>
      </c>
      <c r="I43" s="235">
        <f>'08_A Spotreba PHM_E (cesty)'!I46</f>
        <v>496.62040094234129</v>
      </c>
      <c r="J43" s="235">
        <f>'08_A Spotreba PHM_E (cesty)'!J46</f>
        <v>498.42535200922663</v>
      </c>
      <c r="K43" s="235">
        <f>'08_A Spotreba PHM_E (cesty)'!K46</f>
        <v>499.9339915808971</v>
      </c>
      <c r="L43" s="235">
        <f>'08_A Spotreba PHM_E (cesty)'!L46</f>
        <v>501.30786001854972</v>
      </c>
      <c r="M43" s="235">
        <f>'08_A Spotreba PHM_E (cesty)'!M46</f>
        <v>502.12890274712913</v>
      </c>
      <c r="N43" s="235">
        <f>'08_A Spotreba PHM_E (cesty)'!N46</f>
        <v>503.80969217876122</v>
      </c>
      <c r="O43" s="235">
        <f>'08_A Spotreba PHM_E (cesty)'!O46</f>
        <v>505.67890559459124</v>
      </c>
      <c r="P43" s="235">
        <f>'08_A Spotreba PHM_E (cesty)'!P46</f>
        <v>507.76043166284472</v>
      </c>
      <c r="Q43" s="235">
        <f>'08_A Spotreba PHM_E (cesty)'!Q46</f>
        <v>510.04396723068169</v>
      </c>
      <c r="R43" s="235">
        <f>'08_A Spotreba PHM_E (cesty)'!R46</f>
        <v>512.55253105974884</v>
      </c>
      <c r="S43" s="235">
        <f>'08_A Spotreba PHM_E (cesty)'!S46</f>
        <v>511.79497398813066</v>
      </c>
      <c r="T43" s="235">
        <f>'08_A Spotreba PHM_E (cesty)'!T46</f>
        <v>511.56125625664731</v>
      </c>
      <c r="U43" s="235">
        <f>'08_A Spotreba PHM_E (cesty)'!U46</f>
        <v>511.84744919017544</v>
      </c>
      <c r="V43" s="235">
        <f>'08_A Spotreba PHM_E (cesty)'!V46</f>
        <v>512.6736914130048</v>
      </c>
      <c r="W43" s="235">
        <f>'08_A Spotreba PHM_E (cesty)'!W46</f>
        <v>514.0399160603838</v>
      </c>
      <c r="X43" s="235">
        <f>'08_A Spotreba PHM_E (cesty)'!X46</f>
        <v>515.96311270110584</v>
      </c>
      <c r="Y43" s="235">
        <f>'08_A Spotreba PHM_E (cesty)'!Y46</f>
        <v>518.44717235792291</v>
      </c>
      <c r="Z43" s="235">
        <f>'08_A Spotreba PHM_E (cesty)'!Z46</f>
        <v>521.50586612654183</v>
      </c>
      <c r="AA43" s="235">
        <f>'08_A Spotreba PHM_E (cesty)'!AA46</f>
        <v>525.1471421197889</v>
      </c>
      <c r="AB43" s="235">
        <f>'08_A Spotreba PHM_E (cesty)'!AB46</f>
        <v>529.38148138948577</v>
      </c>
      <c r="AC43" s="235">
        <f>'08_A Spotreba PHM_E (cesty)'!AC46</f>
        <v>534.21873789623396</v>
      </c>
      <c r="AD43" s="235">
        <f>'08_A Spotreba PHM_E (cesty)'!AD46</f>
        <v>539.6727898613974</v>
      </c>
      <c r="AE43" s="235">
        <f>'08_A Spotreba PHM_E (cesty)'!AE46</f>
        <v>545.7490441222518</v>
      </c>
      <c r="AF43" s="235">
        <f>'08_A Spotreba PHM_E (cesty)'!AF46</f>
        <v>552.46604682164275</v>
      </c>
      <c r="AG43" s="235">
        <f>'08_A Spotreba PHM_E (cesty)'!AG46</f>
        <v>559.82572599324067</v>
      </c>
      <c r="AH43" s="235">
        <f>'08_A Spotreba PHM_E (cesty)'!AH46</f>
        <v>567.85105810349432</v>
      </c>
      <c r="AI43" s="235">
        <f>'08_A Spotreba PHM_E (cesty)'!AI46</f>
        <v>576.54041277710758</v>
      </c>
      <c r="AJ43" s="235">
        <f>'08_A Spotreba PHM_E (cesty)'!AJ46</f>
        <v>585.92131130412122</v>
      </c>
      <c r="AK43" s="235">
        <f>'08_A Spotreba PHM_E (cesty)'!AK46</f>
        <v>595.98848284930693</v>
      </c>
      <c r="AL43" s="235">
        <f>'08_A Spotreba PHM_E (cesty)'!AL46</f>
        <v>606.77411171849872</v>
      </c>
      <c r="AM43" s="235">
        <f>'08_A Spotreba PHM_E (cesty)'!AM46</f>
        <v>609.81084299915847</v>
      </c>
      <c r="AN43" s="235">
        <f>'08_A Spotreba PHM_E (cesty)'!AN46</f>
        <v>612.94400947967506</v>
      </c>
      <c r="AO43" s="235">
        <f>'08_A Spotreba PHM_E (cesty)'!AO46</f>
        <v>616.14993419472455</v>
      </c>
      <c r="AP43" s="235">
        <f>'08_A Spotreba PHM_E (cesty)'!AP46</f>
        <v>619.45183580694231</v>
      </c>
    </row>
    <row r="44" spans="2:42" x14ac:dyDescent="0.2">
      <c r="B44" s="229" t="s">
        <v>388</v>
      </c>
      <c r="C44" s="234">
        <f t="shared" si="26"/>
        <v>84481.675911155151</v>
      </c>
      <c r="D44" s="235">
        <f>'08_A Spotreba PHM_E (cesty)'!D55</f>
        <v>0</v>
      </c>
      <c r="E44" s="235">
        <f>'08_A Spotreba PHM_E (cesty)'!E55</f>
        <v>0</v>
      </c>
      <c r="F44" s="235">
        <f>'08_A Spotreba PHM_E (cesty)'!F55</f>
        <v>0</v>
      </c>
      <c r="G44" s="235">
        <f>'08_A Spotreba PHM_E (cesty)'!G55</f>
        <v>972.25112255800286</v>
      </c>
      <c r="H44" s="235">
        <f>'08_A Spotreba PHM_E (cesty)'!H55</f>
        <v>1009.0152526385565</v>
      </c>
      <c r="I44" s="235">
        <f>'08_A Spotreba PHM_E (cesty)'!I55</f>
        <v>1059.0832037564242</v>
      </c>
      <c r="J44" s="235">
        <f>'08_A Spotreba PHM_E (cesty)'!J55</f>
        <v>1120.5438300584253</v>
      </c>
      <c r="K44" s="235">
        <f>'08_A Spotreba PHM_E (cesty)'!K55</f>
        <v>1193.6298007332957</v>
      </c>
      <c r="L44" s="235">
        <f>'08_A Spotreba PHM_E (cesty)'!L55</f>
        <v>1275.3752713927856</v>
      </c>
      <c r="M44" s="235">
        <f>'08_A Spotreba PHM_E (cesty)'!M55</f>
        <v>1378.1047887287243</v>
      </c>
      <c r="N44" s="235">
        <f>'08_A Spotreba PHM_E (cesty)'!N55</f>
        <v>1464.5358497217026</v>
      </c>
      <c r="O44" s="235">
        <f>'08_A Spotreba PHM_E (cesty)'!O55</f>
        <v>1552.4197491760031</v>
      </c>
      <c r="P44" s="235">
        <f>'08_A Spotreba PHM_E (cesty)'!P55</f>
        <v>1641.2687203402479</v>
      </c>
      <c r="Q44" s="235">
        <f>'08_A Spotreba PHM_E (cesty)'!Q55</f>
        <v>1731.6011508111978</v>
      </c>
      <c r="R44" s="235">
        <f>'08_A Spotreba PHM_E (cesty)'!R55</f>
        <v>1822.9225194383569</v>
      </c>
      <c r="S44" s="235">
        <f>'08_A Spotreba PHM_E (cesty)'!S55</f>
        <v>1906.7161332093692</v>
      </c>
      <c r="T44" s="235">
        <f>'08_A Spotreba PHM_E (cesty)'!T55</f>
        <v>1990.0561685556308</v>
      </c>
      <c r="U44" s="235">
        <f>'08_A Spotreba PHM_E (cesty)'!U55</f>
        <v>2073.4591931838431</v>
      </c>
      <c r="V44" s="235">
        <f>'08_A Spotreba PHM_E (cesty)'!V55</f>
        <v>2156.4207062614223</v>
      </c>
      <c r="W44" s="235">
        <f>'08_A Spotreba PHM_E (cesty)'!W55</f>
        <v>2239.4542979455955</v>
      </c>
      <c r="X44" s="235">
        <f>'08_A Spotreba PHM_E (cesty)'!X55</f>
        <v>2322.058608903144</v>
      </c>
      <c r="Y44" s="235">
        <f>'08_A Spotreba PHM_E (cesty)'!Y55</f>
        <v>2404.7442732619566</v>
      </c>
      <c r="Z44" s="235">
        <f>'08_A Spotreba PHM_E (cesty)'!Z55</f>
        <v>2487.0130581039057</v>
      </c>
      <c r="AA44" s="235">
        <f>'08_A Spotreba PHM_E (cesty)'!AA55</f>
        <v>2569.3726630291994</v>
      </c>
      <c r="AB44" s="235">
        <f>'08_A Spotreba PHM_E (cesty)'!AB55</f>
        <v>2651.3279666529997</v>
      </c>
      <c r="AC44" s="235">
        <f>'08_A Spotreba PHM_E (cesty)'!AC55</f>
        <v>2733.1352892616374</v>
      </c>
      <c r="AD44" s="235">
        <f>'08_A Spotreba PHM_E (cesty)'!AD55</f>
        <v>2815.0480051448835</v>
      </c>
      <c r="AE44" s="235">
        <f>'08_A Spotreba PHM_E (cesty)'!AE55</f>
        <v>2896.5756327661215</v>
      </c>
      <c r="AF44" s="235">
        <f>'08_A Spotreba PHM_E (cesty)'!AF55</f>
        <v>2978.218629389542</v>
      </c>
      <c r="AG44" s="235">
        <f>'08_A Spotreba PHM_E (cesty)'!AG55</f>
        <v>3059.4895887076509</v>
      </c>
      <c r="AH44" s="235">
        <f>'08_A Spotreba PHM_E (cesty)'!AH55</f>
        <v>3140.8861086177753</v>
      </c>
      <c r="AI44" s="235">
        <f>'08_A Spotreba PHM_E (cesty)'!AI55</f>
        <v>3221.923843886163</v>
      </c>
      <c r="AJ44" s="235">
        <f>'08_A Spotreba PHM_E (cesty)'!AJ55</f>
        <v>3303.0975545056881</v>
      </c>
      <c r="AK44" s="235">
        <f>'08_A Spotreba PHM_E (cesty)'!AK55</f>
        <v>3383.9259423739641</v>
      </c>
      <c r="AL44" s="235">
        <f>'08_A Spotreba PHM_E (cesty)'!AL55</f>
        <v>3464.9009510433675</v>
      </c>
      <c r="AM44" s="235">
        <f>'08_A Spotreba PHM_E (cesty)'!AM55</f>
        <v>3525.5368988936029</v>
      </c>
      <c r="AN44" s="235">
        <f>'08_A Spotreba PHM_E (cesty)'!AN55</f>
        <v>3586.0302401746512</v>
      </c>
      <c r="AO44" s="235">
        <f>'08_A Spotreba PHM_E (cesty)'!AO55</f>
        <v>3645.9012284160849</v>
      </c>
      <c r="AP44" s="235">
        <f>'08_A Spotreba PHM_E (cesty)'!AP55</f>
        <v>3705.6316695132232</v>
      </c>
    </row>
    <row r="45" spans="2:42" x14ac:dyDescent="0.2">
      <c r="B45" s="229" t="s">
        <v>137</v>
      </c>
      <c r="C45" s="234">
        <f t="shared" si="26"/>
        <v>0</v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</row>
    <row r="48" spans="2:42" x14ac:dyDescent="0.2">
      <c r="B48" s="229"/>
      <c r="C48" s="229"/>
      <c r="D48" s="229" t="s">
        <v>10</v>
      </c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</row>
    <row r="49" spans="2:42" x14ac:dyDescent="0.2">
      <c r="B49" s="231" t="s">
        <v>433</v>
      </c>
      <c r="C49" s="231"/>
      <c r="D49" s="236">
        <v>1</v>
      </c>
      <c r="E49" s="236">
        <v>2</v>
      </c>
      <c r="F49" s="236">
        <v>3</v>
      </c>
      <c r="G49" s="236">
        <v>4</v>
      </c>
      <c r="H49" s="236">
        <v>5</v>
      </c>
      <c r="I49" s="236">
        <v>6</v>
      </c>
      <c r="J49" s="236">
        <v>7</v>
      </c>
      <c r="K49" s="236">
        <v>8</v>
      </c>
      <c r="L49" s="236">
        <v>9</v>
      </c>
      <c r="M49" s="236">
        <v>10</v>
      </c>
      <c r="N49" s="236">
        <v>11</v>
      </c>
      <c r="O49" s="236">
        <v>12</v>
      </c>
      <c r="P49" s="236">
        <v>13</v>
      </c>
      <c r="Q49" s="236">
        <v>14</v>
      </c>
      <c r="R49" s="236">
        <v>15</v>
      </c>
      <c r="S49" s="236">
        <v>16</v>
      </c>
      <c r="T49" s="236">
        <v>17</v>
      </c>
      <c r="U49" s="236">
        <v>18</v>
      </c>
      <c r="V49" s="236">
        <v>19</v>
      </c>
      <c r="W49" s="236">
        <v>20</v>
      </c>
      <c r="X49" s="236">
        <v>21</v>
      </c>
      <c r="Y49" s="236">
        <v>22</v>
      </c>
      <c r="Z49" s="236">
        <v>23</v>
      </c>
      <c r="AA49" s="236">
        <v>24</v>
      </c>
      <c r="AB49" s="236">
        <v>25</v>
      </c>
      <c r="AC49" s="236">
        <v>26</v>
      </c>
      <c r="AD49" s="236">
        <v>27</v>
      </c>
      <c r="AE49" s="236">
        <v>28</v>
      </c>
      <c r="AF49" s="236">
        <v>29</v>
      </c>
      <c r="AG49" s="236">
        <v>30</v>
      </c>
      <c r="AH49" s="236">
        <v>31</v>
      </c>
      <c r="AI49" s="236">
        <v>32</v>
      </c>
      <c r="AJ49" s="236">
        <v>33</v>
      </c>
      <c r="AK49" s="236">
        <v>34</v>
      </c>
      <c r="AL49" s="236">
        <v>35</v>
      </c>
      <c r="AM49" s="236">
        <v>36</v>
      </c>
      <c r="AN49" s="236">
        <v>37</v>
      </c>
      <c r="AO49" s="236">
        <v>38</v>
      </c>
      <c r="AP49" s="236">
        <v>39</v>
      </c>
    </row>
    <row r="50" spans="2:42" x14ac:dyDescent="0.2">
      <c r="B50" s="232" t="s">
        <v>34</v>
      </c>
      <c r="C50" s="233" t="s">
        <v>9</v>
      </c>
      <c r="D50" s="237">
        <f t="shared" ref="D50:AN50" si="27">D4</f>
        <v>2026</v>
      </c>
      <c r="E50" s="237">
        <f t="shared" si="27"/>
        <v>2027</v>
      </c>
      <c r="F50" s="237">
        <f t="shared" si="27"/>
        <v>2028</v>
      </c>
      <c r="G50" s="237">
        <f t="shared" si="27"/>
        <v>2029</v>
      </c>
      <c r="H50" s="237">
        <f t="shared" si="27"/>
        <v>2030</v>
      </c>
      <c r="I50" s="237">
        <f t="shared" si="27"/>
        <v>2031</v>
      </c>
      <c r="J50" s="237">
        <f t="shared" si="27"/>
        <v>2032</v>
      </c>
      <c r="K50" s="237">
        <f t="shared" si="27"/>
        <v>2033</v>
      </c>
      <c r="L50" s="237">
        <f t="shared" si="27"/>
        <v>2034</v>
      </c>
      <c r="M50" s="237">
        <f t="shared" si="27"/>
        <v>2035</v>
      </c>
      <c r="N50" s="237">
        <f t="shared" si="27"/>
        <v>2036</v>
      </c>
      <c r="O50" s="237">
        <f t="shared" si="27"/>
        <v>2037</v>
      </c>
      <c r="P50" s="237">
        <f t="shared" si="27"/>
        <v>2038</v>
      </c>
      <c r="Q50" s="237">
        <f t="shared" si="27"/>
        <v>2039</v>
      </c>
      <c r="R50" s="237">
        <f t="shared" si="27"/>
        <v>2040</v>
      </c>
      <c r="S50" s="237">
        <f t="shared" si="27"/>
        <v>2041</v>
      </c>
      <c r="T50" s="237">
        <f t="shared" si="27"/>
        <v>2042</v>
      </c>
      <c r="U50" s="237">
        <f t="shared" si="27"/>
        <v>2043</v>
      </c>
      <c r="V50" s="237">
        <f t="shared" si="27"/>
        <v>2044</v>
      </c>
      <c r="W50" s="237">
        <f t="shared" si="27"/>
        <v>2045</v>
      </c>
      <c r="X50" s="237">
        <f t="shared" si="27"/>
        <v>2046</v>
      </c>
      <c r="Y50" s="237">
        <f t="shared" si="27"/>
        <v>2047</v>
      </c>
      <c r="Z50" s="237">
        <f t="shared" si="27"/>
        <v>2048</v>
      </c>
      <c r="AA50" s="237">
        <f t="shared" si="27"/>
        <v>2049</v>
      </c>
      <c r="AB50" s="237">
        <f t="shared" si="27"/>
        <v>2050</v>
      </c>
      <c r="AC50" s="237">
        <f t="shared" si="27"/>
        <v>2051</v>
      </c>
      <c r="AD50" s="237">
        <f t="shared" si="27"/>
        <v>2052</v>
      </c>
      <c r="AE50" s="237">
        <f t="shared" si="27"/>
        <v>2053</v>
      </c>
      <c r="AF50" s="237">
        <f t="shared" si="27"/>
        <v>2054</v>
      </c>
      <c r="AG50" s="237">
        <f t="shared" si="27"/>
        <v>2055</v>
      </c>
      <c r="AH50" s="237">
        <f t="shared" si="27"/>
        <v>2056</v>
      </c>
      <c r="AI50" s="237">
        <f t="shared" si="27"/>
        <v>2057</v>
      </c>
      <c r="AJ50" s="237">
        <f t="shared" si="27"/>
        <v>2058</v>
      </c>
      <c r="AK50" s="237">
        <f t="shared" si="27"/>
        <v>2059</v>
      </c>
      <c r="AL50" s="237">
        <f t="shared" si="27"/>
        <v>2060</v>
      </c>
      <c r="AM50" s="237">
        <f t="shared" si="27"/>
        <v>2061</v>
      </c>
      <c r="AN50" s="237">
        <f t="shared" si="27"/>
        <v>2062</v>
      </c>
      <c r="AO50" s="237">
        <f t="shared" ref="AO50:AP50" si="28">AO4</f>
        <v>2063</v>
      </c>
      <c r="AP50" s="237">
        <f t="shared" si="28"/>
        <v>2064</v>
      </c>
    </row>
    <row r="51" spans="2:42" x14ac:dyDescent="0.2">
      <c r="B51" s="229" t="s">
        <v>386</v>
      </c>
      <c r="C51" s="234">
        <f>SUM(D51:AP51)</f>
        <v>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</row>
    <row r="52" spans="2:42" x14ac:dyDescent="0.2">
      <c r="B52" s="229" t="s">
        <v>387</v>
      </c>
      <c r="C52" s="234">
        <f t="shared" ref="C52:C54" si="29">SUM(D52:AP52)</f>
        <v>0</v>
      </c>
      <c r="D52" s="235">
        <v>0</v>
      </c>
      <c r="E52" s="235">
        <v>0</v>
      </c>
      <c r="F52" s="235">
        <v>0</v>
      </c>
      <c r="G52" s="235">
        <v>0</v>
      </c>
      <c r="H52" s="235">
        <v>0</v>
      </c>
      <c r="I52" s="235">
        <v>0</v>
      </c>
      <c r="J52" s="235">
        <v>0</v>
      </c>
      <c r="K52" s="235">
        <v>0</v>
      </c>
      <c r="L52" s="235">
        <v>0</v>
      </c>
      <c r="M52" s="235">
        <v>0</v>
      </c>
      <c r="N52" s="235">
        <v>0</v>
      </c>
      <c r="O52" s="235">
        <v>0</v>
      </c>
      <c r="P52" s="235">
        <v>0</v>
      </c>
      <c r="Q52" s="235">
        <v>0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</row>
    <row r="53" spans="2:42" x14ac:dyDescent="0.2">
      <c r="B53" s="229" t="s">
        <v>388</v>
      </c>
      <c r="C53" s="234">
        <f t="shared" si="29"/>
        <v>0</v>
      </c>
      <c r="D53" s="235">
        <v>0</v>
      </c>
      <c r="E53" s="235">
        <v>0</v>
      </c>
      <c r="F53" s="235">
        <v>0</v>
      </c>
      <c r="G53" s="235">
        <v>0</v>
      </c>
      <c r="H53" s="235">
        <v>0</v>
      </c>
      <c r="I53" s="235">
        <v>0</v>
      </c>
      <c r="J53" s="235">
        <v>0</v>
      </c>
      <c r="K53" s="235">
        <v>0</v>
      </c>
      <c r="L53" s="235">
        <v>0</v>
      </c>
      <c r="M53" s="235">
        <v>0</v>
      </c>
      <c r="N53" s="235">
        <v>0</v>
      </c>
      <c r="O53" s="235"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  <c r="AP53" s="235">
        <v>0</v>
      </c>
    </row>
    <row r="54" spans="2:42" x14ac:dyDescent="0.2">
      <c r="B54" s="229" t="s">
        <v>137</v>
      </c>
      <c r="C54" s="234">
        <f t="shared" si="29"/>
        <v>0</v>
      </c>
      <c r="D54" s="235">
        <v>0</v>
      </c>
      <c r="E54" s="235">
        <v>0</v>
      </c>
      <c r="F54" s="235">
        <v>0</v>
      </c>
      <c r="G54" s="235">
        <v>0</v>
      </c>
      <c r="H54" s="235">
        <v>0</v>
      </c>
      <c r="I54" s="235">
        <v>0</v>
      </c>
      <c r="J54" s="235">
        <v>0</v>
      </c>
      <c r="K54" s="235">
        <v>0</v>
      </c>
      <c r="L54" s="235">
        <v>0</v>
      </c>
      <c r="M54" s="235">
        <v>0</v>
      </c>
      <c r="N54" s="235">
        <v>0</v>
      </c>
      <c r="O54" s="235">
        <v>0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  <c r="AP54" s="235">
        <v>0</v>
      </c>
    </row>
    <row r="57" spans="2:42" x14ac:dyDescent="0.2">
      <c r="B57" s="229"/>
      <c r="C57" s="229"/>
      <c r="D57" s="229" t="s">
        <v>10</v>
      </c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</row>
    <row r="58" spans="2:42" x14ac:dyDescent="0.2">
      <c r="B58" s="231" t="s">
        <v>434</v>
      </c>
      <c r="C58" s="231"/>
      <c r="D58" s="229">
        <v>1</v>
      </c>
      <c r="E58" s="229">
        <v>2</v>
      </c>
      <c r="F58" s="229">
        <v>3</v>
      </c>
      <c r="G58" s="229">
        <v>4</v>
      </c>
      <c r="H58" s="229">
        <v>5</v>
      </c>
      <c r="I58" s="229">
        <v>6</v>
      </c>
      <c r="J58" s="229">
        <v>7</v>
      </c>
      <c r="K58" s="229">
        <v>8</v>
      </c>
      <c r="L58" s="229">
        <v>9</v>
      </c>
      <c r="M58" s="229">
        <v>10</v>
      </c>
      <c r="N58" s="229">
        <v>11</v>
      </c>
      <c r="O58" s="229">
        <v>12</v>
      </c>
      <c r="P58" s="229">
        <v>13</v>
      </c>
      <c r="Q58" s="229">
        <v>14</v>
      </c>
      <c r="R58" s="229">
        <v>15</v>
      </c>
      <c r="S58" s="229">
        <v>16</v>
      </c>
      <c r="T58" s="229">
        <v>17</v>
      </c>
      <c r="U58" s="229">
        <v>18</v>
      </c>
      <c r="V58" s="229">
        <v>19</v>
      </c>
      <c r="W58" s="229">
        <v>20</v>
      </c>
      <c r="X58" s="229">
        <v>21</v>
      </c>
      <c r="Y58" s="229">
        <v>22</v>
      </c>
      <c r="Z58" s="229">
        <v>23</v>
      </c>
      <c r="AA58" s="229">
        <v>24</v>
      </c>
      <c r="AB58" s="229">
        <v>25</v>
      </c>
      <c r="AC58" s="229">
        <v>26</v>
      </c>
      <c r="AD58" s="229">
        <v>27</v>
      </c>
      <c r="AE58" s="229">
        <v>28</v>
      </c>
      <c r="AF58" s="229">
        <v>29</v>
      </c>
      <c r="AG58" s="229">
        <v>30</v>
      </c>
      <c r="AH58" s="229">
        <v>31</v>
      </c>
      <c r="AI58" s="229">
        <v>32</v>
      </c>
      <c r="AJ58" s="229">
        <v>33</v>
      </c>
      <c r="AK58" s="229">
        <v>34</v>
      </c>
      <c r="AL58" s="229">
        <v>35</v>
      </c>
      <c r="AM58" s="229">
        <v>36</v>
      </c>
      <c r="AN58" s="229">
        <v>37</v>
      </c>
      <c r="AO58" s="229">
        <v>38</v>
      </c>
      <c r="AP58" s="229">
        <v>39</v>
      </c>
    </row>
    <row r="59" spans="2:42" x14ac:dyDescent="0.2">
      <c r="B59" s="232" t="s">
        <v>62</v>
      </c>
      <c r="C59" s="233" t="s">
        <v>9</v>
      </c>
      <c r="D59" s="295">
        <f t="shared" ref="D59:AN59" si="30">D4</f>
        <v>2026</v>
      </c>
      <c r="E59" s="295">
        <f t="shared" si="30"/>
        <v>2027</v>
      </c>
      <c r="F59" s="295">
        <f t="shared" si="30"/>
        <v>2028</v>
      </c>
      <c r="G59" s="295">
        <f t="shared" si="30"/>
        <v>2029</v>
      </c>
      <c r="H59" s="295">
        <f t="shared" si="30"/>
        <v>2030</v>
      </c>
      <c r="I59" s="295">
        <f t="shared" si="30"/>
        <v>2031</v>
      </c>
      <c r="J59" s="295">
        <f t="shared" si="30"/>
        <v>2032</v>
      </c>
      <c r="K59" s="295">
        <f t="shared" si="30"/>
        <v>2033</v>
      </c>
      <c r="L59" s="295">
        <f t="shared" si="30"/>
        <v>2034</v>
      </c>
      <c r="M59" s="295">
        <f t="shared" si="30"/>
        <v>2035</v>
      </c>
      <c r="N59" s="295">
        <f t="shared" si="30"/>
        <v>2036</v>
      </c>
      <c r="O59" s="295">
        <f t="shared" si="30"/>
        <v>2037</v>
      </c>
      <c r="P59" s="295">
        <f t="shared" si="30"/>
        <v>2038</v>
      </c>
      <c r="Q59" s="295">
        <f t="shared" si="30"/>
        <v>2039</v>
      </c>
      <c r="R59" s="295">
        <f t="shared" si="30"/>
        <v>2040</v>
      </c>
      <c r="S59" s="295">
        <f t="shared" si="30"/>
        <v>2041</v>
      </c>
      <c r="T59" s="295">
        <f t="shared" si="30"/>
        <v>2042</v>
      </c>
      <c r="U59" s="295">
        <f t="shared" si="30"/>
        <v>2043</v>
      </c>
      <c r="V59" s="295">
        <f t="shared" si="30"/>
        <v>2044</v>
      </c>
      <c r="W59" s="295">
        <f t="shared" si="30"/>
        <v>2045</v>
      </c>
      <c r="X59" s="295">
        <f t="shared" si="30"/>
        <v>2046</v>
      </c>
      <c r="Y59" s="295">
        <f t="shared" si="30"/>
        <v>2047</v>
      </c>
      <c r="Z59" s="295">
        <f t="shared" si="30"/>
        <v>2048</v>
      </c>
      <c r="AA59" s="295">
        <f t="shared" si="30"/>
        <v>2049</v>
      </c>
      <c r="AB59" s="295">
        <f t="shared" si="30"/>
        <v>2050</v>
      </c>
      <c r="AC59" s="295">
        <f t="shared" si="30"/>
        <v>2051</v>
      </c>
      <c r="AD59" s="295">
        <f t="shared" si="30"/>
        <v>2052</v>
      </c>
      <c r="AE59" s="295">
        <f t="shared" si="30"/>
        <v>2053</v>
      </c>
      <c r="AF59" s="295">
        <f t="shared" si="30"/>
        <v>2054</v>
      </c>
      <c r="AG59" s="295">
        <f t="shared" si="30"/>
        <v>2055</v>
      </c>
      <c r="AH59" s="295">
        <f t="shared" si="30"/>
        <v>2056</v>
      </c>
      <c r="AI59" s="295">
        <f t="shared" si="30"/>
        <v>2057</v>
      </c>
      <c r="AJ59" s="295">
        <f t="shared" si="30"/>
        <v>2058</v>
      </c>
      <c r="AK59" s="295">
        <f t="shared" si="30"/>
        <v>2059</v>
      </c>
      <c r="AL59" s="295">
        <f t="shared" si="30"/>
        <v>2060</v>
      </c>
      <c r="AM59" s="295">
        <f t="shared" si="30"/>
        <v>2061</v>
      </c>
      <c r="AN59" s="295">
        <f t="shared" si="30"/>
        <v>2062</v>
      </c>
      <c r="AO59" s="295">
        <f t="shared" ref="AO59:AP59" si="31">AO4</f>
        <v>2063</v>
      </c>
      <c r="AP59" s="295">
        <f t="shared" si="31"/>
        <v>2064</v>
      </c>
    </row>
    <row r="60" spans="2:42" x14ac:dyDescent="0.2">
      <c r="B60" s="229" t="s">
        <v>386</v>
      </c>
      <c r="C60" s="234">
        <f>SUM(D60:AP60)</f>
        <v>16460.166449440363</v>
      </c>
      <c r="D60" s="234">
        <f>D42-D51</f>
        <v>0</v>
      </c>
      <c r="E60" s="234">
        <f t="shared" ref="E60:AN63" si="32">E42-E51</f>
        <v>0</v>
      </c>
      <c r="F60" s="234">
        <f t="shared" si="32"/>
        <v>0</v>
      </c>
      <c r="G60" s="234">
        <f t="shared" si="32"/>
        <v>812.184964503331</v>
      </c>
      <c r="H60" s="234">
        <f t="shared" si="32"/>
        <v>810.9151245131925</v>
      </c>
      <c r="I60" s="234">
        <f t="shared" si="32"/>
        <v>804.93188162670526</v>
      </c>
      <c r="J60" s="234">
        <f t="shared" si="32"/>
        <v>794.90555088833196</v>
      </c>
      <c r="K60" s="234">
        <f t="shared" si="32"/>
        <v>780.73061018449653</v>
      </c>
      <c r="L60" s="234">
        <f t="shared" si="32"/>
        <v>763.46720831504808</v>
      </c>
      <c r="M60" s="234">
        <f t="shared" si="32"/>
        <v>738.59590580722215</v>
      </c>
      <c r="N60" s="234">
        <f t="shared" si="32"/>
        <v>719.72395207400496</v>
      </c>
      <c r="O60" s="234">
        <f t="shared" si="32"/>
        <v>700.37515219240345</v>
      </c>
      <c r="P60" s="234">
        <f t="shared" si="32"/>
        <v>680.72706212856087</v>
      </c>
      <c r="Q60" s="234">
        <f t="shared" si="32"/>
        <v>660.58816585247155</v>
      </c>
      <c r="R60" s="234">
        <f t="shared" si="32"/>
        <v>640.13910150901518</v>
      </c>
      <c r="S60" s="234">
        <f t="shared" si="32"/>
        <v>614.51963220418952</v>
      </c>
      <c r="T60" s="234">
        <f t="shared" si="32"/>
        <v>588.96123726363498</v>
      </c>
      <c r="U60" s="234">
        <f t="shared" si="32"/>
        <v>563.26971785820115</v>
      </c>
      <c r="V60" s="234">
        <f t="shared" si="32"/>
        <v>537.63072381842176</v>
      </c>
      <c r="W60" s="234">
        <f t="shared" si="32"/>
        <v>511.84935579853988</v>
      </c>
      <c r="X60" s="234">
        <f t="shared" si="32"/>
        <v>486.11167479412825</v>
      </c>
      <c r="Y60" s="234">
        <f t="shared" si="32"/>
        <v>460.22202716896112</v>
      </c>
      <c r="Z60" s="234">
        <f t="shared" si="32"/>
        <v>434.36692700872135</v>
      </c>
      <c r="AA60" s="234">
        <f t="shared" si="32"/>
        <v>408.34991113492094</v>
      </c>
      <c r="AB60" s="234">
        <f t="shared" si="32"/>
        <v>382.35798969023938</v>
      </c>
      <c r="AC60" s="234">
        <f t="shared" si="32"/>
        <v>356.29025814556462</v>
      </c>
      <c r="AD60" s="234">
        <f t="shared" si="32"/>
        <v>330.04499183550894</v>
      </c>
      <c r="AE60" s="234">
        <f t="shared" si="32"/>
        <v>303.81002795107298</v>
      </c>
      <c r="AF60" s="234">
        <f t="shared" si="32"/>
        <v>277.38662764867001</v>
      </c>
      <c r="AG60" s="234">
        <f t="shared" si="32"/>
        <v>250.96323636083255</v>
      </c>
      <c r="AH60" s="234">
        <f t="shared" si="32"/>
        <v>224.34009999116137</v>
      </c>
      <c r="AI60" s="234">
        <f t="shared" si="32"/>
        <v>197.70631907995602</v>
      </c>
      <c r="AJ60" s="234">
        <f t="shared" si="32"/>
        <v>170.86106177244665</v>
      </c>
      <c r="AK60" s="234">
        <f t="shared" si="32"/>
        <v>143.99413177316319</v>
      </c>
      <c r="AL60" s="234">
        <f t="shared" si="32"/>
        <v>116.90355520830209</v>
      </c>
      <c r="AM60" s="234">
        <f t="shared" si="32"/>
        <v>89.362226414868161</v>
      </c>
      <c r="AN60" s="234">
        <f t="shared" si="32"/>
        <v>61.83638581771028</v>
      </c>
      <c r="AO60" s="234">
        <f t="shared" ref="AO60:AP60" si="33">AO42-AO51</f>
        <v>34.521720901178043</v>
      </c>
      <c r="AP60" s="234">
        <f t="shared" si="33"/>
        <v>7.2219302051812715</v>
      </c>
    </row>
    <row r="61" spans="2:42" x14ac:dyDescent="0.2">
      <c r="B61" s="229" t="s">
        <v>387</v>
      </c>
      <c r="C61" s="234">
        <f t="shared" ref="C61:C66" si="34">SUM(D61:AP61)</f>
        <v>19320.348829674582</v>
      </c>
      <c r="D61" s="234">
        <f t="shared" ref="D61:AG62" si="35">D43-D52</f>
        <v>0</v>
      </c>
      <c r="E61" s="234">
        <f t="shared" si="35"/>
        <v>0</v>
      </c>
      <c r="F61" s="234">
        <f t="shared" si="35"/>
        <v>0</v>
      </c>
      <c r="G61" s="234">
        <f t="shared" si="35"/>
        <v>491.87845189663147</v>
      </c>
      <c r="H61" s="234">
        <f t="shared" si="35"/>
        <v>494.48193722219838</v>
      </c>
      <c r="I61" s="234">
        <f t="shared" si="35"/>
        <v>496.62040094234129</v>
      </c>
      <c r="J61" s="234">
        <f t="shared" si="35"/>
        <v>498.42535200922663</v>
      </c>
      <c r="K61" s="234">
        <f t="shared" si="35"/>
        <v>499.9339915808971</v>
      </c>
      <c r="L61" s="234">
        <f t="shared" si="35"/>
        <v>501.30786001854972</v>
      </c>
      <c r="M61" s="234">
        <f t="shared" si="35"/>
        <v>502.12890274712913</v>
      </c>
      <c r="N61" s="234">
        <f t="shared" si="35"/>
        <v>503.80969217876122</v>
      </c>
      <c r="O61" s="234">
        <f t="shared" si="35"/>
        <v>505.67890559459124</v>
      </c>
      <c r="P61" s="234">
        <f t="shared" si="35"/>
        <v>507.76043166284472</v>
      </c>
      <c r="Q61" s="234">
        <f t="shared" si="35"/>
        <v>510.04396723068169</v>
      </c>
      <c r="R61" s="234">
        <f t="shared" si="35"/>
        <v>512.55253105974884</v>
      </c>
      <c r="S61" s="234">
        <f t="shared" si="35"/>
        <v>511.79497398813066</v>
      </c>
      <c r="T61" s="234">
        <f t="shared" si="35"/>
        <v>511.56125625664731</v>
      </c>
      <c r="U61" s="234">
        <f t="shared" si="35"/>
        <v>511.84744919017544</v>
      </c>
      <c r="V61" s="234">
        <f t="shared" si="35"/>
        <v>512.6736914130048</v>
      </c>
      <c r="W61" s="234">
        <f t="shared" si="35"/>
        <v>514.0399160603838</v>
      </c>
      <c r="X61" s="234">
        <f t="shared" si="35"/>
        <v>515.96311270110584</v>
      </c>
      <c r="Y61" s="234">
        <f t="shared" si="35"/>
        <v>518.44717235792291</v>
      </c>
      <c r="Z61" s="234">
        <f t="shared" si="35"/>
        <v>521.50586612654183</v>
      </c>
      <c r="AA61" s="234">
        <f t="shared" si="35"/>
        <v>525.1471421197889</v>
      </c>
      <c r="AB61" s="234">
        <f t="shared" si="35"/>
        <v>529.38148138948577</v>
      </c>
      <c r="AC61" s="234">
        <f t="shared" si="35"/>
        <v>534.21873789623396</v>
      </c>
      <c r="AD61" s="234">
        <f t="shared" si="35"/>
        <v>539.6727898613974</v>
      </c>
      <c r="AE61" s="234">
        <f t="shared" si="35"/>
        <v>545.7490441222518</v>
      </c>
      <c r="AF61" s="234">
        <f t="shared" si="35"/>
        <v>552.46604682164275</v>
      </c>
      <c r="AG61" s="234">
        <f t="shared" si="35"/>
        <v>559.82572599324067</v>
      </c>
      <c r="AH61" s="234">
        <f t="shared" si="32"/>
        <v>567.85105810349432</v>
      </c>
      <c r="AI61" s="234">
        <f t="shared" si="32"/>
        <v>576.54041277710758</v>
      </c>
      <c r="AJ61" s="234">
        <f t="shared" si="32"/>
        <v>585.92131130412122</v>
      </c>
      <c r="AK61" s="234">
        <f t="shared" si="32"/>
        <v>595.98848284930693</v>
      </c>
      <c r="AL61" s="234">
        <f t="shared" si="32"/>
        <v>606.77411171849872</v>
      </c>
      <c r="AM61" s="234">
        <f t="shared" si="32"/>
        <v>609.81084299915847</v>
      </c>
      <c r="AN61" s="234">
        <f t="shared" si="32"/>
        <v>612.94400947967506</v>
      </c>
      <c r="AO61" s="234">
        <f t="shared" ref="AO61:AP61" si="36">AO43-AO52</f>
        <v>616.14993419472455</v>
      </c>
      <c r="AP61" s="234">
        <f t="shared" si="36"/>
        <v>619.45183580694231</v>
      </c>
    </row>
    <row r="62" spans="2:42" x14ac:dyDescent="0.2">
      <c r="B62" s="229" t="s">
        <v>388</v>
      </c>
      <c r="C62" s="234">
        <f t="shared" si="34"/>
        <v>84481.675911155151</v>
      </c>
      <c r="D62" s="234">
        <f>D44-D53</f>
        <v>0</v>
      </c>
      <c r="E62" s="234">
        <f t="shared" si="35"/>
        <v>0</v>
      </c>
      <c r="F62" s="234">
        <f t="shared" si="35"/>
        <v>0</v>
      </c>
      <c r="G62" s="234">
        <f t="shared" si="35"/>
        <v>972.25112255800286</v>
      </c>
      <c r="H62" s="234">
        <f t="shared" si="35"/>
        <v>1009.0152526385565</v>
      </c>
      <c r="I62" s="234">
        <f t="shared" si="35"/>
        <v>1059.0832037564242</v>
      </c>
      <c r="J62" s="234">
        <f t="shared" si="35"/>
        <v>1120.5438300584253</v>
      </c>
      <c r="K62" s="234">
        <f t="shared" si="35"/>
        <v>1193.6298007332957</v>
      </c>
      <c r="L62" s="234">
        <f t="shared" si="35"/>
        <v>1275.3752713927856</v>
      </c>
      <c r="M62" s="234">
        <f t="shared" si="35"/>
        <v>1378.1047887287243</v>
      </c>
      <c r="N62" s="234">
        <f t="shared" si="35"/>
        <v>1464.5358497217026</v>
      </c>
      <c r="O62" s="234">
        <f t="shared" si="35"/>
        <v>1552.4197491760031</v>
      </c>
      <c r="P62" s="234">
        <f t="shared" si="35"/>
        <v>1641.2687203402479</v>
      </c>
      <c r="Q62" s="234">
        <f t="shared" si="35"/>
        <v>1731.6011508111978</v>
      </c>
      <c r="R62" s="234">
        <f t="shared" si="35"/>
        <v>1822.9225194383569</v>
      </c>
      <c r="S62" s="234">
        <f t="shared" si="35"/>
        <v>1906.7161332093692</v>
      </c>
      <c r="T62" s="234">
        <f t="shared" si="35"/>
        <v>1990.0561685556308</v>
      </c>
      <c r="U62" s="234">
        <f t="shared" si="35"/>
        <v>2073.4591931838431</v>
      </c>
      <c r="V62" s="234">
        <f t="shared" si="35"/>
        <v>2156.4207062614223</v>
      </c>
      <c r="W62" s="234">
        <f t="shared" si="35"/>
        <v>2239.4542979455955</v>
      </c>
      <c r="X62" s="234">
        <f t="shared" si="35"/>
        <v>2322.058608903144</v>
      </c>
      <c r="Y62" s="234">
        <f t="shared" si="35"/>
        <v>2404.7442732619566</v>
      </c>
      <c r="Z62" s="234">
        <f t="shared" si="35"/>
        <v>2487.0130581039057</v>
      </c>
      <c r="AA62" s="234">
        <f t="shared" si="35"/>
        <v>2569.3726630291994</v>
      </c>
      <c r="AB62" s="234">
        <f t="shared" si="35"/>
        <v>2651.3279666529997</v>
      </c>
      <c r="AC62" s="234">
        <f t="shared" si="35"/>
        <v>2733.1352892616374</v>
      </c>
      <c r="AD62" s="234">
        <f t="shared" si="35"/>
        <v>2815.0480051448835</v>
      </c>
      <c r="AE62" s="234">
        <f t="shared" si="35"/>
        <v>2896.5756327661215</v>
      </c>
      <c r="AF62" s="234">
        <f t="shared" si="35"/>
        <v>2978.218629389542</v>
      </c>
      <c r="AG62" s="234">
        <f t="shared" si="35"/>
        <v>3059.4895887076509</v>
      </c>
      <c r="AH62" s="234">
        <f t="shared" si="32"/>
        <v>3140.8861086177753</v>
      </c>
      <c r="AI62" s="234">
        <f t="shared" si="32"/>
        <v>3221.923843886163</v>
      </c>
      <c r="AJ62" s="234">
        <f t="shared" si="32"/>
        <v>3303.0975545056881</v>
      </c>
      <c r="AK62" s="234">
        <f t="shared" si="32"/>
        <v>3383.9259423739641</v>
      </c>
      <c r="AL62" s="234">
        <f t="shared" si="32"/>
        <v>3464.9009510433675</v>
      </c>
      <c r="AM62" s="234">
        <f t="shared" si="32"/>
        <v>3525.5368988936029</v>
      </c>
      <c r="AN62" s="234">
        <f t="shared" si="32"/>
        <v>3586.0302401746512</v>
      </c>
      <c r="AO62" s="234">
        <f t="shared" ref="AO62:AP62" si="37">AO44-AO53</f>
        <v>3645.9012284160849</v>
      </c>
      <c r="AP62" s="234">
        <f t="shared" si="37"/>
        <v>3705.6316695132232</v>
      </c>
    </row>
    <row r="63" spans="2:42" ht="10.8" thickBot="1" x14ac:dyDescent="0.25">
      <c r="B63" s="238" t="s">
        <v>137</v>
      </c>
      <c r="C63" s="234">
        <f t="shared" si="34"/>
        <v>0</v>
      </c>
      <c r="D63" s="239">
        <f t="shared" ref="D63:AG63" si="38">D45-D54</f>
        <v>0</v>
      </c>
      <c r="E63" s="239">
        <f t="shared" si="38"/>
        <v>0</v>
      </c>
      <c r="F63" s="239">
        <f t="shared" si="38"/>
        <v>0</v>
      </c>
      <c r="G63" s="239">
        <f t="shared" si="38"/>
        <v>0</v>
      </c>
      <c r="H63" s="239">
        <f t="shared" si="38"/>
        <v>0</v>
      </c>
      <c r="I63" s="239">
        <f t="shared" si="38"/>
        <v>0</v>
      </c>
      <c r="J63" s="239">
        <f t="shared" si="38"/>
        <v>0</v>
      </c>
      <c r="K63" s="239">
        <f t="shared" si="38"/>
        <v>0</v>
      </c>
      <c r="L63" s="239">
        <f t="shared" si="38"/>
        <v>0</v>
      </c>
      <c r="M63" s="239">
        <f t="shared" si="38"/>
        <v>0</v>
      </c>
      <c r="N63" s="239">
        <f t="shared" si="38"/>
        <v>0</v>
      </c>
      <c r="O63" s="239">
        <f t="shared" si="38"/>
        <v>0</v>
      </c>
      <c r="P63" s="239">
        <f t="shared" si="38"/>
        <v>0</v>
      </c>
      <c r="Q63" s="239">
        <f t="shared" si="38"/>
        <v>0</v>
      </c>
      <c r="R63" s="239">
        <f t="shared" si="38"/>
        <v>0</v>
      </c>
      <c r="S63" s="239">
        <f t="shared" si="38"/>
        <v>0</v>
      </c>
      <c r="T63" s="239">
        <f t="shared" si="38"/>
        <v>0</v>
      </c>
      <c r="U63" s="239">
        <f t="shared" si="38"/>
        <v>0</v>
      </c>
      <c r="V63" s="239">
        <f t="shared" si="38"/>
        <v>0</v>
      </c>
      <c r="W63" s="239">
        <f t="shared" si="38"/>
        <v>0</v>
      </c>
      <c r="X63" s="239">
        <f t="shared" si="38"/>
        <v>0</v>
      </c>
      <c r="Y63" s="239">
        <f t="shared" si="38"/>
        <v>0</v>
      </c>
      <c r="Z63" s="239">
        <f t="shared" si="38"/>
        <v>0</v>
      </c>
      <c r="AA63" s="239">
        <f t="shared" si="38"/>
        <v>0</v>
      </c>
      <c r="AB63" s="239">
        <f t="shared" si="38"/>
        <v>0</v>
      </c>
      <c r="AC63" s="239">
        <f t="shared" si="38"/>
        <v>0</v>
      </c>
      <c r="AD63" s="239">
        <f t="shared" si="38"/>
        <v>0</v>
      </c>
      <c r="AE63" s="239">
        <f t="shared" si="38"/>
        <v>0</v>
      </c>
      <c r="AF63" s="239">
        <f t="shared" si="38"/>
        <v>0</v>
      </c>
      <c r="AG63" s="239">
        <f t="shared" si="38"/>
        <v>0</v>
      </c>
      <c r="AH63" s="239">
        <f t="shared" si="32"/>
        <v>0</v>
      </c>
      <c r="AI63" s="239">
        <f t="shared" si="32"/>
        <v>0</v>
      </c>
      <c r="AJ63" s="239">
        <f t="shared" si="32"/>
        <v>0</v>
      </c>
      <c r="AK63" s="239">
        <f t="shared" si="32"/>
        <v>0</v>
      </c>
      <c r="AL63" s="239">
        <f t="shared" si="32"/>
        <v>0</v>
      </c>
      <c r="AM63" s="239">
        <f t="shared" si="32"/>
        <v>0</v>
      </c>
      <c r="AN63" s="239">
        <f t="shared" si="32"/>
        <v>0</v>
      </c>
      <c r="AO63" s="239">
        <f t="shared" ref="AO63:AP63" si="39">AO45-AO54</f>
        <v>0</v>
      </c>
      <c r="AP63" s="239">
        <f t="shared" si="39"/>
        <v>0</v>
      </c>
    </row>
    <row r="64" spans="2:42" ht="10.8" thickTop="1" x14ac:dyDescent="0.2">
      <c r="B64" s="240" t="s">
        <v>389</v>
      </c>
      <c r="C64" s="234">
        <f t="shared" si="34"/>
        <v>16460.166449440363</v>
      </c>
      <c r="D64" s="241">
        <f t="shared" ref="D64:AN64" si="40">D60</f>
        <v>0</v>
      </c>
      <c r="E64" s="241">
        <f t="shared" si="40"/>
        <v>0</v>
      </c>
      <c r="F64" s="241">
        <f t="shared" si="40"/>
        <v>0</v>
      </c>
      <c r="G64" s="241">
        <f t="shared" si="40"/>
        <v>812.184964503331</v>
      </c>
      <c r="H64" s="241">
        <f t="shared" si="40"/>
        <v>810.9151245131925</v>
      </c>
      <c r="I64" s="241">
        <f t="shared" si="40"/>
        <v>804.93188162670526</v>
      </c>
      <c r="J64" s="241">
        <f t="shared" si="40"/>
        <v>794.90555088833196</v>
      </c>
      <c r="K64" s="241">
        <f t="shared" si="40"/>
        <v>780.73061018449653</v>
      </c>
      <c r="L64" s="241">
        <f t="shared" si="40"/>
        <v>763.46720831504808</v>
      </c>
      <c r="M64" s="241">
        <f t="shared" si="40"/>
        <v>738.59590580722215</v>
      </c>
      <c r="N64" s="241">
        <f t="shared" si="40"/>
        <v>719.72395207400496</v>
      </c>
      <c r="O64" s="241">
        <f t="shared" si="40"/>
        <v>700.37515219240345</v>
      </c>
      <c r="P64" s="241">
        <f t="shared" si="40"/>
        <v>680.72706212856087</v>
      </c>
      <c r="Q64" s="241">
        <f t="shared" si="40"/>
        <v>660.58816585247155</v>
      </c>
      <c r="R64" s="241">
        <f t="shared" si="40"/>
        <v>640.13910150901518</v>
      </c>
      <c r="S64" s="241">
        <f t="shared" si="40"/>
        <v>614.51963220418952</v>
      </c>
      <c r="T64" s="241">
        <f t="shared" si="40"/>
        <v>588.96123726363498</v>
      </c>
      <c r="U64" s="241">
        <f t="shared" si="40"/>
        <v>563.26971785820115</v>
      </c>
      <c r="V64" s="241">
        <f t="shared" si="40"/>
        <v>537.63072381842176</v>
      </c>
      <c r="W64" s="241">
        <f t="shared" si="40"/>
        <v>511.84935579853988</v>
      </c>
      <c r="X64" s="241">
        <f t="shared" si="40"/>
        <v>486.11167479412825</v>
      </c>
      <c r="Y64" s="241">
        <f t="shared" si="40"/>
        <v>460.22202716896112</v>
      </c>
      <c r="Z64" s="241">
        <f t="shared" si="40"/>
        <v>434.36692700872135</v>
      </c>
      <c r="AA64" s="241">
        <f t="shared" si="40"/>
        <v>408.34991113492094</v>
      </c>
      <c r="AB64" s="241">
        <f t="shared" si="40"/>
        <v>382.35798969023938</v>
      </c>
      <c r="AC64" s="241">
        <f t="shared" si="40"/>
        <v>356.29025814556462</v>
      </c>
      <c r="AD64" s="241">
        <f t="shared" si="40"/>
        <v>330.04499183550894</v>
      </c>
      <c r="AE64" s="241">
        <f t="shared" si="40"/>
        <v>303.81002795107298</v>
      </c>
      <c r="AF64" s="241">
        <f t="shared" si="40"/>
        <v>277.38662764867001</v>
      </c>
      <c r="AG64" s="241">
        <f t="shared" si="40"/>
        <v>250.96323636083255</v>
      </c>
      <c r="AH64" s="241">
        <f t="shared" si="40"/>
        <v>224.34009999116137</v>
      </c>
      <c r="AI64" s="241">
        <f t="shared" si="40"/>
        <v>197.70631907995602</v>
      </c>
      <c r="AJ64" s="241">
        <f t="shared" si="40"/>
        <v>170.86106177244665</v>
      </c>
      <c r="AK64" s="241">
        <f t="shared" si="40"/>
        <v>143.99413177316319</v>
      </c>
      <c r="AL64" s="241">
        <f t="shared" si="40"/>
        <v>116.90355520830209</v>
      </c>
      <c r="AM64" s="241">
        <f t="shared" si="40"/>
        <v>89.362226414868161</v>
      </c>
      <c r="AN64" s="241">
        <f t="shared" si="40"/>
        <v>61.83638581771028</v>
      </c>
      <c r="AO64" s="241">
        <f t="shared" ref="AO64:AP64" si="41">AO60</f>
        <v>34.521720901178043</v>
      </c>
      <c r="AP64" s="241">
        <f t="shared" si="41"/>
        <v>7.2219302051812715</v>
      </c>
    </row>
    <row r="65" spans="2:42" x14ac:dyDescent="0.2">
      <c r="B65" s="229" t="s">
        <v>390</v>
      </c>
      <c r="C65" s="234">
        <f t="shared" si="34"/>
        <v>19320.348829674582</v>
      </c>
      <c r="D65" s="234">
        <f>D61+D63</f>
        <v>0</v>
      </c>
      <c r="E65" s="234">
        <f t="shared" ref="E65:AN65" si="42">E61+E63</f>
        <v>0</v>
      </c>
      <c r="F65" s="234">
        <f t="shared" si="42"/>
        <v>0</v>
      </c>
      <c r="G65" s="234">
        <f t="shared" si="42"/>
        <v>491.87845189663147</v>
      </c>
      <c r="H65" s="234">
        <f t="shared" si="42"/>
        <v>494.48193722219838</v>
      </c>
      <c r="I65" s="234">
        <f t="shared" si="42"/>
        <v>496.62040094234129</v>
      </c>
      <c r="J65" s="234">
        <f t="shared" si="42"/>
        <v>498.42535200922663</v>
      </c>
      <c r="K65" s="234">
        <f t="shared" si="42"/>
        <v>499.9339915808971</v>
      </c>
      <c r="L65" s="234">
        <f t="shared" si="42"/>
        <v>501.30786001854972</v>
      </c>
      <c r="M65" s="234">
        <f t="shared" si="42"/>
        <v>502.12890274712913</v>
      </c>
      <c r="N65" s="234">
        <f t="shared" si="42"/>
        <v>503.80969217876122</v>
      </c>
      <c r="O65" s="234">
        <f t="shared" si="42"/>
        <v>505.67890559459124</v>
      </c>
      <c r="P65" s="234">
        <f t="shared" si="42"/>
        <v>507.76043166284472</v>
      </c>
      <c r="Q65" s="234">
        <f t="shared" si="42"/>
        <v>510.04396723068169</v>
      </c>
      <c r="R65" s="234">
        <f t="shared" si="42"/>
        <v>512.55253105974884</v>
      </c>
      <c r="S65" s="234">
        <f t="shared" si="42"/>
        <v>511.79497398813066</v>
      </c>
      <c r="T65" s="234">
        <f t="shared" si="42"/>
        <v>511.56125625664731</v>
      </c>
      <c r="U65" s="234">
        <f t="shared" si="42"/>
        <v>511.84744919017544</v>
      </c>
      <c r="V65" s="234">
        <f t="shared" si="42"/>
        <v>512.6736914130048</v>
      </c>
      <c r="W65" s="234">
        <f t="shared" si="42"/>
        <v>514.0399160603838</v>
      </c>
      <c r="X65" s="234">
        <f t="shared" si="42"/>
        <v>515.96311270110584</v>
      </c>
      <c r="Y65" s="234">
        <f t="shared" si="42"/>
        <v>518.44717235792291</v>
      </c>
      <c r="Z65" s="234">
        <f t="shared" si="42"/>
        <v>521.50586612654183</v>
      </c>
      <c r="AA65" s="234">
        <f t="shared" si="42"/>
        <v>525.1471421197889</v>
      </c>
      <c r="AB65" s="234">
        <f t="shared" si="42"/>
        <v>529.38148138948577</v>
      </c>
      <c r="AC65" s="234">
        <f t="shared" si="42"/>
        <v>534.21873789623396</v>
      </c>
      <c r="AD65" s="234">
        <f t="shared" si="42"/>
        <v>539.6727898613974</v>
      </c>
      <c r="AE65" s="234">
        <f t="shared" si="42"/>
        <v>545.7490441222518</v>
      </c>
      <c r="AF65" s="234">
        <f t="shared" si="42"/>
        <v>552.46604682164275</v>
      </c>
      <c r="AG65" s="234">
        <f t="shared" si="42"/>
        <v>559.82572599324067</v>
      </c>
      <c r="AH65" s="234">
        <f t="shared" si="42"/>
        <v>567.85105810349432</v>
      </c>
      <c r="AI65" s="234">
        <f t="shared" si="42"/>
        <v>576.54041277710758</v>
      </c>
      <c r="AJ65" s="234">
        <f t="shared" si="42"/>
        <v>585.92131130412122</v>
      </c>
      <c r="AK65" s="234">
        <f t="shared" si="42"/>
        <v>595.98848284930693</v>
      </c>
      <c r="AL65" s="234">
        <f t="shared" si="42"/>
        <v>606.77411171849872</v>
      </c>
      <c r="AM65" s="234">
        <f t="shared" si="42"/>
        <v>609.81084299915847</v>
      </c>
      <c r="AN65" s="234">
        <f t="shared" si="42"/>
        <v>612.94400947967506</v>
      </c>
      <c r="AO65" s="234">
        <f t="shared" ref="AO65:AP65" si="43">AO61+AO63</f>
        <v>616.14993419472455</v>
      </c>
      <c r="AP65" s="234">
        <f t="shared" si="43"/>
        <v>619.45183580694231</v>
      </c>
    </row>
    <row r="66" spans="2:42" x14ac:dyDescent="0.2">
      <c r="B66" s="229" t="s">
        <v>391</v>
      </c>
      <c r="C66" s="234">
        <f t="shared" si="34"/>
        <v>84481.675911155151</v>
      </c>
      <c r="D66" s="234">
        <f t="shared" ref="D66:AN66" si="44">D62</f>
        <v>0</v>
      </c>
      <c r="E66" s="234">
        <f t="shared" si="44"/>
        <v>0</v>
      </c>
      <c r="F66" s="234">
        <f t="shared" si="44"/>
        <v>0</v>
      </c>
      <c r="G66" s="234">
        <f t="shared" si="44"/>
        <v>972.25112255800286</v>
      </c>
      <c r="H66" s="234">
        <f t="shared" si="44"/>
        <v>1009.0152526385565</v>
      </c>
      <c r="I66" s="234">
        <f t="shared" si="44"/>
        <v>1059.0832037564242</v>
      </c>
      <c r="J66" s="234">
        <f t="shared" si="44"/>
        <v>1120.5438300584253</v>
      </c>
      <c r="K66" s="234">
        <f t="shared" si="44"/>
        <v>1193.6298007332957</v>
      </c>
      <c r="L66" s="234">
        <f t="shared" si="44"/>
        <v>1275.3752713927856</v>
      </c>
      <c r="M66" s="234">
        <f t="shared" si="44"/>
        <v>1378.1047887287243</v>
      </c>
      <c r="N66" s="234">
        <f t="shared" si="44"/>
        <v>1464.5358497217026</v>
      </c>
      <c r="O66" s="234">
        <f t="shared" si="44"/>
        <v>1552.4197491760031</v>
      </c>
      <c r="P66" s="234">
        <f t="shared" si="44"/>
        <v>1641.2687203402479</v>
      </c>
      <c r="Q66" s="234">
        <f t="shared" si="44"/>
        <v>1731.6011508111978</v>
      </c>
      <c r="R66" s="234">
        <f t="shared" si="44"/>
        <v>1822.9225194383569</v>
      </c>
      <c r="S66" s="234">
        <f t="shared" si="44"/>
        <v>1906.7161332093692</v>
      </c>
      <c r="T66" s="234">
        <f t="shared" si="44"/>
        <v>1990.0561685556308</v>
      </c>
      <c r="U66" s="234">
        <f t="shared" si="44"/>
        <v>2073.4591931838431</v>
      </c>
      <c r="V66" s="234">
        <f t="shared" si="44"/>
        <v>2156.4207062614223</v>
      </c>
      <c r="W66" s="234">
        <f t="shared" si="44"/>
        <v>2239.4542979455955</v>
      </c>
      <c r="X66" s="234">
        <f t="shared" si="44"/>
        <v>2322.058608903144</v>
      </c>
      <c r="Y66" s="234">
        <f t="shared" si="44"/>
        <v>2404.7442732619566</v>
      </c>
      <c r="Z66" s="234">
        <f t="shared" si="44"/>
        <v>2487.0130581039057</v>
      </c>
      <c r="AA66" s="234">
        <f t="shared" si="44"/>
        <v>2569.3726630291994</v>
      </c>
      <c r="AB66" s="234">
        <f t="shared" si="44"/>
        <v>2651.3279666529997</v>
      </c>
      <c r="AC66" s="234">
        <f t="shared" si="44"/>
        <v>2733.1352892616374</v>
      </c>
      <c r="AD66" s="234">
        <f t="shared" si="44"/>
        <v>2815.0480051448835</v>
      </c>
      <c r="AE66" s="234">
        <f t="shared" si="44"/>
        <v>2896.5756327661215</v>
      </c>
      <c r="AF66" s="234">
        <f t="shared" si="44"/>
        <v>2978.218629389542</v>
      </c>
      <c r="AG66" s="234">
        <f t="shared" si="44"/>
        <v>3059.4895887076509</v>
      </c>
      <c r="AH66" s="234">
        <f t="shared" si="44"/>
        <v>3140.8861086177753</v>
      </c>
      <c r="AI66" s="234">
        <f t="shared" si="44"/>
        <v>3221.923843886163</v>
      </c>
      <c r="AJ66" s="234">
        <f t="shared" si="44"/>
        <v>3303.0975545056881</v>
      </c>
      <c r="AK66" s="234">
        <f t="shared" si="44"/>
        <v>3383.9259423739641</v>
      </c>
      <c r="AL66" s="234">
        <f t="shared" si="44"/>
        <v>3464.9009510433675</v>
      </c>
      <c r="AM66" s="234">
        <f t="shared" si="44"/>
        <v>3525.5368988936029</v>
      </c>
      <c r="AN66" s="234">
        <f t="shared" si="44"/>
        <v>3586.0302401746512</v>
      </c>
      <c r="AO66" s="234">
        <f t="shared" ref="AO66:AP66" si="45">AO62</f>
        <v>3645.9012284160849</v>
      </c>
      <c r="AP66" s="234">
        <f t="shared" si="45"/>
        <v>3705.6316695132232</v>
      </c>
    </row>
    <row r="67" spans="2:42" x14ac:dyDescent="0.2"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</row>
    <row r="69" spans="2:42" x14ac:dyDescent="0.2">
      <c r="B69" s="231" t="s">
        <v>435</v>
      </c>
      <c r="C69" s="247" t="s">
        <v>9</v>
      </c>
    </row>
    <row r="70" spans="2:42" x14ac:dyDescent="0.2">
      <c r="B70" s="243" t="s">
        <v>108</v>
      </c>
      <c r="C70" s="234">
        <f>SUM(D70:AP70)</f>
        <v>9925.4803690125354</v>
      </c>
      <c r="D70" s="234">
        <v>0</v>
      </c>
      <c r="E70" s="234">
        <v>0</v>
      </c>
      <c r="F70" s="234">
        <v>0</v>
      </c>
      <c r="G70" s="234">
        <v>489.74753359550857</v>
      </c>
      <c r="H70" s="234">
        <v>488.98182008145506</v>
      </c>
      <c r="I70" s="234">
        <v>485.37392462090327</v>
      </c>
      <c r="J70" s="234">
        <v>479.32804718566416</v>
      </c>
      <c r="K70" s="234">
        <v>470.7805579412514</v>
      </c>
      <c r="L70" s="234">
        <v>460.370726613974</v>
      </c>
      <c r="M70" s="234">
        <v>445.37333120175492</v>
      </c>
      <c r="N70" s="234">
        <v>433.99354310062495</v>
      </c>
      <c r="O70" s="234">
        <v>422.32621677201928</v>
      </c>
      <c r="P70" s="234">
        <v>410.47841846352219</v>
      </c>
      <c r="Q70" s="234">
        <v>398.33466400904035</v>
      </c>
      <c r="R70" s="234">
        <v>386.00387820993615</v>
      </c>
      <c r="S70" s="234">
        <v>370.55533821912627</v>
      </c>
      <c r="T70" s="234">
        <v>355.1436260699719</v>
      </c>
      <c r="U70" s="234">
        <v>339.65163986849529</v>
      </c>
      <c r="V70" s="234">
        <v>324.1913264625083</v>
      </c>
      <c r="W70" s="234">
        <v>308.64516154651955</v>
      </c>
      <c r="X70" s="234">
        <v>293.12533990085933</v>
      </c>
      <c r="Y70" s="234">
        <v>277.51388238288354</v>
      </c>
      <c r="Z70" s="234">
        <v>261.92325698625899</v>
      </c>
      <c r="AA70" s="234">
        <v>246.23499641435731</v>
      </c>
      <c r="AB70" s="234">
        <v>230.56186778321432</v>
      </c>
      <c r="AC70" s="234">
        <v>214.84302566177547</v>
      </c>
      <c r="AD70" s="234">
        <v>199.0171300768119</v>
      </c>
      <c r="AE70" s="234">
        <v>183.197446854497</v>
      </c>
      <c r="AF70" s="234">
        <v>167.26413647214801</v>
      </c>
      <c r="AG70" s="234">
        <v>151.33083152558203</v>
      </c>
      <c r="AH70" s="234">
        <v>135.2770802946703</v>
      </c>
      <c r="AI70" s="234">
        <v>119.21691040521347</v>
      </c>
      <c r="AJ70" s="234">
        <v>103.02922024878532</v>
      </c>
      <c r="AK70" s="234">
        <v>86.828461459217394</v>
      </c>
      <c r="AL70" s="234">
        <v>70.492843790606159</v>
      </c>
      <c r="AM70" s="234">
        <v>53.885422528165499</v>
      </c>
      <c r="AN70" s="234">
        <v>37.287340648079301</v>
      </c>
      <c r="AO70" s="234">
        <v>20.816597703410359</v>
      </c>
      <c r="AP70" s="234">
        <v>4.3548239137243065</v>
      </c>
    </row>
    <row r="71" spans="2:42" x14ac:dyDescent="0.2">
      <c r="B71" s="243" t="s">
        <v>109</v>
      </c>
      <c r="C71" s="234">
        <f t="shared" ref="C71:C73" si="46">SUM(D71:AP71)</f>
        <v>12616.187785777505</v>
      </c>
      <c r="D71" s="234">
        <v>0</v>
      </c>
      <c r="E71" s="234">
        <v>0</v>
      </c>
      <c r="F71" s="234">
        <v>0</v>
      </c>
      <c r="G71" s="234">
        <v>321.19662908850034</v>
      </c>
      <c r="H71" s="234">
        <v>322.89670500609554</v>
      </c>
      <c r="I71" s="234">
        <v>324.29312181534885</v>
      </c>
      <c r="J71" s="234">
        <v>325.47175486202502</v>
      </c>
      <c r="K71" s="234">
        <v>326.45689650232583</v>
      </c>
      <c r="L71" s="234">
        <v>327.35403259211296</v>
      </c>
      <c r="M71" s="234">
        <v>327.89017349387535</v>
      </c>
      <c r="N71" s="234">
        <v>328.98772899273109</v>
      </c>
      <c r="O71" s="234">
        <v>330.20832535326809</v>
      </c>
      <c r="P71" s="234">
        <v>331.56756187583761</v>
      </c>
      <c r="Q71" s="234">
        <v>333.05871060163514</v>
      </c>
      <c r="R71" s="234">
        <v>334.69680278201599</v>
      </c>
      <c r="S71" s="234">
        <v>334.20211801424932</v>
      </c>
      <c r="T71" s="234">
        <v>334.04950033559072</v>
      </c>
      <c r="U71" s="234">
        <v>334.23638432118457</v>
      </c>
      <c r="V71" s="234">
        <v>334.77592049269214</v>
      </c>
      <c r="W71" s="234">
        <v>335.66806518743061</v>
      </c>
      <c r="X71" s="234">
        <v>336.92391259382214</v>
      </c>
      <c r="Y71" s="234">
        <v>338.54600354972365</v>
      </c>
      <c r="Z71" s="234">
        <v>340.54333058063185</v>
      </c>
      <c r="AA71" s="234">
        <v>342.92108380422218</v>
      </c>
      <c r="AB71" s="234">
        <v>345.6861073473342</v>
      </c>
      <c r="AC71" s="234">
        <v>348.84483584624081</v>
      </c>
      <c r="AD71" s="234">
        <v>352.40633177949252</v>
      </c>
      <c r="AE71" s="234">
        <v>356.37412581183042</v>
      </c>
      <c r="AF71" s="234">
        <v>360.76032857453271</v>
      </c>
      <c r="AG71" s="234">
        <v>365.56619907358618</v>
      </c>
      <c r="AH71" s="234">
        <v>370.80674094158184</v>
      </c>
      <c r="AI71" s="234">
        <v>376.48088954345127</v>
      </c>
      <c r="AJ71" s="234">
        <v>382.60661628159119</v>
      </c>
      <c r="AK71" s="234">
        <v>389.18047930059743</v>
      </c>
      <c r="AL71" s="234">
        <v>396.22349495217969</v>
      </c>
      <c r="AM71" s="234">
        <v>398.20648047845049</v>
      </c>
      <c r="AN71" s="234">
        <v>400.25243819022785</v>
      </c>
      <c r="AO71" s="234">
        <v>402.34590702915517</v>
      </c>
      <c r="AP71" s="234">
        <v>404.50204878193335</v>
      </c>
    </row>
    <row r="72" spans="2:42" x14ac:dyDescent="0.2">
      <c r="B72" s="229" t="s">
        <v>308</v>
      </c>
      <c r="C72" s="234">
        <f t="shared" si="46"/>
        <v>17065.298534053345</v>
      </c>
      <c r="D72" s="294">
        <v>0</v>
      </c>
      <c r="E72" s="294">
        <v>0</v>
      </c>
      <c r="F72" s="294">
        <v>0</v>
      </c>
      <c r="G72" s="294">
        <v>196.39472675671658</v>
      </c>
      <c r="H72" s="294">
        <v>203.82108103298842</v>
      </c>
      <c r="I72" s="294">
        <v>213.9348071587977</v>
      </c>
      <c r="J72" s="294">
        <v>226.34985367180192</v>
      </c>
      <c r="K72" s="294">
        <v>241.11321974812574</v>
      </c>
      <c r="L72" s="294">
        <v>257.62580482134274</v>
      </c>
      <c r="M72" s="294">
        <v>278.37716732320234</v>
      </c>
      <c r="N72" s="294">
        <v>295.83624164378392</v>
      </c>
      <c r="O72" s="294">
        <v>313.58878933355265</v>
      </c>
      <c r="P72" s="294">
        <v>331.5362815087301</v>
      </c>
      <c r="Q72" s="294">
        <v>349.78343246386197</v>
      </c>
      <c r="R72" s="294">
        <v>368.23034892654812</v>
      </c>
      <c r="S72" s="294">
        <v>385.15665890829263</v>
      </c>
      <c r="T72" s="294">
        <v>401.99134604823746</v>
      </c>
      <c r="U72" s="294">
        <v>418.83875702313634</v>
      </c>
      <c r="V72" s="294">
        <v>435.59698266480734</v>
      </c>
      <c r="W72" s="294">
        <v>452.36976818501034</v>
      </c>
      <c r="X72" s="294">
        <v>469.05583899843509</v>
      </c>
      <c r="Y72" s="294">
        <v>485.75834319891527</v>
      </c>
      <c r="Z72" s="294">
        <v>502.37663773698898</v>
      </c>
      <c r="AA72" s="294">
        <v>519.0132779318983</v>
      </c>
      <c r="AB72" s="294">
        <v>535.56824926390595</v>
      </c>
      <c r="AC72" s="294">
        <v>552.09332843085076</v>
      </c>
      <c r="AD72" s="294">
        <v>568.63969703926648</v>
      </c>
      <c r="AE72" s="294">
        <v>585.10827781875662</v>
      </c>
      <c r="AF72" s="294">
        <v>601.60016313668757</v>
      </c>
      <c r="AG72" s="294">
        <v>618.01689691894558</v>
      </c>
      <c r="AH72" s="294">
        <v>634.45899394079061</v>
      </c>
      <c r="AI72" s="294">
        <v>650.82861646500498</v>
      </c>
      <c r="AJ72" s="294">
        <v>667.225706010149</v>
      </c>
      <c r="AK72" s="294">
        <v>683.55304035954077</v>
      </c>
      <c r="AL72" s="294">
        <v>699.9099921107603</v>
      </c>
      <c r="AM72" s="294">
        <v>712.1584535765079</v>
      </c>
      <c r="AN72" s="294">
        <v>724.37810851527956</v>
      </c>
      <c r="AO72" s="294">
        <v>736.4720481400492</v>
      </c>
      <c r="AP72" s="294">
        <v>748.53759724167116</v>
      </c>
    </row>
    <row r="73" spans="2:42" x14ac:dyDescent="0.2">
      <c r="B73" s="244" t="s">
        <v>9</v>
      </c>
      <c r="C73" s="246">
        <f t="shared" si="46"/>
        <v>39606.966688843386</v>
      </c>
      <c r="D73" s="246">
        <f>SUM(D70:D72)</f>
        <v>0</v>
      </c>
      <c r="E73" s="246">
        <f t="shared" ref="E73:AN73" si="47">SUM(E70:E72)</f>
        <v>0</v>
      </c>
      <c r="F73" s="246">
        <f t="shared" si="47"/>
        <v>0</v>
      </c>
      <c r="G73" s="246">
        <f t="shared" si="47"/>
        <v>1007.3388894407256</v>
      </c>
      <c r="H73" s="246">
        <f t="shared" si="47"/>
        <v>1015.699606120539</v>
      </c>
      <c r="I73" s="246">
        <f t="shared" si="47"/>
        <v>1023.6018535950498</v>
      </c>
      <c r="J73" s="246">
        <f t="shared" si="47"/>
        <v>1031.149655719491</v>
      </c>
      <c r="K73" s="246">
        <f t="shared" si="47"/>
        <v>1038.3506741917031</v>
      </c>
      <c r="L73" s="246">
        <f t="shared" si="47"/>
        <v>1045.3505640274298</v>
      </c>
      <c r="M73" s="246">
        <f t="shared" si="47"/>
        <v>1051.6406720188324</v>
      </c>
      <c r="N73" s="246">
        <f t="shared" si="47"/>
        <v>1058.81751373714</v>
      </c>
      <c r="O73" s="246">
        <f t="shared" si="47"/>
        <v>1066.1233314588399</v>
      </c>
      <c r="P73" s="246">
        <f t="shared" si="47"/>
        <v>1073.58226184809</v>
      </c>
      <c r="Q73" s="246">
        <f t="shared" si="47"/>
        <v>1081.1768070745375</v>
      </c>
      <c r="R73" s="246">
        <f t="shared" si="47"/>
        <v>1088.9310299185004</v>
      </c>
      <c r="S73" s="246">
        <f t="shared" si="47"/>
        <v>1089.9141151416682</v>
      </c>
      <c r="T73" s="246">
        <f t="shared" si="47"/>
        <v>1091.1844724538</v>
      </c>
      <c r="U73" s="246">
        <f t="shared" si="47"/>
        <v>1092.7267812128161</v>
      </c>
      <c r="V73" s="246">
        <f t="shared" si="47"/>
        <v>1094.5642296200076</v>
      </c>
      <c r="W73" s="246">
        <f t="shared" si="47"/>
        <v>1096.6829949189605</v>
      </c>
      <c r="X73" s="246">
        <f t="shared" si="47"/>
        <v>1099.1050914931166</v>
      </c>
      <c r="Y73" s="246">
        <f t="shared" si="47"/>
        <v>1101.8182291315225</v>
      </c>
      <c r="Z73" s="246">
        <f t="shared" si="47"/>
        <v>1104.84322530388</v>
      </c>
      <c r="AA73" s="246">
        <f t="shared" si="47"/>
        <v>1108.1693581504778</v>
      </c>
      <c r="AB73" s="246">
        <f t="shared" si="47"/>
        <v>1111.8162243944544</v>
      </c>
      <c r="AC73" s="246">
        <f t="shared" si="47"/>
        <v>1115.7811899388671</v>
      </c>
      <c r="AD73" s="246">
        <f t="shared" si="47"/>
        <v>1120.0631588955707</v>
      </c>
      <c r="AE73" s="246">
        <f t="shared" si="47"/>
        <v>1124.679850485084</v>
      </c>
      <c r="AF73" s="246">
        <f t="shared" si="47"/>
        <v>1129.6246281833683</v>
      </c>
      <c r="AG73" s="246">
        <f t="shared" si="47"/>
        <v>1134.9139275181137</v>
      </c>
      <c r="AH73" s="246">
        <f t="shared" si="47"/>
        <v>1140.5428151770427</v>
      </c>
      <c r="AI73" s="246">
        <f t="shared" si="47"/>
        <v>1146.5264164136697</v>
      </c>
      <c r="AJ73" s="246">
        <f t="shared" si="47"/>
        <v>1152.8615425405255</v>
      </c>
      <c r="AK73" s="246">
        <f t="shared" si="47"/>
        <v>1159.5619811193556</v>
      </c>
      <c r="AL73" s="246">
        <f t="shared" si="47"/>
        <v>1166.6263308535463</v>
      </c>
      <c r="AM73" s="246">
        <f t="shared" si="47"/>
        <v>1164.2503565831239</v>
      </c>
      <c r="AN73" s="246">
        <f t="shared" si="47"/>
        <v>1161.9178873535866</v>
      </c>
      <c r="AO73" s="246">
        <f t="shared" ref="AO73:AP73" si="48">SUM(AO70:AO72)</f>
        <v>1159.6345528726147</v>
      </c>
      <c r="AP73" s="246">
        <f t="shared" si="48"/>
        <v>1157.3944699373287</v>
      </c>
    </row>
    <row r="76" spans="2:42" x14ac:dyDescent="0.2">
      <c r="B76" s="231" t="s">
        <v>436</v>
      </c>
      <c r="C76" s="247" t="s">
        <v>9</v>
      </c>
    </row>
    <row r="77" spans="2:42" x14ac:dyDescent="0.2">
      <c r="B77" s="243" t="s">
        <v>108</v>
      </c>
      <c r="C77" s="234">
        <f>SUM(D77:AP77)</f>
        <v>741476.69965251221</v>
      </c>
      <c r="D77" s="234">
        <f t="shared" ref="D77:AN79" si="49">D33+D70</f>
        <v>0</v>
      </c>
      <c r="E77" s="234">
        <f t="shared" si="49"/>
        <v>0</v>
      </c>
      <c r="F77" s="234">
        <f t="shared" si="49"/>
        <v>0</v>
      </c>
      <c r="G77" s="234">
        <f t="shared" si="49"/>
        <v>36836.228168894275</v>
      </c>
      <c r="H77" s="234">
        <f>H33+H70</f>
        <v>36764.530223431611</v>
      </c>
      <c r="I77" s="234">
        <f t="shared" si="49"/>
        <v>36479.20556741023</v>
      </c>
      <c r="J77" s="234">
        <f t="shared" si="49"/>
        <v>36010.869288308611</v>
      </c>
      <c r="K77" s="234">
        <f t="shared" si="49"/>
        <v>35354.958007629866</v>
      </c>
      <c r="L77" s="234">
        <f t="shared" si="49"/>
        <v>34559.683790923918</v>
      </c>
      <c r="M77" s="234">
        <f t="shared" si="49"/>
        <v>33420.714517927481</v>
      </c>
      <c r="N77" s="234">
        <f t="shared" si="49"/>
        <v>32553.932851209065</v>
      </c>
      <c r="O77" s="234">
        <f t="shared" si="49"/>
        <v>31666.212309548402</v>
      </c>
      <c r="P77" s="234">
        <f t="shared" si="49"/>
        <v>30765.607639992631</v>
      </c>
      <c r="Q77" s="234">
        <f t="shared" si="49"/>
        <v>29843.487346775088</v>
      </c>
      <c r="R77" s="234">
        <f t="shared" si="49"/>
        <v>28908.040076694211</v>
      </c>
      <c r="S77" s="234">
        <f t="shared" si="49"/>
        <v>27725.703735483039</v>
      </c>
      <c r="T77" s="234">
        <f t="shared" si="49"/>
        <v>26548.012466926666</v>
      </c>
      <c r="U77" s="234">
        <f t="shared" si="49"/>
        <v>25366.243171535054</v>
      </c>
      <c r="V77" s="234">
        <f t="shared" si="49"/>
        <v>24188.795467218908</v>
      </c>
      <c r="W77" s="234">
        <f t="shared" si="49"/>
        <v>23006.932213976746</v>
      </c>
      <c r="X77" s="234">
        <f t="shared" si="49"/>
        <v>21829.056918894781</v>
      </c>
      <c r="Y77" s="234">
        <f t="shared" si="49"/>
        <v>20646.416423073417</v>
      </c>
      <c r="Z77" s="234">
        <f t="shared" si="49"/>
        <v>19467.419678597998</v>
      </c>
      <c r="AA77" s="234">
        <f t="shared" si="49"/>
        <v>18283.295477095362</v>
      </c>
      <c r="AB77" s="234">
        <f t="shared" si="49"/>
        <v>17102.459808153802</v>
      </c>
      <c r="AC77" s="234">
        <f t="shared" si="49"/>
        <v>15920.429970886815</v>
      </c>
      <c r="AD77" s="234">
        <f t="shared" si="49"/>
        <v>14732.70469848935</v>
      </c>
      <c r="AE77" s="234">
        <f t="shared" si="49"/>
        <v>13547.713607283282</v>
      </c>
      <c r="AF77" s="234">
        <f t="shared" si="49"/>
        <v>12356.631125262855</v>
      </c>
      <c r="AG77" s="234">
        <f t="shared" si="49"/>
        <v>11167.898055452439</v>
      </c>
      <c r="AH77" s="234">
        <f t="shared" si="49"/>
        <v>9972.6632337696938</v>
      </c>
      <c r="AI77" s="234">
        <f t="shared" si="49"/>
        <v>8779.3803798448098</v>
      </c>
      <c r="AJ77" s="234">
        <f t="shared" si="49"/>
        <v>7579.170450609291</v>
      </c>
      <c r="AK77" s="234">
        <f t="shared" si="49"/>
        <v>6380.5018541730033</v>
      </c>
      <c r="AL77" s="234">
        <f t="shared" si="49"/>
        <v>5174.4653195091496</v>
      </c>
      <c r="AM77" s="234">
        <f t="shared" si="49"/>
        <v>3954.6866039620786</v>
      </c>
      <c r="AN77" s="234">
        <f t="shared" si="49"/>
        <v>2736.0398358670104</v>
      </c>
      <c r="AO77" s="234">
        <f t="shared" ref="AO77:AP77" si="50">AO33+AO70</f>
        <v>1527.1822796016174</v>
      </c>
      <c r="AP77" s="234">
        <f t="shared" si="50"/>
        <v>319.42708809975585</v>
      </c>
    </row>
    <row r="78" spans="2:42" x14ac:dyDescent="0.2">
      <c r="B78" s="243" t="s">
        <v>109</v>
      </c>
      <c r="C78" s="234">
        <f t="shared" ref="C78:C80" si="51">SUM(D78:AP78)</f>
        <v>889139.43806581548</v>
      </c>
      <c r="D78" s="234">
        <f t="shared" si="49"/>
        <v>0</v>
      </c>
      <c r="E78" s="234">
        <f t="shared" si="49"/>
        <v>0</v>
      </c>
      <c r="F78" s="234">
        <f t="shared" si="49"/>
        <v>0</v>
      </c>
      <c r="G78" s="234">
        <f t="shared" si="49"/>
        <v>25944.403701021576</v>
      </c>
      <c r="H78" s="234">
        <f t="shared" si="49"/>
        <v>26024.648435380572</v>
      </c>
      <c r="I78" s="234">
        <f t="shared" si="49"/>
        <v>26048.367871763447</v>
      </c>
      <c r="J78" s="234">
        <f t="shared" si="49"/>
        <v>26026.365273199826</v>
      </c>
      <c r="K78" s="234">
        <f t="shared" si="49"/>
        <v>25959.429015730399</v>
      </c>
      <c r="L78" s="234">
        <f t="shared" si="49"/>
        <v>25862.64654935669</v>
      </c>
      <c r="M78" s="234">
        <f t="shared" si="49"/>
        <v>25683.331770351178</v>
      </c>
      <c r="N78" s="234">
        <f t="shared" si="49"/>
        <v>25586.722750516634</v>
      </c>
      <c r="O78" s="234">
        <f t="shared" si="49"/>
        <v>25494.210578721701</v>
      </c>
      <c r="P78" s="234">
        <f t="shared" si="49"/>
        <v>25408.18110150014</v>
      </c>
      <c r="Q78" s="234">
        <f t="shared" si="49"/>
        <v>25326.715746367587</v>
      </c>
      <c r="R78" s="234">
        <f t="shared" si="49"/>
        <v>25252.186356083057</v>
      </c>
      <c r="S78" s="234">
        <f t="shared" si="49"/>
        <v>24996.881225048761</v>
      </c>
      <c r="T78" s="234">
        <f t="shared" si="49"/>
        <v>24764.223231957985</v>
      </c>
      <c r="U78" s="234">
        <f t="shared" si="49"/>
        <v>24552.547542932371</v>
      </c>
      <c r="V78" s="234">
        <f t="shared" si="49"/>
        <v>24364.140002731641</v>
      </c>
      <c r="W78" s="234">
        <f t="shared" si="49"/>
        <v>24197.496620539347</v>
      </c>
      <c r="X78" s="234">
        <f t="shared" si="49"/>
        <v>24054.770530843674</v>
      </c>
      <c r="Y78" s="234">
        <f t="shared" si="49"/>
        <v>23934.622307713922</v>
      </c>
      <c r="Z78" s="234">
        <f t="shared" si="49"/>
        <v>23839.069700509222</v>
      </c>
      <c r="AA78" s="234">
        <f t="shared" si="49"/>
        <v>23766.941693175268</v>
      </c>
      <c r="AB78" s="234">
        <f t="shared" si="49"/>
        <v>23720.117890135734</v>
      </c>
      <c r="AC78" s="234">
        <f t="shared" si="49"/>
        <v>23698.242217937037</v>
      </c>
      <c r="AD78" s="234">
        <f t="shared" si="49"/>
        <v>23701.125606510341</v>
      </c>
      <c r="AE78" s="234">
        <f t="shared" si="49"/>
        <v>23730.435072844724</v>
      </c>
      <c r="AF78" s="234">
        <f t="shared" si="49"/>
        <v>23785.43828643638</v>
      </c>
      <c r="AG78" s="234">
        <f t="shared" si="49"/>
        <v>23867.656831974207</v>
      </c>
      <c r="AH78" s="234">
        <f t="shared" si="49"/>
        <v>23976.541271693608</v>
      </c>
      <c r="AI78" s="234">
        <f t="shared" si="49"/>
        <v>24113.464681284724</v>
      </c>
      <c r="AJ78" s="234">
        <f t="shared" si="49"/>
        <v>24278.064963398512</v>
      </c>
      <c r="AK78" s="234">
        <f t="shared" si="49"/>
        <v>24471.563511595352</v>
      </c>
      <c r="AL78" s="234">
        <f t="shared" si="49"/>
        <v>24693.790162050496</v>
      </c>
      <c r="AM78" s="234">
        <f t="shared" si="49"/>
        <v>24613.367896021784</v>
      </c>
      <c r="AN78" s="234">
        <f t="shared" si="49"/>
        <v>24537.219556362143</v>
      </c>
      <c r="AO78" s="234">
        <f t="shared" ref="AO78:AP78" si="52">AO34+AO71</f>
        <v>24465.826066271326</v>
      </c>
      <c r="AP78" s="234">
        <f t="shared" si="52"/>
        <v>24398.682045854199</v>
      </c>
    </row>
    <row r="79" spans="2:42" x14ac:dyDescent="0.2">
      <c r="B79" s="293" t="s">
        <v>308</v>
      </c>
      <c r="C79" s="234">
        <f t="shared" si="51"/>
        <v>1806382.6949739149</v>
      </c>
      <c r="D79" s="234">
        <f t="shared" si="49"/>
        <v>0</v>
      </c>
      <c r="E79" s="234">
        <f t="shared" si="49"/>
        <v>0</v>
      </c>
      <c r="F79" s="234">
        <f t="shared" si="49"/>
        <v>0</v>
      </c>
      <c r="G79" s="234">
        <f t="shared" si="49"/>
        <v>17944.943128000985</v>
      </c>
      <c r="H79" s="234">
        <f t="shared" si="49"/>
        <v>18764.930240070938</v>
      </c>
      <c r="I79" s="234">
        <f t="shared" si="49"/>
        <v>19913.901094255227</v>
      </c>
      <c r="J79" s="234">
        <f t="shared" si="49"/>
        <v>21344.374593156448</v>
      </c>
      <c r="K79" s="234">
        <f t="shared" si="49"/>
        <v>23062.107458162187</v>
      </c>
      <c r="L79" s="234">
        <f t="shared" si="49"/>
        <v>24993.426250130706</v>
      </c>
      <c r="M79" s="234">
        <f t="shared" si="49"/>
        <v>27444.369006493613</v>
      </c>
      <c r="N79" s="234">
        <f t="shared" si="49"/>
        <v>29489.063668147668</v>
      </c>
      <c r="O79" s="234">
        <f t="shared" si="49"/>
        <v>31568.312005605865</v>
      </c>
      <c r="P79" s="234">
        <f t="shared" si="49"/>
        <v>33669.978253308807</v>
      </c>
      <c r="Q79" s="234">
        <f t="shared" si="49"/>
        <v>35806.91249657252</v>
      </c>
      <c r="R79" s="234">
        <f t="shared" si="49"/>
        <v>37966.810543925458</v>
      </c>
      <c r="S79" s="234">
        <f t="shared" si="49"/>
        <v>39938.150361358945</v>
      </c>
      <c r="T79" s="234">
        <f t="shared" si="49"/>
        <v>41896.583243567809</v>
      </c>
      <c r="U79" s="234">
        <f t="shared" si="49"/>
        <v>43854.912656961023</v>
      </c>
      <c r="V79" s="234">
        <f t="shared" si="49"/>
        <v>45800.585134726003</v>
      </c>
      <c r="W79" s="234">
        <f t="shared" si="49"/>
        <v>47746.329455789361</v>
      </c>
      <c r="X79" s="234">
        <f t="shared" si="49"/>
        <v>49679.669411230549</v>
      </c>
      <c r="Y79" s="234">
        <f t="shared" si="49"/>
        <v>51613.259604395957</v>
      </c>
      <c r="Z79" s="234">
        <f t="shared" si="49"/>
        <v>53534.700686810713</v>
      </c>
      <c r="AA79" s="234">
        <f t="shared" si="49"/>
        <v>55456.573597003633</v>
      </c>
      <c r="AB79" s="234">
        <f t="shared" si="49"/>
        <v>57366.555453836831</v>
      </c>
      <c r="AC79" s="234">
        <f t="shared" si="49"/>
        <v>59270.983788086734</v>
      </c>
      <c r="AD79" s="234">
        <f t="shared" si="49"/>
        <v>61176.122555083006</v>
      </c>
      <c r="AE79" s="234">
        <f t="shared" si="49"/>
        <v>63069.762847267913</v>
      </c>
      <c r="AF79" s="234">
        <f t="shared" si="49"/>
        <v>64964.303668909706</v>
      </c>
      <c r="AG79" s="234">
        <f t="shared" si="49"/>
        <v>66847.611616213268</v>
      </c>
      <c r="AH79" s="234">
        <f t="shared" si="49"/>
        <v>68732.013808277887</v>
      </c>
      <c r="AI79" s="234">
        <f t="shared" si="49"/>
        <v>70605.451967415589</v>
      </c>
      <c r="AJ79" s="234">
        <f t="shared" si="49"/>
        <v>72480.181834018702</v>
      </c>
      <c r="AK79" s="234">
        <f t="shared" si="49"/>
        <v>74344.219883350641</v>
      </c>
      <c r="AL79" s="234">
        <f t="shared" si="49"/>
        <v>76209.750982795449</v>
      </c>
      <c r="AM79" s="234">
        <f t="shared" si="49"/>
        <v>77715.545358901305</v>
      </c>
      <c r="AN79" s="234">
        <f t="shared" si="49"/>
        <v>79217.798334608684</v>
      </c>
      <c r="AO79" s="234">
        <f t="shared" ref="AO79:AP79" si="53">AO35+AO72</f>
        <v>80704.59619267995</v>
      </c>
      <c r="AP79" s="234">
        <f t="shared" si="53"/>
        <v>82187.903792794328</v>
      </c>
    </row>
    <row r="80" spans="2:42" x14ac:dyDescent="0.2">
      <c r="B80" s="248" t="s">
        <v>9</v>
      </c>
      <c r="C80" s="250">
        <f t="shared" si="51"/>
        <v>1630616.1377183273</v>
      </c>
      <c r="D80" s="250">
        <f t="shared" ref="D80:AN80" si="54">SUM(D77:D78)</f>
        <v>0</v>
      </c>
      <c r="E80" s="249">
        <f t="shared" si="54"/>
        <v>0</v>
      </c>
      <c r="F80" s="249">
        <f t="shared" si="54"/>
        <v>0</v>
      </c>
      <c r="G80" s="249">
        <f t="shared" si="54"/>
        <v>62780.631869915851</v>
      </c>
      <c r="H80" s="249">
        <f t="shared" si="54"/>
        <v>62789.178658812183</v>
      </c>
      <c r="I80" s="249">
        <f t="shared" si="54"/>
        <v>62527.573439173677</v>
      </c>
      <c r="J80" s="249">
        <f t="shared" si="54"/>
        <v>62037.234561508434</v>
      </c>
      <c r="K80" s="249">
        <f t="shared" si="54"/>
        <v>61314.387023360265</v>
      </c>
      <c r="L80" s="249">
        <f t="shared" si="54"/>
        <v>60422.330340280605</v>
      </c>
      <c r="M80" s="249">
        <f t="shared" si="54"/>
        <v>59104.04628827866</v>
      </c>
      <c r="N80" s="249">
        <f t="shared" si="54"/>
        <v>58140.655601725695</v>
      </c>
      <c r="O80" s="249">
        <f t="shared" si="54"/>
        <v>57160.422888270099</v>
      </c>
      <c r="P80" s="249">
        <f t="shared" si="54"/>
        <v>56173.788741492768</v>
      </c>
      <c r="Q80" s="249">
        <f t="shared" si="54"/>
        <v>55170.203093142671</v>
      </c>
      <c r="R80" s="249">
        <f t="shared" si="54"/>
        <v>54160.226432777272</v>
      </c>
      <c r="S80" s="249">
        <f t="shared" si="54"/>
        <v>52722.5849605318</v>
      </c>
      <c r="T80" s="249">
        <f t="shared" si="54"/>
        <v>51312.235698884651</v>
      </c>
      <c r="U80" s="249">
        <f t="shared" si="54"/>
        <v>49918.790714467425</v>
      </c>
      <c r="V80" s="249">
        <f t="shared" si="54"/>
        <v>48552.935469950549</v>
      </c>
      <c r="W80" s="249">
        <f t="shared" si="54"/>
        <v>47204.428834516089</v>
      </c>
      <c r="X80" s="249">
        <f t="shared" si="54"/>
        <v>45883.827449738455</v>
      </c>
      <c r="Y80" s="249">
        <f t="shared" si="54"/>
        <v>44581.038730787339</v>
      </c>
      <c r="Z80" s="249">
        <f t="shared" si="54"/>
        <v>43306.489379107225</v>
      </c>
      <c r="AA80" s="249">
        <f t="shared" si="54"/>
        <v>42050.23717027063</v>
      </c>
      <c r="AB80" s="249">
        <f t="shared" si="54"/>
        <v>40822.577698289533</v>
      </c>
      <c r="AC80" s="249">
        <f t="shared" si="54"/>
        <v>39618.672188823854</v>
      </c>
      <c r="AD80" s="249">
        <f t="shared" si="54"/>
        <v>38433.83030499969</v>
      </c>
      <c r="AE80" s="249">
        <f t="shared" si="54"/>
        <v>37278.148680128004</v>
      </c>
      <c r="AF80" s="249">
        <f t="shared" si="54"/>
        <v>36142.069411699238</v>
      </c>
      <c r="AG80" s="249">
        <f t="shared" si="54"/>
        <v>35035.554887426646</v>
      </c>
      <c r="AH80" s="249">
        <f t="shared" si="54"/>
        <v>33949.204505463305</v>
      </c>
      <c r="AI80" s="249">
        <f t="shared" si="54"/>
        <v>32892.845061129534</v>
      </c>
      <c r="AJ80" s="249">
        <f t="shared" si="54"/>
        <v>31857.235414007802</v>
      </c>
      <c r="AK80" s="249">
        <f t="shared" si="54"/>
        <v>30852.065365768354</v>
      </c>
      <c r="AL80" s="249">
        <f t="shared" si="54"/>
        <v>29868.255481559645</v>
      </c>
      <c r="AM80" s="249">
        <f t="shared" si="54"/>
        <v>28568.054499983864</v>
      </c>
      <c r="AN80" s="249">
        <f t="shared" si="54"/>
        <v>27273.259392229153</v>
      </c>
      <c r="AO80" s="249">
        <f t="shared" ref="AO80:AP80" si="55">SUM(AO77:AO78)</f>
        <v>25993.008345872942</v>
      </c>
      <c r="AP80" s="249">
        <f t="shared" si="55"/>
        <v>24718.109133953956</v>
      </c>
    </row>
    <row r="83" spans="2:42" x14ac:dyDescent="0.2">
      <c r="B83" s="231" t="s">
        <v>437</v>
      </c>
      <c r="C83" s="247" t="s">
        <v>9</v>
      </c>
    </row>
    <row r="84" spans="2:42" x14ac:dyDescent="0.2">
      <c r="B84" s="229" t="s">
        <v>386</v>
      </c>
      <c r="C84" s="234">
        <f>SUM(D84:AP84)</f>
        <v>885345.31301792536</v>
      </c>
      <c r="D84" s="234">
        <v>0</v>
      </c>
      <c r="E84" s="234">
        <v>0</v>
      </c>
      <c r="F84" s="234">
        <v>0</v>
      </c>
      <c r="G84" s="234">
        <v>43983.556022560326</v>
      </c>
      <c r="H84" s="234">
        <v>43897.946535440729</v>
      </c>
      <c r="I84" s="234">
        <v>43557.260378997293</v>
      </c>
      <c r="J84" s="234">
        <v>42998.052881562522</v>
      </c>
      <c r="K84" s="234">
        <v>42214.875232990882</v>
      </c>
      <c r="L84" s="234">
        <v>41265.294078715124</v>
      </c>
      <c r="M84" s="234">
        <v>39905.330767674597</v>
      </c>
      <c r="N84" s="234">
        <v>38870.367583533218</v>
      </c>
      <c r="O84" s="234">
        <v>37810.402757669734</v>
      </c>
      <c r="P84" s="234">
        <v>36735.053898498663</v>
      </c>
      <c r="Q84" s="234">
        <v>35634.014742418018</v>
      </c>
      <c r="R84" s="234">
        <v>34517.062778142339</v>
      </c>
      <c r="S84" s="234">
        <v>33105.317893114079</v>
      </c>
      <c r="T84" s="234">
        <v>31699.119363494527</v>
      </c>
      <c r="U84" s="234">
        <v>30288.051548101561</v>
      </c>
      <c r="V84" s="234">
        <v>28882.143841455414</v>
      </c>
      <c r="W84" s="234">
        <v>27470.963837584179</v>
      </c>
      <c r="X84" s="234">
        <v>26064.545574799737</v>
      </c>
      <c r="Y84" s="234">
        <v>24652.43752008766</v>
      </c>
      <c r="Z84" s="234">
        <v>23244.680213251344</v>
      </c>
      <c r="AA84" s="234">
        <v>21830.800569666102</v>
      </c>
      <c r="AB84" s="234">
        <v>20420.847532123946</v>
      </c>
      <c r="AC84" s="234">
        <v>19009.468621954406</v>
      </c>
      <c r="AD84" s="234">
        <v>17591.289192226086</v>
      </c>
      <c r="AE84" s="234">
        <v>16176.374456457648</v>
      </c>
      <c r="AF84" s="234">
        <v>14754.186418224304</v>
      </c>
      <c r="AG84" s="234">
        <v>13334.803648301418</v>
      </c>
      <c r="AH84" s="234">
        <v>11907.657592560829</v>
      </c>
      <c r="AI84" s="234">
        <v>10482.842244590818</v>
      </c>
      <c r="AJ84" s="234">
        <v>9049.7557619215404</v>
      </c>
      <c r="AK84" s="234">
        <v>7618.5096766244806</v>
      </c>
      <c r="AL84" s="234">
        <v>6178.4660531452528</v>
      </c>
      <c r="AM84" s="234">
        <v>4722.0138554771083</v>
      </c>
      <c r="AN84" s="234">
        <v>3266.9132368561313</v>
      </c>
      <c r="AO84" s="234">
        <v>1823.5012293750656</v>
      </c>
      <c r="AP84" s="234">
        <v>381.40547832806664</v>
      </c>
    </row>
    <row r="85" spans="2:42" x14ac:dyDescent="0.2">
      <c r="B85" s="229" t="s">
        <v>387</v>
      </c>
      <c r="C85" s="234">
        <f t="shared" ref="C85:C87" si="56">SUM(D85:AP85)</f>
        <v>1116530.3816446685</v>
      </c>
      <c r="D85" s="234">
        <v>0</v>
      </c>
      <c r="E85" s="234">
        <v>0</v>
      </c>
      <c r="F85" s="234">
        <v>0</v>
      </c>
      <c r="G85" s="234">
        <v>32579.4962248663</v>
      </c>
      <c r="H85" s="234">
        <v>32680.26296632782</v>
      </c>
      <c r="I85" s="234">
        <v>32710.048476027601</v>
      </c>
      <c r="J85" s="234">
        <v>32682.418872930866</v>
      </c>
      <c r="K85" s="234">
        <v>32598.364154515963</v>
      </c>
      <c r="L85" s="234">
        <v>32476.830276374396</v>
      </c>
      <c r="M85" s="234">
        <v>32251.657046995351</v>
      </c>
      <c r="N85" s="234">
        <v>32130.340973083668</v>
      </c>
      <c r="O85" s="234">
        <v>32014.169486296771</v>
      </c>
      <c r="P85" s="234">
        <v>31906.138596064491</v>
      </c>
      <c r="Q85" s="234">
        <v>31803.839068945512</v>
      </c>
      <c r="R85" s="234">
        <v>31710.249329231403</v>
      </c>
      <c r="S85" s="234">
        <v>31389.651768055101</v>
      </c>
      <c r="T85" s="234">
        <v>31097.493185613392</v>
      </c>
      <c r="U85" s="234">
        <v>30831.68297887372</v>
      </c>
      <c r="V85" s="234">
        <v>30595.091580765609</v>
      </c>
      <c r="W85" s="234">
        <v>30385.830365761503</v>
      </c>
      <c r="X85" s="234">
        <v>30206.603116832794</v>
      </c>
      <c r="Y85" s="234">
        <v>30055.727859610131</v>
      </c>
      <c r="Z85" s="234">
        <v>29935.738368173905</v>
      </c>
      <c r="AA85" s="234">
        <v>29845.164147632029</v>
      </c>
      <c r="AB85" s="234">
        <v>29786.36549756708</v>
      </c>
      <c r="AC85" s="234">
        <v>29758.895281329816</v>
      </c>
      <c r="AD85" s="234">
        <v>29762.516075556625</v>
      </c>
      <c r="AE85" s="234">
        <v>29799.321224705469</v>
      </c>
      <c r="AF85" s="234">
        <v>29868.391110073248</v>
      </c>
      <c r="AG85" s="234">
        <v>29971.636450564853</v>
      </c>
      <c r="AH85" s="234">
        <v>30108.367293704068</v>
      </c>
      <c r="AI85" s="234">
        <v>30280.307869300879</v>
      </c>
      <c r="AJ85" s="234">
        <v>30487.00347624315</v>
      </c>
      <c r="AK85" s="234">
        <v>30729.987870609781</v>
      </c>
      <c r="AL85" s="234">
        <v>31009.047370415628</v>
      </c>
      <c r="AM85" s="234">
        <v>30908.057694851239</v>
      </c>
      <c r="AN85" s="234">
        <v>30812.434971235762</v>
      </c>
      <c r="AO85" s="234">
        <v>30722.783115379003</v>
      </c>
      <c r="AP85" s="234">
        <v>30638.467500153809</v>
      </c>
    </row>
    <row r="86" spans="2:42" x14ac:dyDescent="0.2">
      <c r="B86" s="229" t="s">
        <v>388</v>
      </c>
      <c r="C86" s="234">
        <f t="shared" si="56"/>
        <v>8942488.5889797732</v>
      </c>
      <c r="D86" s="234">
        <f>(D25+D62)</f>
        <v>0</v>
      </c>
      <c r="E86" s="234">
        <f t="shared" ref="E86:AN86" si="57">(E25+E62)</f>
        <v>0</v>
      </c>
      <c r="F86" s="234">
        <f t="shared" si="57"/>
        <v>0</v>
      </c>
      <c r="G86" s="234">
        <f t="shared" si="57"/>
        <v>88836.352118816765</v>
      </c>
      <c r="H86" s="234">
        <f t="shared" si="57"/>
        <v>92895.694257776908</v>
      </c>
      <c r="I86" s="234">
        <f t="shared" si="57"/>
        <v>98583.668783441695</v>
      </c>
      <c r="J86" s="234">
        <f t="shared" si="57"/>
        <v>105665.22075820022</v>
      </c>
      <c r="K86" s="234">
        <f t="shared" si="57"/>
        <v>114168.84880278309</v>
      </c>
      <c r="L86" s="234">
        <f t="shared" si="57"/>
        <v>123729.83292143913</v>
      </c>
      <c r="M86" s="234">
        <f t="shared" si="57"/>
        <v>135863.21290343371</v>
      </c>
      <c r="N86" s="234">
        <f t="shared" si="57"/>
        <v>145985.4637037013</v>
      </c>
      <c r="O86" s="234">
        <f t="shared" si="57"/>
        <v>156278.77230497953</v>
      </c>
      <c r="P86" s="234">
        <f t="shared" si="57"/>
        <v>166683.06065994457</v>
      </c>
      <c r="Q86" s="234">
        <f t="shared" si="57"/>
        <v>177261.94305233919</v>
      </c>
      <c r="R86" s="234">
        <f t="shared" si="57"/>
        <v>187954.50764319531</v>
      </c>
      <c r="S86" s="234">
        <f t="shared" si="57"/>
        <v>197713.61565029182</v>
      </c>
      <c r="T86" s="234">
        <f t="shared" si="57"/>
        <v>207408.82793845452</v>
      </c>
      <c r="U86" s="234">
        <f t="shared" si="57"/>
        <v>217103.52800475754</v>
      </c>
      <c r="V86" s="234">
        <f t="shared" si="57"/>
        <v>226735.56997389108</v>
      </c>
      <c r="W86" s="234">
        <f t="shared" si="57"/>
        <v>236367.96760291763</v>
      </c>
      <c r="X86" s="234">
        <f t="shared" si="57"/>
        <v>245938.95748133934</v>
      </c>
      <c r="Y86" s="234">
        <f t="shared" si="57"/>
        <v>255511.18616037598</v>
      </c>
      <c r="Z86" s="234">
        <f t="shared" si="57"/>
        <v>265023.2707267857</v>
      </c>
      <c r="AA86" s="234">
        <f t="shared" si="57"/>
        <v>274537.49305447342</v>
      </c>
      <c r="AB86" s="234">
        <f t="shared" si="57"/>
        <v>283992.84878137044</v>
      </c>
      <c r="AC86" s="234">
        <f t="shared" si="57"/>
        <v>293420.71182221157</v>
      </c>
      <c r="AD86" s="234">
        <f t="shared" si="57"/>
        <v>302852.09185684653</v>
      </c>
      <c r="AE86" s="234">
        <f t="shared" si="57"/>
        <v>312226.54874885106</v>
      </c>
      <c r="AF86" s="234">
        <f t="shared" si="57"/>
        <v>321605.46370747377</v>
      </c>
      <c r="AG86" s="234">
        <f t="shared" si="57"/>
        <v>330928.7703772934</v>
      </c>
      <c r="AH86" s="234">
        <f t="shared" si="57"/>
        <v>340257.49410038558</v>
      </c>
      <c r="AI86" s="234">
        <f t="shared" si="57"/>
        <v>349531.94043275045</v>
      </c>
      <c r="AJ86" s="234">
        <f t="shared" si="57"/>
        <v>358812.78135652817</v>
      </c>
      <c r="AK86" s="234">
        <f t="shared" si="57"/>
        <v>368040.69249183481</v>
      </c>
      <c r="AL86" s="234">
        <f t="shared" si="57"/>
        <v>377275.99496433389</v>
      </c>
      <c r="AM86" s="234">
        <f t="shared" si="57"/>
        <v>384730.42256881826</v>
      </c>
      <c r="AN86" s="234">
        <f t="shared" si="57"/>
        <v>392167.31848816184</v>
      </c>
      <c r="AO86" s="234">
        <f t="shared" ref="AO86:AP86" si="58">(AO25+AO62)</f>
        <v>399527.70392415818</v>
      </c>
      <c r="AP86" s="234">
        <f t="shared" si="58"/>
        <v>406870.81085541745</v>
      </c>
    </row>
    <row r="87" spans="2:42" x14ac:dyDescent="0.2">
      <c r="B87" s="229" t="s">
        <v>137</v>
      </c>
      <c r="C87" s="234">
        <f t="shared" si="56"/>
        <v>0</v>
      </c>
      <c r="D87" s="234">
        <v>0</v>
      </c>
      <c r="E87" s="234">
        <v>0</v>
      </c>
      <c r="F87" s="234">
        <v>0</v>
      </c>
      <c r="G87" s="234">
        <v>0</v>
      </c>
      <c r="H87" s="234">
        <v>0</v>
      </c>
      <c r="I87" s="234">
        <v>0</v>
      </c>
      <c r="J87" s="234">
        <v>0</v>
      </c>
      <c r="K87" s="234">
        <v>0</v>
      </c>
      <c r="L87" s="234">
        <v>0</v>
      </c>
      <c r="M87" s="234">
        <v>0</v>
      </c>
      <c r="N87" s="234">
        <v>0</v>
      </c>
      <c r="O87" s="234">
        <v>0</v>
      </c>
      <c r="P87" s="234">
        <v>0</v>
      </c>
      <c r="Q87" s="234">
        <v>0</v>
      </c>
      <c r="R87" s="234">
        <v>0</v>
      </c>
      <c r="S87" s="234">
        <v>0</v>
      </c>
      <c r="T87" s="234">
        <v>0</v>
      </c>
      <c r="U87" s="234">
        <v>0</v>
      </c>
      <c r="V87" s="234">
        <v>0</v>
      </c>
      <c r="W87" s="234">
        <v>0</v>
      </c>
      <c r="X87" s="234">
        <v>0</v>
      </c>
      <c r="Y87" s="234">
        <v>0</v>
      </c>
      <c r="Z87" s="234">
        <v>0</v>
      </c>
      <c r="AA87" s="234">
        <v>0</v>
      </c>
      <c r="AB87" s="234">
        <v>0</v>
      </c>
      <c r="AC87" s="234">
        <v>0</v>
      </c>
      <c r="AD87" s="234">
        <v>0</v>
      </c>
      <c r="AE87" s="234">
        <v>0</v>
      </c>
      <c r="AF87" s="234">
        <v>0</v>
      </c>
      <c r="AG87" s="234">
        <v>0</v>
      </c>
      <c r="AH87" s="234">
        <v>0</v>
      </c>
      <c r="AI87" s="234">
        <v>0</v>
      </c>
      <c r="AJ87" s="234">
        <v>0</v>
      </c>
      <c r="AK87" s="234">
        <v>0</v>
      </c>
      <c r="AL87" s="234">
        <v>0</v>
      </c>
      <c r="AM87" s="234">
        <v>0</v>
      </c>
      <c r="AN87" s="234">
        <v>0</v>
      </c>
      <c r="AO87" s="234">
        <v>0</v>
      </c>
      <c r="AP87" s="234">
        <v>0</v>
      </c>
    </row>
    <row r="90" spans="2:42" x14ac:dyDescent="0.2">
      <c r="B90" s="251"/>
    </row>
    <row r="91" spans="2:42" x14ac:dyDescent="0.2">
      <c r="B91" s="251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6424-3A7E-4D35-AB6A-82934714A049}">
  <sheetPr>
    <tabColor theme="7" tint="0.59999389629810485"/>
  </sheetPr>
  <dimension ref="B2:AP55"/>
  <sheetViews>
    <sheetView showWhiteSpace="0" zoomScaleNormal="100" workbookViewId="0">
      <selection activeCell="C55" sqref="C55"/>
    </sheetView>
  </sheetViews>
  <sheetFormatPr defaultColWidth="9.21875" defaultRowHeight="10.199999999999999" x14ac:dyDescent="0.2"/>
  <cols>
    <col min="1" max="1" width="2.77734375" style="230" customWidth="1"/>
    <col min="2" max="2" width="54.77734375" style="230" customWidth="1"/>
    <col min="3" max="3" width="11" style="230" bestFit="1" customWidth="1"/>
    <col min="4" max="4" width="9.21875" style="230" customWidth="1"/>
    <col min="5" max="7" width="7.21875" style="230" customWidth="1"/>
    <col min="8" max="8" width="8.77734375" style="230" customWidth="1"/>
    <col min="9" max="12" width="8.21875" style="230" bestFit="1" customWidth="1"/>
    <col min="13" max="42" width="9" style="230" bestFit="1" customWidth="1"/>
    <col min="43" max="16384" width="9.21875" style="230"/>
  </cols>
  <sheetData>
    <row r="2" spans="2:42" ht="17.55" customHeight="1" x14ac:dyDescent="0.2">
      <c r="B2" s="633" t="s">
        <v>590</v>
      </c>
      <c r="C2" s="633"/>
      <c r="D2" s="633"/>
      <c r="E2" s="633"/>
      <c r="F2" s="633"/>
      <c r="G2" s="633"/>
      <c r="H2" s="633"/>
      <c r="I2" s="633"/>
      <c r="J2" s="633"/>
      <c r="K2" s="633"/>
    </row>
    <row r="4" spans="2:42" x14ac:dyDescent="0.2">
      <c r="B4" s="345" t="s">
        <v>587</v>
      </c>
      <c r="C4" s="346"/>
      <c r="D4" s="254" t="s">
        <v>10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</row>
    <row r="5" spans="2:42" x14ac:dyDescent="0.2">
      <c r="B5" s="347"/>
      <c r="C5" s="348"/>
      <c r="D5" s="254">
        <v>1</v>
      </c>
      <c r="E5" s="254">
        <v>2</v>
      </c>
      <c r="F5" s="254">
        <v>3</v>
      </c>
      <c r="G5" s="254">
        <v>4</v>
      </c>
      <c r="H5" s="254">
        <v>5</v>
      </c>
      <c r="I5" s="254">
        <v>6</v>
      </c>
      <c r="J5" s="254">
        <v>7</v>
      </c>
      <c r="K5" s="254">
        <v>8</v>
      </c>
      <c r="L5" s="254">
        <v>9</v>
      </c>
      <c r="M5" s="254">
        <v>10</v>
      </c>
      <c r="N5" s="254">
        <v>11</v>
      </c>
      <c r="O5" s="254">
        <v>12</v>
      </c>
      <c r="P5" s="254">
        <v>13</v>
      </c>
      <c r="Q5" s="254">
        <v>14</v>
      </c>
      <c r="R5" s="254">
        <v>15</v>
      </c>
      <c r="S5" s="254">
        <v>16</v>
      </c>
      <c r="T5" s="254">
        <v>17</v>
      </c>
      <c r="U5" s="254">
        <v>18</v>
      </c>
      <c r="V5" s="254">
        <v>19</v>
      </c>
      <c r="W5" s="254">
        <v>20</v>
      </c>
      <c r="X5" s="254">
        <v>21</v>
      </c>
      <c r="Y5" s="254">
        <v>22</v>
      </c>
      <c r="Z5" s="254">
        <v>23</v>
      </c>
      <c r="AA5" s="254">
        <v>24</v>
      </c>
      <c r="AB5" s="254">
        <v>25</v>
      </c>
      <c r="AC5" s="254">
        <v>26</v>
      </c>
      <c r="AD5" s="254">
        <v>27</v>
      </c>
      <c r="AE5" s="254">
        <v>28</v>
      </c>
      <c r="AF5" s="254">
        <v>29</v>
      </c>
      <c r="AG5" s="254">
        <v>30</v>
      </c>
      <c r="AH5" s="254">
        <v>31</v>
      </c>
      <c r="AI5" s="254">
        <v>32</v>
      </c>
      <c r="AJ5" s="254">
        <v>33</v>
      </c>
      <c r="AK5" s="254">
        <v>34</v>
      </c>
      <c r="AL5" s="254">
        <v>35</v>
      </c>
      <c r="AM5" s="254">
        <v>36</v>
      </c>
      <c r="AN5" s="254">
        <v>37</v>
      </c>
      <c r="AO5" s="254">
        <v>38</v>
      </c>
      <c r="AP5" s="254">
        <v>39</v>
      </c>
    </row>
    <row r="6" spans="2:42" ht="10.8" thickBot="1" x14ac:dyDescent="0.25">
      <c r="B6" s="257" t="s">
        <v>33</v>
      </c>
      <c r="C6" s="257" t="s">
        <v>9</v>
      </c>
      <c r="D6" s="298">
        <v>2026</v>
      </c>
      <c r="E6" s="298">
        <f>$D$6+D5</f>
        <v>2027</v>
      </c>
      <c r="F6" s="298">
        <f t="shared" ref="F6:AN6" si="0">$D$6+E5</f>
        <v>2028</v>
      </c>
      <c r="G6" s="298">
        <f t="shared" si="0"/>
        <v>2029</v>
      </c>
      <c r="H6" s="298">
        <f t="shared" si="0"/>
        <v>2030</v>
      </c>
      <c r="I6" s="298">
        <f t="shared" si="0"/>
        <v>2031</v>
      </c>
      <c r="J6" s="298">
        <f t="shared" si="0"/>
        <v>2032</v>
      </c>
      <c r="K6" s="298">
        <f t="shared" si="0"/>
        <v>2033</v>
      </c>
      <c r="L6" s="298">
        <f t="shared" si="0"/>
        <v>2034</v>
      </c>
      <c r="M6" s="298">
        <f t="shared" si="0"/>
        <v>2035</v>
      </c>
      <c r="N6" s="298">
        <f t="shared" si="0"/>
        <v>2036</v>
      </c>
      <c r="O6" s="298">
        <f t="shared" si="0"/>
        <v>2037</v>
      </c>
      <c r="P6" s="298">
        <f t="shared" si="0"/>
        <v>2038</v>
      </c>
      <c r="Q6" s="298">
        <f t="shared" si="0"/>
        <v>2039</v>
      </c>
      <c r="R6" s="298">
        <f t="shared" si="0"/>
        <v>2040</v>
      </c>
      <c r="S6" s="298">
        <f t="shared" si="0"/>
        <v>2041</v>
      </c>
      <c r="T6" s="298">
        <f t="shared" si="0"/>
        <v>2042</v>
      </c>
      <c r="U6" s="298">
        <f t="shared" si="0"/>
        <v>2043</v>
      </c>
      <c r="V6" s="298">
        <f t="shared" si="0"/>
        <v>2044</v>
      </c>
      <c r="W6" s="298">
        <f t="shared" si="0"/>
        <v>2045</v>
      </c>
      <c r="X6" s="298">
        <f t="shared" si="0"/>
        <v>2046</v>
      </c>
      <c r="Y6" s="298">
        <f t="shared" si="0"/>
        <v>2047</v>
      </c>
      <c r="Z6" s="298">
        <f t="shared" si="0"/>
        <v>2048</v>
      </c>
      <c r="AA6" s="298">
        <f t="shared" si="0"/>
        <v>2049</v>
      </c>
      <c r="AB6" s="298">
        <f t="shared" si="0"/>
        <v>2050</v>
      </c>
      <c r="AC6" s="298">
        <f t="shared" si="0"/>
        <v>2051</v>
      </c>
      <c r="AD6" s="298">
        <f t="shared" si="0"/>
        <v>2052</v>
      </c>
      <c r="AE6" s="298">
        <f t="shared" si="0"/>
        <v>2053</v>
      </c>
      <c r="AF6" s="298">
        <f t="shared" si="0"/>
        <v>2054</v>
      </c>
      <c r="AG6" s="298">
        <f t="shared" si="0"/>
        <v>2055</v>
      </c>
      <c r="AH6" s="298">
        <f t="shared" si="0"/>
        <v>2056</v>
      </c>
      <c r="AI6" s="298">
        <f t="shared" si="0"/>
        <v>2057</v>
      </c>
      <c r="AJ6" s="298">
        <f t="shared" si="0"/>
        <v>2058</v>
      </c>
      <c r="AK6" s="298">
        <f t="shared" si="0"/>
        <v>2059</v>
      </c>
      <c r="AL6" s="298">
        <f t="shared" si="0"/>
        <v>2060</v>
      </c>
      <c r="AM6" s="298">
        <f t="shared" si="0"/>
        <v>2061</v>
      </c>
      <c r="AN6" s="298">
        <f t="shared" si="0"/>
        <v>2062</v>
      </c>
      <c r="AO6" s="298">
        <f t="shared" ref="AO6" si="1">$D$6+AN5</f>
        <v>2063</v>
      </c>
      <c r="AP6" s="298">
        <f t="shared" ref="AP6" si="2">$D$6+AO5</f>
        <v>2064</v>
      </c>
    </row>
    <row r="7" spans="2:42" x14ac:dyDescent="0.2">
      <c r="B7" s="480" t="s">
        <v>658</v>
      </c>
      <c r="C7" s="349">
        <f>SUM(D7:AP7)</f>
        <v>975713.98293944332</v>
      </c>
      <c r="D7" s="234">
        <f>'04A Prevádzkové príjmy'!D122/Parametre!$C$152*Parametre!$CI$158*Parametre!E165</f>
        <v>0</v>
      </c>
      <c r="E7" s="234">
        <f>'04A Prevádzkové príjmy'!E122/Parametre!$C$152*Parametre!$CI$158*Parametre!F165</f>
        <v>0</v>
      </c>
      <c r="F7" s="234">
        <f>'04A Prevádzkové príjmy'!F122/Parametre!$C$152*Parametre!$CI$158*Parametre!G165</f>
        <v>0</v>
      </c>
      <c r="G7" s="234">
        <f>'04A Prevádzkové príjmy'!G122/Parametre!$C$152*Parametre!$CI$158*Parametre!H165</f>
        <v>49708.722046966315</v>
      </c>
      <c r="H7" s="234">
        <f>'04A Prevádzkové príjmy'!H122/Parametre!$C$152*Parametre!$CI$158*Parametre!I165</f>
        <v>49542.710595650358</v>
      </c>
      <c r="I7" s="234">
        <f>'04A Prevádzkové príjmy'!I122/Parametre!$C$152*Parametre!$CI$158*Parametre!J165</f>
        <v>49089.143106132957</v>
      </c>
      <c r="J7" s="234">
        <f>'04A Prevádzkové príjmy'!J122/Parametre!$C$152*Parametre!$CI$158*Parametre!K165</f>
        <v>48390.380497122838</v>
      </c>
      <c r="K7" s="234">
        <f>'04A Prevádzkové príjmy'!K122/Parametre!$C$152*Parametre!$CI$158*Parametre!L165</f>
        <v>47441.35733868138</v>
      </c>
      <c r="L7" s="234">
        <f>'04A Prevádzkové príjmy'!L122/Parametre!$C$152*Parametre!$CI$158*Parametre!M165</f>
        <v>46307.769695894531</v>
      </c>
      <c r="M7" s="234">
        <f>'04A Prevádzkové príjmy'!M122/Parametre!$C$152*Parametre!$CI$158*Parametre!N165</f>
        <v>44717.046862300391</v>
      </c>
      <c r="N7" s="234">
        <f>'04A Prevádzkové príjmy'!N122/Parametre!$C$152*Parametre!$CI$158*Parametre!O165</f>
        <v>43494.071294518901</v>
      </c>
      <c r="O7" s="234">
        <f>'04A Prevádzkové príjmy'!O122/Parametre!$C$152*Parametre!$CI$158*Parametre!P165</f>
        <v>42246.21909586597</v>
      </c>
      <c r="P7" s="234">
        <f>'04A Prevádzkové príjmy'!P122/Parametre!$C$152*Parametre!$CI$158*Parametre!Q165</f>
        <v>40984.368541428063</v>
      </c>
      <c r="Q7" s="234">
        <f>'04A Prevádzkové príjmy'!Q122/Parametre!$C$152*Parametre!$CI$158*Parametre!R165</f>
        <v>39697.140010511306</v>
      </c>
      <c r="R7" s="234">
        <f>'04A Prevádzkové príjmy'!R122/Parametre!$C$152*Parametre!$CI$158*Parametre!S165</f>
        <v>38395.563544112083</v>
      </c>
      <c r="S7" s="234">
        <f>'04A Prevádzkové príjmy'!S122/Parametre!$C$152*Parametre!$CI$158*Parametre!T165</f>
        <v>36699.994322831502</v>
      </c>
      <c r="T7" s="234">
        <f>'04A Prevádzkové príjmy'!T122/Parametre!$C$152*Parametre!$CI$158*Parametre!U165</f>
        <v>35019.900416961027</v>
      </c>
      <c r="U7" s="234">
        <f>'04A Prevádzkové príjmy'!U122/Parametre!$C$152*Parametre!$CI$158*Parametre!V165</f>
        <v>33343.926256803017</v>
      </c>
      <c r="V7" s="234">
        <f>'04A Prevádzkové príjmy'!V122/Parametre!$C$152*Parametre!$CI$158*Parametre!W165</f>
        <v>31683.306388722729</v>
      </c>
      <c r="W7" s="234">
        <f>'04A Prevádzkové príjmy'!W122/Parametre!$C$152*Parametre!$CI$158*Parametre!X165</f>
        <v>30026.753359172741</v>
      </c>
      <c r="X7" s="234">
        <f>'04A Prevádzkové príjmy'!X122/Parametre!$C$152*Parametre!$CI$158*Parametre!Y165</f>
        <v>28385.43449302841</v>
      </c>
      <c r="Y7" s="234">
        <f>'04A Prevádzkové príjmy'!Y122/Parametre!$C$152*Parametre!$CI$158*Parametre!Z165</f>
        <v>26748.130044299818</v>
      </c>
      <c r="Z7" s="234">
        <f>'04A Prevádzkové príjmy'!Z122/Parametre!$C$152*Parametre!$CI$158*Parametre!AA165</f>
        <v>25125.940518589039</v>
      </c>
      <c r="AA7" s="234">
        <f>'04A Prevádzkové príjmy'!AA122/Parametre!$C$152*Parametre!$CI$158*Parametre!AB165</f>
        <v>23507.713471321953</v>
      </c>
      <c r="AB7" s="234">
        <f>'04A Prevádzkové príjmy'!AB122/Parametre!$C$152*Parametre!$CI$158*Parametre!AC165</f>
        <v>21904.482988637363</v>
      </c>
      <c r="AC7" s="234">
        <f>'04A Prevádzkové príjmy'!AC122/Parametre!$C$152*Parametre!$CI$158*Parametre!AD165</f>
        <v>20310.660319427639</v>
      </c>
      <c r="AD7" s="234">
        <f>'04A Prevádzkové príjmy'!AD122/Parametre!$C$152*Parametre!$CI$158*Parametre!AE165</f>
        <v>18720.723140517272</v>
      </c>
      <c r="AE7" s="234">
        <f>'04A Prevádzkové príjmy'!AE122/Parametre!$C$152*Parametre!$CI$158*Parametre!AF165</f>
        <v>17145.606653190393</v>
      </c>
      <c r="AF7" s="234">
        <f>'04A Prevádzkové príjmy'!AF122/Parametre!$C$152*Parametre!$CI$158*Parametre!AG165</f>
        <v>15574.324905419669</v>
      </c>
      <c r="AG7" s="234">
        <f>'04A Prevádzkové príjmy'!AG122/Parametre!$C$152*Parametre!$CI$158*Parametre!AH165</f>
        <v>14017.74766811665</v>
      </c>
      <c r="AH7" s="234">
        <f>'04A Prevádzkové príjmy'!AH122/Parametre!$C$152*Parametre!$CI$158*Parametre!AI165</f>
        <v>12464.954888263661</v>
      </c>
      <c r="AI7" s="234">
        <f>'04A Prevádzkové príjmy'!AI122/Parametre!$C$152*Parametre!$CI$158*Parametre!AJ165</f>
        <v>10926.751297899267</v>
      </c>
      <c r="AJ7" s="234">
        <f>'04A Prevádzkové príjmy'!AJ122/Parametre!$C$152*Parametre!$CI$158*Parametre!AK165</f>
        <v>9392.2823477221918</v>
      </c>
      <c r="AK7" s="234">
        <f>'04A Prevádzkové príjmy'!AK122/Parametre!$C$152*Parametre!$CI$158*Parametre!AL165</f>
        <v>7872.288120055091</v>
      </c>
      <c r="AL7" s="234">
        <f>'04A Prevádzkové príjmy'!AL122/Parametre!$C$152*Parametre!$CI$158*Parametre!AM165</f>
        <v>6355.9791763909816</v>
      </c>
      <c r="AM7" s="234">
        <f>'04A Prevádzkové príjmy'!AM122/Parametre!$C$152*Parametre!$CI$158*Parametre!AN165</f>
        <v>4854.0313361651879</v>
      </c>
      <c r="AN7" s="234">
        <f>'04A Prevádzkové príjmy'!AN122/Parametre!$C$152*Parametre!$CI$158*Parametre!AO165</f>
        <v>3355.7198810998643</v>
      </c>
      <c r="AO7" s="234">
        <f>'04A Prevádzkové príjmy'!AO122/Parametre!$C$152*Parametre!$CI$158*Parametre!AP165</f>
        <v>1871.6567522569987</v>
      </c>
      <c r="AP7" s="234">
        <f>'04A Prevádzkové príjmy'!AP122/Parametre!$C$152*Parametre!$CI$158*Parametre!AQ165</f>
        <v>391.18156336548486</v>
      </c>
    </row>
    <row r="8" spans="2:42" x14ac:dyDescent="0.2">
      <c r="B8" s="495" t="s">
        <v>678</v>
      </c>
      <c r="C8" s="349">
        <f t="shared" ref="C8:C10" si="3">SUM(D8:AP8)</f>
        <v>237472.11869156818</v>
      </c>
      <c r="D8" s="234">
        <f>'04A Prevádzkové príjmy'!D123/Parametre!$C$152*Parametre!$BV$158*Parametre!E166</f>
        <v>0</v>
      </c>
      <c r="E8" s="234">
        <f>'04A Prevádzkové príjmy'!E123/Parametre!$C$152*Parametre!$BV$158*Parametre!F166</f>
        <v>0</v>
      </c>
      <c r="F8" s="234">
        <f>'04A Prevádzkové príjmy'!F123/Parametre!$C$152*Parametre!$BV$158*Parametre!G166</f>
        <v>0</v>
      </c>
      <c r="G8" s="234">
        <f>'04A Prevádzkové príjmy'!G123/Parametre!$C$152*Parametre!$BV$158*Parametre!H166</f>
        <v>10567.365242086367</v>
      </c>
      <c r="H8" s="234">
        <f>'04A Prevádzkové príjmy'!H123/Parametre!$C$152*Parametre!$BV$158*Parametre!I166</f>
        <v>10615.744467948567</v>
      </c>
      <c r="I8" s="234">
        <f>'04A Prevádzkové príjmy'!I123/Parametre!$C$152*Parametre!$BV$158*Parametre!J166</f>
        <v>10602.119983069917</v>
      </c>
      <c r="J8" s="234">
        <f>'04A Prevádzkové príjmy'!J123/Parametre!$C$152*Parametre!$BV$158*Parametre!K166</f>
        <v>10534.231843047888</v>
      </c>
      <c r="K8" s="234">
        <f>'04A Prevádzkové príjmy'!K123/Parametre!$C$152*Parametre!$BV$158*Parametre!L166</f>
        <v>10409.683208065904</v>
      </c>
      <c r="L8" s="234">
        <f>'04A Prevádzkové príjmy'!L123/Parametre!$C$152*Parametre!$BV$158*Parametre!M166</f>
        <v>10241.671538450317</v>
      </c>
      <c r="M8" s="234">
        <f>'04A Prevádzkové príjmy'!M123/Parametre!$C$152*Parametre!$BV$158*Parametre!N166</f>
        <v>9968.427742551552</v>
      </c>
      <c r="N8" s="234">
        <f>'04A Prevádzkové príjmy'!N123/Parametre!$C$152*Parametre!$BV$158*Parametre!O166</f>
        <v>9772.8263972032255</v>
      </c>
      <c r="O8" s="234">
        <f>'04A Prevádzkové príjmy'!O123/Parametre!$C$152*Parametre!$BV$158*Parametre!P166</f>
        <v>9567.8540264829226</v>
      </c>
      <c r="P8" s="234">
        <f>'04A Prevádzkové príjmy'!P123/Parametre!$C$152*Parametre!$BV$158*Parametre!Q166</f>
        <v>9355.8125888026352</v>
      </c>
      <c r="Q8" s="234">
        <f>'04A Prevádzkové príjmy'!Q123/Parametre!$C$152*Parametre!$BV$158*Parametre!R166</f>
        <v>9133.9589658834666</v>
      </c>
      <c r="R8" s="234">
        <f>'04A Prevádzkové príjmy'!R123/Parametre!$C$152*Parametre!$BV$158*Parametre!S166</f>
        <v>8904.6623240210447</v>
      </c>
      <c r="S8" s="234">
        <f>'04A Prevádzkové príjmy'!S123/Parametre!$C$152*Parametre!$BV$158*Parametre!T166</f>
        <v>8665.0942298449718</v>
      </c>
      <c r="T8" s="234">
        <f>'04A Prevádzkové príjmy'!T123/Parametre!$C$152*Parametre!$BV$158*Parametre!U166</f>
        <v>8417.6930172955217</v>
      </c>
      <c r="U8" s="234">
        <f>'04A Prevádzkové príjmy'!U123/Parametre!$C$152*Parametre!$BV$158*Parametre!V166</f>
        <v>8159.5422865909468</v>
      </c>
      <c r="V8" s="234">
        <f>'04A Prevádzkové príjmy'!V123/Parametre!$C$152*Parametre!$BV$158*Parametre!W166</f>
        <v>7893.1515561469241</v>
      </c>
      <c r="W8" s="234">
        <f>'04A Prevádzkové príjmy'!W123/Parametre!$C$152*Parametre!$BV$158*Parametre!X166</f>
        <v>7615.5137261178506</v>
      </c>
      <c r="X8" s="234">
        <f>'04A Prevádzkové príjmy'!X123/Parametre!$C$152*Parametre!$BV$158*Parametre!Y166</f>
        <v>7329.2115749548775</v>
      </c>
      <c r="Y8" s="234">
        <f>'04A Prevádzkové príjmy'!Y123/Parametre!$C$152*Parametre!$BV$158*Parametre!Z166</f>
        <v>7031.1444842085311</v>
      </c>
      <c r="Z8" s="234">
        <f>'04A Prevádzkové príjmy'!Z123/Parametre!$C$152*Parametre!$BV$158*Parametre!AA166</f>
        <v>6723.9706283624391</v>
      </c>
      <c r="AA8" s="234">
        <f>'04A Prevádzkové príjmy'!AA123/Parametre!$C$152*Parametre!$BV$158*Parametre!AB166</f>
        <v>6404.4929643016039</v>
      </c>
      <c r="AB8" s="234">
        <f>'04A Prevádzkové príjmy'!AB123/Parametre!$C$152*Parametre!$BV$158*Parametre!AC166</f>
        <v>6075.4472607334319</v>
      </c>
      <c r="AC8" s="234">
        <f>'04A Prevádzkové príjmy'!AC123/Parametre!$C$152*Parametre!$BV$158*Parametre!AD166</f>
        <v>5735.0891751412501</v>
      </c>
      <c r="AD8" s="234">
        <f>'04A Prevádzkové príjmy'!AD123/Parametre!$C$152*Parametre!$BV$158*Parametre!AE166</f>
        <v>5381.5779679612297</v>
      </c>
      <c r="AE8" s="234">
        <f>'04A Prevádzkové príjmy'!AE123/Parametre!$C$152*Parametre!$BV$158*Parametre!AF166</f>
        <v>5017.7700639386039</v>
      </c>
      <c r="AF8" s="234">
        <f>'04A Prevádzkové príjmy'!AF123/Parametre!$C$152*Parametre!$BV$158*Parametre!AG166</f>
        <v>4640.2140477987496</v>
      </c>
      <c r="AG8" s="234">
        <f>'04A Prevádzkové príjmy'!AG123/Parametre!$C$152*Parametre!$BV$158*Parametre!AH166</f>
        <v>4251.8497181633784</v>
      </c>
      <c r="AH8" s="234">
        <f>'04A Prevádzkové príjmy'!AH123/Parametre!$C$152*Parametre!$BV$158*Parametre!AI166</f>
        <v>3849.1183347463289</v>
      </c>
      <c r="AI8" s="234">
        <f>'04A Prevádzkové príjmy'!AI123/Parametre!$C$152*Parametre!$BV$158*Parametre!AJ166</f>
        <v>3435.0455005080235</v>
      </c>
      <c r="AJ8" s="234">
        <f>'04A Prevádzkové príjmy'!AJ123/Parametre!$C$152*Parametre!$BV$158*Parametre!AK166</f>
        <v>3005.961815396392</v>
      </c>
      <c r="AK8" s="234">
        <f>'04A Prevádzkové príjmy'!AK123/Parametre!$C$152*Parametre!$BV$158*Parametre!AL166</f>
        <v>2564.9811879279691</v>
      </c>
      <c r="AL8" s="234">
        <f>'04A Prevádzkové príjmy'!AL123/Parametre!$C$152*Parametre!$BV$158*Parametre!AM166</f>
        <v>2108.3201199913447</v>
      </c>
      <c r="AM8" s="234">
        <f>'04A Prevádzkové príjmy'!AM123/Parametre!$C$152*Parametre!$BV$158*Parametre!AN166</f>
        <v>1614.9590144714837</v>
      </c>
      <c r="AN8" s="234">
        <f>'04A Prevádzkové príjmy'!AN123/Parametre!$C$152*Parametre!$BV$158*Parametre!AO166</f>
        <v>1119.8232287159422</v>
      </c>
      <c r="AO8" s="234">
        <f>'04A Prevádzkové príjmy'!AO123/Parametre!$C$152*Parametre!$BV$158*Parametre!AP166</f>
        <v>626.46212319608128</v>
      </c>
      <c r="AP8" s="234">
        <f>'04A Prevádzkové príjmy'!AP123/Parametre!$C$152*Parametre!$BV$158*Parametre!AQ166</f>
        <v>131.32633744053763</v>
      </c>
    </row>
    <row r="9" spans="2:42" ht="11.4" customHeight="1" x14ac:dyDescent="0.2">
      <c r="B9" s="481" t="s">
        <v>689</v>
      </c>
      <c r="C9" s="349">
        <f t="shared" si="3"/>
        <v>0</v>
      </c>
      <c r="D9" s="234">
        <f>'04A Prevádzkové príjmy'!D124/Parametre!$C$152*Parametre!$CD$158*Parametre!E167</f>
        <v>0</v>
      </c>
      <c r="E9" s="234">
        <f>'04A Prevádzkové príjmy'!E124/Parametre!$C$152*Parametre!$CD$158*Parametre!F167</f>
        <v>0</v>
      </c>
      <c r="F9" s="234">
        <f>'04A Prevádzkové príjmy'!F124/Parametre!$C$152*Parametre!$CD$158*Parametre!G167</f>
        <v>0</v>
      </c>
      <c r="G9" s="234">
        <f>'04A Prevádzkové príjmy'!G124/Parametre!$C$152*Parametre!$CD$158*Parametre!H167</f>
        <v>0</v>
      </c>
      <c r="H9" s="234">
        <f>'04A Prevádzkové príjmy'!H124/Parametre!$C$152*Parametre!$CD$158*Parametre!I167</f>
        <v>0</v>
      </c>
      <c r="I9" s="234">
        <f>'04A Prevádzkové príjmy'!I124/Parametre!$C$152*Parametre!$CD$158*Parametre!J167</f>
        <v>0</v>
      </c>
      <c r="J9" s="234">
        <f>'04A Prevádzkové príjmy'!J124/Parametre!$C$152*Parametre!$CD$158*Parametre!K167</f>
        <v>0</v>
      </c>
      <c r="K9" s="234">
        <f>'04A Prevádzkové príjmy'!K124/Parametre!$C$152*Parametre!$CD$158*Parametre!L167</f>
        <v>0</v>
      </c>
      <c r="L9" s="234">
        <f>'04A Prevádzkové príjmy'!L124/Parametre!$C$152*Parametre!$CD$158*Parametre!M167</f>
        <v>0</v>
      </c>
      <c r="M9" s="234">
        <f>'04A Prevádzkové príjmy'!M124/Parametre!$C$152*Parametre!$CD$158*Parametre!N167</f>
        <v>0</v>
      </c>
      <c r="N9" s="234">
        <f>'04A Prevádzkové príjmy'!N124/Parametre!$C$152*Parametre!$CD$158*Parametre!O167</f>
        <v>0</v>
      </c>
      <c r="O9" s="234">
        <f>'04A Prevádzkové príjmy'!O124/Parametre!$C$152*Parametre!$CD$158*Parametre!P167</f>
        <v>0</v>
      </c>
      <c r="P9" s="234">
        <f>'04A Prevádzkové príjmy'!P124/Parametre!$C$152*Parametre!$CD$158*Parametre!Q167</f>
        <v>0</v>
      </c>
      <c r="Q9" s="234">
        <f>'04A Prevádzkové príjmy'!Q124/Parametre!$C$152*Parametre!$CD$158*Parametre!R167</f>
        <v>0</v>
      </c>
      <c r="R9" s="234">
        <f>'04A Prevádzkové príjmy'!R124/Parametre!$C$152*Parametre!$CD$158*Parametre!S167</f>
        <v>0</v>
      </c>
      <c r="S9" s="234">
        <f>'04A Prevádzkové príjmy'!S124/Parametre!$C$152*Parametre!$CD$158*Parametre!T167</f>
        <v>0</v>
      </c>
      <c r="T9" s="234">
        <f>'04A Prevádzkové príjmy'!T124/Parametre!$C$152*Parametre!$CD$158*Parametre!U167</f>
        <v>0</v>
      </c>
      <c r="U9" s="234">
        <f>'04A Prevádzkové príjmy'!U124/Parametre!$C$152*Parametre!$CD$158*Parametre!V167</f>
        <v>0</v>
      </c>
      <c r="V9" s="234">
        <f>'04A Prevádzkové príjmy'!V124/Parametre!$C$152*Parametre!$CD$158*Parametre!W167</f>
        <v>0</v>
      </c>
      <c r="W9" s="234">
        <f>'04A Prevádzkové príjmy'!W124/Parametre!$C$152*Parametre!$CD$158*Parametre!X167</f>
        <v>0</v>
      </c>
      <c r="X9" s="234">
        <f>'04A Prevádzkové príjmy'!X124/Parametre!$C$152*Parametre!$CD$158*Parametre!Y167</f>
        <v>0</v>
      </c>
      <c r="Y9" s="234">
        <f>'04A Prevádzkové príjmy'!Y124/Parametre!$C$152*Parametre!$CD$158*Parametre!Z167</f>
        <v>0</v>
      </c>
      <c r="Z9" s="234">
        <f>'04A Prevádzkové príjmy'!Z124/Parametre!$C$152*Parametre!$CD$158*Parametre!AA167</f>
        <v>0</v>
      </c>
      <c r="AA9" s="234">
        <f>'04A Prevádzkové príjmy'!AA124/Parametre!$C$152*Parametre!$CD$158*Parametre!AB167</f>
        <v>0</v>
      </c>
      <c r="AB9" s="234">
        <f>'04A Prevádzkové príjmy'!AB124/Parametre!$C$152*Parametre!$CD$158*Parametre!AC167</f>
        <v>0</v>
      </c>
      <c r="AC9" s="234">
        <f>'04A Prevádzkové príjmy'!AC124/Parametre!$C$152*Parametre!$CD$158*Parametre!AD167</f>
        <v>0</v>
      </c>
      <c r="AD9" s="234">
        <f>'04A Prevádzkové príjmy'!AD124/Parametre!$C$152*Parametre!$CD$158*Parametre!AE167</f>
        <v>0</v>
      </c>
      <c r="AE9" s="234">
        <f>'04A Prevádzkové príjmy'!AE124/Parametre!$C$152*Parametre!$CD$158*Parametre!AF167</f>
        <v>0</v>
      </c>
      <c r="AF9" s="234">
        <f>'04A Prevádzkové príjmy'!AF124/Parametre!$C$152*Parametre!$CD$158*Parametre!AG167</f>
        <v>0</v>
      </c>
      <c r="AG9" s="234">
        <f>'04A Prevádzkové príjmy'!AG124/Parametre!$C$152*Parametre!$CD$158*Parametre!AH167</f>
        <v>0</v>
      </c>
      <c r="AH9" s="234">
        <f>'04A Prevádzkové príjmy'!AH124/Parametre!$C$152*Parametre!$CD$158*Parametre!AI167</f>
        <v>0</v>
      </c>
      <c r="AI9" s="234">
        <f>'04A Prevádzkové príjmy'!AI124/Parametre!$C$152*Parametre!$CD$158*Parametre!AJ167</f>
        <v>0</v>
      </c>
      <c r="AJ9" s="234">
        <f>'04A Prevádzkové príjmy'!AJ124/Parametre!$C$152*Parametre!$CD$158*Parametre!AK167</f>
        <v>0</v>
      </c>
      <c r="AK9" s="234">
        <f>'04A Prevádzkové príjmy'!AK124/Parametre!$C$152*Parametre!$CD$158*Parametre!AL167</f>
        <v>0</v>
      </c>
      <c r="AL9" s="234">
        <f>'04A Prevádzkové príjmy'!AL124/Parametre!$C$152*Parametre!$CD$158*Parametre!AM167</f>
        <v>0</v>
      </c>
      <c r="AM9" s="234">
        <f>'04A Prevádzkové príjmy'!AM124/Parametre!$C$152*Parametre!$CD$158*Parametre!AN167</f>
        <v>0</v>
      </c>
      <c r="AN9" s="234">
        <f>'04A Prevádzkové príjmy'!AN124/Parametre!$C$152*Parametre!$CD$158*Parametre!AO167</f>
        <v>0</v>
      </c>
      <c r="AO9" s="234">
        <f>'04A Prevádzkové príjmy'!AO124/Parametre!$C$152*Parametre!$CD$158*Parametre!AP167</f>
        <v>0</v>
      </c>
      <c r="AP9" s="234">
        <f>'04A Prevádzkové príjmy'!AP124/Parametre!$C$152*Parametre!$CD$158*Parametre!AQ167</f>
        <v>0</v>
      </c>
    </row>
    <row r="10" spans="2:42" x14ac:dyDescent="0.2">
      <c r="B10" s="305" t="s">
        <v>591</v>
      </c>
      <c r="C10" s="350">
        <f t="shared" si="3"/>
        <v>1213186.1016310111</v>
      </c>
      <c r="D10" s="350">
        <f t="shared" ref="D10:AP10" si="4">SUM(D7:D9)</f>
        <v>0</v>
      </c>
      <c r="E10" s="350">
        <f t="shared" si="4"/>
        <v>0</v>
      </c>
      <c r="F10" s="350">
        <f t="shared" si="4"/>
        <v>0</v>
      </c>
      <c r="G10" s="350">
        <f t="shared" si="4"/>
        <v>60276.087289052681</v>
      </c>
      <c r="H10" s="350">
        <f t="shared" si="4"/>
        <v>60158.455063598929</v>
      </c>
      <c r="I10" s="350">
        <f t="shared" si="4"/>
        <v>59691.263089202876</v>
      </c>
      <c r="J10" s="350">
        <f t="shared" si="4"/>
        <v>58924.61234017073</v>
      </c>
      <c r="K10" s="350">
        <f t="shared" si="4"/>
        <v>57851.040546747288</v>
      </c>
      <c r="L10" s="350">
        <f t="shared" si="4"/>
        <v>56549.441234344849</v>
      </c>
      <c r="M10" s="350">
        <f t="shared" si="4"/>
        <v>54685.474604851945</v>
      </c>
      <c r="N10" s="350">
        <f t="shared" si="4"/>
        <v>53266.89769172213</v>
      </c>
      <c r="O10" s="350">
        <f t="shared" si="4"/>
        <v>51814.073122348891</v>
      </c>
      <c r="P10" s="350">
        <f t="shared" si="4"/>
        <v>50340.181130230696</v>
      </c>
      <c r="Q10" s="350">
        <f t="shared" si="4"/>
        <v>48831.098976394773</v>
      </c>
      <c r="R10" s="350">
        <f t="shared" si="4"/>
        <v>47300.22586813313</v>
      </c>
      <c r="S10" s="350">
        <f t="shared" si="4"/>
        <v>45365.088552676476</v>
      </c>
      <c r="T10" s="350">
        <f t="shared" si="4"/>
        <v>43437.593434256545</v>
      </c>
      <c r="U10" s="350">
        <f t="shared" si="4"/>
        <v>41503.468543393967</v>
      </c>
      <c r="V10" s="350">
        <f t="shared" si="4"/>
        <v>39576.457944869653</v>
      </c>
      <c r="W10" s="350">
        <f t="shared" si="4"/>
        <v>37642.267085290594</v>
      </c>
      <c r="X10" s="350">
        <f t="shared" si="4"/>
        <v>35714.646067983289</v>
      </c>
      <c r="Y10" s="350">
        <f t="shared" si="4"/>
        <v>33779.274528508351</v>
      </c>
      <c r="Z10" s="350">
        <f t="shared" si="4"/>
        <v>31849.911146951479</v>
      </c>
      <c r="AA10" s="350">
        <f t="shared" si="4"/>
        <v>29912.206435623557</v>
      </c>
      <c r="AB10" s="350">
        <f t="shared" si="4"/>
        <v>27979.930249370795</v>
      </c>
      <c r="AC10" s="350">
        <f t="shared" si="4"/>
        <v>26045.749494568889</v>
      </c>
      <c r="AD10" s="350">
        <f t="shared" si="4"/>
        <v>24102.301108478503</v>
      </c>
      <c r="AE10" s="350">
        <f t="shared" si="4"/>
        <v>22163.376717128995</v>
      </c>
      <c r="AF10" s="350">
        <f t="shared" si="4"/>
        <v>20214.53895321842</v>
      </c>
      <c r="AG10" s="350">
        <f t="shared" si="4"/>
        <v>18269.597386280027</v>
      </c>
      <c r="AH10" s="350">
        <f t="shared" si="4"/>
        <v>16314.073223009989</v>
      </c>
      <c r="AI10" s="350">
        <f t="shared" si="4"/>
        <v>14361.796798407291</v>
      </c>
      <c r="AJ10" s="350">
        <f t="shared" si="4"/>
        <v>12398.244163118583</v>
      </c>
      <c r="AK10" s="350">
        <f t="shared" si="4"/>
        <v>10437.269307983061</v>
      </c>
      <c r="AL10" s="350">
        <f t="shared" si="4"/>
        <v>8464.2992963823272</v>
      </c>
      <c r="AM10" s="350">
        <f t="shared" si="4"/>
        <v>6468.9903506366718</v>
      </c>
      <c r="AN10" s="350">
        <f t="shared" si="4"/>
        <v>4475.543109815806</v>
      </c>
      <c r="AO10" s="350">
        <f t="shared" si="4"/>
        <v>2498.1188754530799</v>
      </c>
      <c r="AP10" s="350">
        <f t="shared" si="4"/>
        <v>522.50790080602246</v>
      </c>
    </row>
    <row r="12" spans="2:42" x14ac:dyDescent="0.2">
      <c r="B12" s="299"/>
      <c r="C12" s="299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</row>
    <row r="13" spans="2:42" x14ac:dyDescent="0.2">
      <c r="B13" s="345" t="s">
        <v>588</v>
      </c>
      <c r="C13" s="346"/>
      <c r="D13" s="254" t="s">
        <v>10</v>
      </c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</row>
    <row r="14" spans="2:42" x14ac:dyDescent="0.2">
      <c r="B14" s="347"/>
      <c r="C14" s="348"/>
      <c r="D14" s="254">
        <v>1</v>
      </c>
      <c r="E14" s="254">
        <v>2</v>
      </c>
      <c r="F14" s="254">
        <v>3</v>
      </c>
      <c r="G14" s="254">
        <v>4</v>
      </c>
      <c r="H14" s="254">
        <v>5</v>
      </c>
      <c r="I14" s="254">
        <v>6</v>
      </c>
      <c r="J14" s="254">
        <v>7</v>
      </c>
      <c r="K14" s="254">
        <v>8</v>
      </c>
      <c r="L14" s="254">
        <v>9</v>
      </c>
      <c r="M14" s="254">
        <v>10</v>
      </c>
      <c r="N14" s="254">
        <v>11</v>
      </c>
      <c r="O14" s="254">
        <v>12</v>
      </c>
      <c r="P14" s="254">
        <v>13</v>
      </c>
      <c r="Q14" s="254">
        <v>14</v>
      </c>
      <c r="R14" s="254">
        <v>15</v>
      </c>
      <c r="S14" s="254">
        <v>16</v>
      </c>
      <c r="T14" s="254">
        <v>17</v>
      </c>
      <c r="U14" s="254">
        <v>18</v>
      </c>
      <c r="V14" s="254">
        <v>19</v>
      </c>
      <c r="W14" s="254">
        <v>20</v>
      </c>
      <c r="X14" s="254">
        <v>21</v>
      </c>
      <c r="Y14" s="254">
        <v>22</v>
      </c>
      <c r="Z14" s="254">
        <v>23</v>
      </c>
      <c r="AA14" s="254">
        <v>24</v>
      </c>
      <c r="AB14" s="254">
        <v>25</v>
      </c>
      <c r="AC14" s="254">
        <v>26</v>
      </c>
      <c r="AD14" s="254">
        <v>27</v>
      </c>
      <c r="AE14" s="254">
        <v>28</v>
      </c>
      <c r="AF14" s="254">
        <v>29</v>
      </c>
      <c r="AG14" s="254">
        <v>30</v>
      </c>
      <c r="AH14" s="254">
        <v>31</v>
      </c>
      <c r="AI14" s="254">
        <v>32</v>
      </c>
      <c r="AJ14" s="254">
        <v>33</v>
      </c>
      <c r="AK14" s="254">
        <v>34</v>
      </c>
      <c r="AL14" s="254">
        <v>35</v>
      </c>
      <c r="AM14" s="254">
        <v>36</v>
      </c>
      <c r="AN14" s="254">
        <v>37</v>
      </c>
      <c r="AO14" s="254">
        <v>38</v>
      </c>
      <c r="AP14" s="254">
        <v>39</v>
      </c>
    </row>
    <row r="15" spans="2:42" ht="10.8" thickBot="1" x14ac:dyDescent="0.25">
      <c r="B15" s="257" t="s">
        <v>33</v>
      </c>
      <c r="C15" s="257" t="s">
        <v>9</v>
      </c>
      <c r="D15" s="298">
        <v>2026</v>
      </c>
      <c r="E15" s="298">
        <f>$D$6+D14</f>
        <v>2027</v>
      </c>
      <c r="F15" s="298">
        <f t="shared" ref="F15:AN15" si="5">$D$6+E14</f>
        <v>2028</v>
      </c>
      <c r="G15" s="298">
        <f t="shared" si="5"/>
        <v>2029</v>
      </c>
      <c r="H15" s="298">
        <f t="shared" si="5"/>
        <v>2030</v>
      </c>
      <c r="I15" s="298">
        <f t="shared" si="5"/>
        <v>2031</v>
      </c>
      <c r="J15" s="298">
        <f t="shared" si="5"/>
        <v>2032</v>
      </c>
      <c r="K15" s="298">
        <f t="shared" si="5"/>
        <v>2033</v>
      </c>
      <c r="L15" s="298">
        <f t="shared" si="5"/>
        <v>2034</v>
      </c>
      <c r="M15" s="298">
        <f t="shared" si="5"/>
        <v>2035</v>
      </c>
      <c r="N15" s="298">
        <f t="shared" si="5"/>
        <v>2036</v>
      </c>
      <c r="O15" s="298">
        <f t="shared" si="5"/>
        <v>2037</v>
      </c>
      <c r="P15" s="298">
        <f t="shared" si="5"/>
        <v>2038</v>
      </c>
      <c r="Q15" s="298">
        <f t="shared" si="5"/>
        <v>2039</v>
      </c>
      <c r="R15" s="298">
        <f t="shared" si="5"/>
        <v>2040</v>
      </c>
      <c r="S15" s="298">
        <f t="shared" si="5"/>
        <v>2041</v>
      </c>
      <c r="T15" s="298">
        <f t="shared" si="5"/>
        <v>2042</v>
      </c>
      <c r="U15" s="298">
        <f t="shared" si="5"/>
        <v>2043</v>
      </c>
      <c r="V15" s="298">
        <f t="shared" si="5"/>
        <v>2044</v>
      </c>
      <c r="W15" s="298">
        <f t="shared" si="5"/>
        <v>2045</v>
      </c>
      <c r="X15" s="298">
        <f t="shared" si="5"/>
        <v>2046</v>
      </c>
      <c r="Y15" s="298">
        <f t="shared" si="5"/>
        <v>2047</v>
      </c>
      <c r="Z15" s="298">
        <f t="shared" si="5"/>
        <v>2048</v>
      </c>
      <c r="AA15" s="298">
        <f t="shared" si="5"/>
        <v>2049</v>
      </c>
      <c r="AB15" s="298">
        <f t="shared" si="5"/>
        <v>2050</v>
      </c>
      <c r="AC15" s="298">
        <f t="shared" si="5"/>
        <v>2051</v>
      </c>
      <c r="AD15" s="298">
        <f t="shared" si="5"/>
        <v>2052</v>
      </c>
      <c r="AE15" s="298">
        <f t="shared" si="5"/>
        <v>2053</v>
      </c>
      <c r="AF15" s="298">
        <f t="shared" si="5"/>
        <v>2054</v>
      </c>
      <c r="AG15" s="298">
        <f t="shared" si="5"/>
        <v>2055</v>
      </c>
      <c r="AH15" s="298">
        <f t="shared" si="5"/>
        <v>2056</v>
      </c>
      <c r="AI15" s="298">
        <f t="shared" si="5"/>
        <v>2057</v>
      </c>
      <c r="AJ15" s="298">
        <f t="shared" si="5"/>
        <v>2058</v>
      </c>
      <c r="AK15" s="298">
        <f t="shared" si="5"/>
        <v>2059</v>
      </c>
      <c r="AL15" s="298">
        <f t="shared" si="5"/>
        <v>2060</v>
      </c>
      <c r="AM15" s="298">
        <f t="shared" si="5"/>
        <v>2061</v>
      </c>
      <c r="AN15" s="298">
        <f t="shared" si="5"/>
        <v>2062</v>
      </c>
      <c r="AO15" s="298">
        <f t="shared" ref="AO15" si="6">$D$6+AN14</f>
        <v>2063</v>
      </c>
      <c r="AP15" s="298">
        <f t="shared" ref="AP15" si="7">$D$6+AO14</f>
        <v>2064</v>
      </c>
    </row>
    <row r="16" spans="2:42" x14ac:dyDescent="0.2">
      <c r="B16" s="480" t="s">
        <v>658</v>
      </c>
      <c r="C16" s="349">
        <f>SUM(D16:AP16)</f>
        <v>745090.6778810292</v>
      </c>
      <c r="D16" s="234">
        <f>'04A Prevádzkové príjmy'!D122/Parametre!$C$152*Parametre!$CI$159*Parametre!E166</f>
        <v>0</v>
      </c>
      <c r="E16" s="234">
        <f>'04A Prevádzkové príjmy'!E122/Parametre!$C$152*Parametre!$CI$159*Parametre!F166</f>
        <v>0</v>
      </c>
      <c r="F16" s="234">
        <f>'04A Prevádzkové príjmy'!F122/Parametre!$C$152*Parametre!$CI$159*Parametre!G166</f>
        <v>0</v>
      </c>
      <c r="G16" s="234">
        <f>'04A Prevádzkové príjmy'!G122/Parametre!$C$152*Parametre!$CI$159*Parametre!H166</f>
        <v>37959.38774495609</v>
      </c>
      <c r="H16" s="234">
        <f>'04A Prevádzkové príjmy'!H122/Parametre!$C$152*Parametre!$CI$159*Parametre!I166</f>
        <v>37832.615363951183</v>
      </c>
      <c r="I16" s="234">
        <f>'04A Prevádzkové príjmy'!I122/Parametre!$C$152*Parametre!$CI$159*Parametre!J166</f>
        <v>37486.25473559244</v>
      </c>
      <c r="J16" s="234">
        <f>'04A Prevádzkové príjmy'!J122/Parametre!$C$152*Parametre!$CI$159*Parametre!K166</f>
        <v>36952.654197802898</v>
      </c>
      <c r="K16" s="234">
        <f>'04A Prevádzkové príjmy'!K122/Parametre!$C$152*Parametre!$CI$159*Parametre!L166</f>
        <v>36227.945604083965</v>
      </c>
      <c r="L16" s="234">
        <f>'04A Prevádzkové príjmy'!L122/Parametre!$C$152*Parametre!$CI$159*Parametre!M166</f>
        <v>35362.296858683083</v>
      </c>
      <c r="M16" s="234">
        <f>'04A Prevádzkové príjmy'!M122/Parametre!$C$152*Parametre!$CI$159*Parametre!N166</f>
        <v>34147.563058483938</v>
      </c>
      <c r="N16" s="234">
        <f>'04A Prevádzkové príjmy'!N122/Parametre!$C$152*Parametre!$CI$159*Parametre!O166</f>
        <v>33213.654443087158</v>
      </c>
      <c r="O16" s="234">
        <f>'04A Prevádzkové príjmy'!O122/Parametre!$C$152*Parametre!$CI$159*Parametre!P166</f>
        <v>32260.749127752191</v>
      </c>
      <c r="P16" s="234">
        <f>'04A Prevádzkové príjmy'!P122/Parametre!$C$152*Parametre!$CI$159*Parametre!Q166</f>
        <v>31297.15415890871</v>
      </c>
      <c r="Q16" s="234">
        <f>'04A Prevádzkové príjmy'!Q122/Parametre!$C$152*Parametre!$CI$159*Parametre!R166</f>
        <v>30314.179644390457</v>
      </c>
      <c r="R16" s="234">
        <f>'04A Prevádzkové príjmy'!R122/Parametre!$C$152*Parametre!$CI$159*Parametre!S166</f>
        <v>29320.248524594685</v>
      </c>
      <c r="S16" s="234">
        <f>'04A Prevádzkové príjmy'!S122/Parametre!$C$152*Parametre!$CI$159*Parametre!T166</f>
        <v>28025.450210162238</v>
      </c>
      <c r="T16" s="234">
        <f>'04A Prevádzkové príjmy'!T122/Parametre!$C$152*Parametre!$CI$159*Parametre!U166</f>
        <v>26742.469409315694</v>
      </c>
      <c r="U16" s="234">
        <f>'04A Prevádzkové príjmy'!U122/Parametre!$C$152*Parametre!$CI$159*Parametre!V166</f>
        <v>25462.634596104122</v>
      </c>
      <c r="V16" s="234">
        <f>'04A Prevádzkové príjmy'!V122/Parametre!$C$152*Parametre!$CI$159*Parametre!W166</f>
        <v>24194.524878660995</v>
      </c>
      <c r="W16" s="234">
        <f>'04A Prevádzkové príjmy'!W122/Parametre!$C$152*Parametre!$CI$159*Parametre!X166</f>
        <v>22929.520747004637</v>
      </c>
      <c r="X16" s="234">
        <f>'04A Prevádzkové príjmy'!X122/Parametre!$C$152*Parametre!$CI$159*Parametre!Y166</f>
        <v>21676.14997649442</v>
      </c>
      <c r="Y16" s="234">
        <f>'04A Prevádzkové príjmy'!Y122/Parametre!$C$152*Parametre!$CI$159*Parametre!Z166</f>
        <v>20425.844761101678</v>
      </c>
      <c r="Z16" s="234">
        <f>'04A Prevádzkové príjmy'!Z122/Parametre!$C$152*Parametre!$CI$159*Parametre!AA166</f>
        <v>19187.081850558901</v>
      </c>
      <c r="AA16" s="234">
        <f>'04A Prevádzkové príjmy'!AA122/Parametre!$C$152*Parametre!$CI$159*Parametre!AB166</f>
        <v>17951.344832645857</v>
      </c>
      <c r="AB16" s="234">
        <f>'04A Prevádzkové príjmy'!AB122/Parametre!$C$152*Parametre!$CI$159*Parametre!AC166</f>
        <v>16727.059736777621</v>
      </c>
      <c r="AC16" s="234">
        <f>'04A Prevádzkové príjmy'!AC122/Parametre!$C$152*Parametre!$CI$159*Parametre!AD166</f>
        <v>15509.958789381106</v>
      </c>
      <c r="AD16" s="234">
        <f>'04A Prevádzkové príjmy'!AD122/Parametre!$C$152*Parametre!$CI$159*Parametre!AE166</f>
        <v>14295.82494366774</v>
      </c>
      <c r="AE16" s="234">
        <f>'04A Prevádzkové príjmy'!AE122/Parametre!$C$152*Parametre!$CI$159*Parametre!AF166</f>
        <v>13093.008716981754</v>
      </c>
      <c r="AF16" s="234">
        <f>'04A Prevádzkové príjmy'!AF122/Parametre!$C$152*Parametre!$CI$159*Parametre!AG166</f>
        <v>11893.12083686593</v>
      </c>
      <c r="AG16" s="234">
        <f>'04A Prevádzkové príjmy'!AG122/Parametre!$C$152*Parametre!$CI$159*Parametre!AH166</f>
        <v>10704.461855652715</v>
      </c>
      <c r="AH16" s="234">
        <f>'04A Prevádzkové príjmy'!AH122/Parametre!$C$152*Parametre!$CI$159*Parametre!AI166</f>
        <v>9518.6928237649754</v>
      </c>
      <c r="AI16" s="234">
        <f>'04A Prevádzkové príjmy'!AI122/Parametre!$C$152*Parametre!$CI$159*Parametre!AJ166</f>
        <v>8344.064627486714</v>
      </c>
      <c r="AJ16" s="234">
        <f>'04A Prevádzkové príjmy'!AJ122/Parametre!$C$152*Parametre!$CI$159*Parametre!AK166</f>
        <v>7172.2883382605833</v>
      </c>
      <c r="AK16" s="234">
        <f>'04A Prevádzkové príjmy'!AK122/Parametre!$C$152*Parametre!$CI$159*Parametre!AL166</f>
        <v>6011.5654734966156</v>
      </c>
      <c r="AL16" s="234">
        <f>'04A Prevádzkové príjmy'!AL122/Parametre!$C$152*Parametre!$CI$159*Parametre!AM166</f>
        <v>4853.6568256076589</v>
      </c>
      <c r="AM16" s="234">
        <f>'04A Prevádzkové príjmy'!AM122/Parametre!$C$152*Parametre!$CI$159*Parametre!AN166</f>
        <v>3706.7148385261435</v>
      </c>
      <c r="AN16" s="234">
        <f>'04A Prevádzkové príjmy'!AN122/Parametre!$C$152*Parametre!$CI$159*Parametre!AO166</f>
        <v>2562.5497273853507</v>
      </c>
      <c r="AO16" s="234">
        <f>'04A Prevádzkové príjmy'!AO122/Parametre!$C$152*Parametre!$CI$159*Parametre!AP166</f>
        <v>1429.2651562689809</v>
      </c>
      <c r="AP16" s="234">
        <f>'04A Prevádzkové príjmy'!AP122/Parametre!$C$152*Parametre!$CI$159*Parametre!AQ166</f>
        <v>298.72046657000658</v>
      </c>
    </row>
    <row r="17" spans="2:42" x14ac:dyDescent="0.2">
      <c r="B17" s="495" t="s">
        <v>678</v>
      </c>
      <c r="C17" s="349">
        <f t="shared" ref="C17:C19" si="8">SUM(D17:AP17)</f>
        <v>597211.38992913626</v>
      </c>
      <c r="D17" s="234">
        <f>'04A Prevádzkové príjmy'!D123/Parametre!$C$152*Parametre!$BV$159*Parametre!E167</f>
        <v>0</v>
      </c>
      <c r="E17" s="234">
        <f>'04A Prevádzkové príjmy'!E123/Parametre!$C$152*Parametre!$BV$159*Parametre!F167</f>
        <v>0</v>
      </c>
      <c r="F17" s="234">
        <f>'04A Prevádzkové príjmy'!F123/Parametre!$C$152*Parametre!$BV$159*Parametre!G167</f>
        <v>0</v>
      </c>
      <c r="G17" s="234">
        <f>'04A Prevádzkové príjmy'!G123/Parametre!$C$152*Parametre!$BV$159*Parametre!H167</f>
        <v>1279.8267603013021</v>
      </c>
      <c r="H17" s="234">
        <f>'04A Prevádzkové príjmy'!H123/Parametre!$C$152*Parametre!$BV$159*Parametre!I167</f>
        <v>1526.881926055667</v>
      </c>
      <c r="I17" s="234">
        <f>'04A Prevádzkové príjmy'!I123/Parametre!$C$152*Parametre!$BV$159*Parametre!J167</f>
        <v>1907.4278830110795</v>
      </c>
      <c r="J17" s="234">
        <f>'04A Prevádzkové príjmy'!J123/Parametre!$C$152*Parametre!$BV$159*Parametre!K167</f>
        <v>2405.5288318108846</v>
      </c>
      <c r="K17" s="234">
        <f>'04A Prevádzkové príjmy'!K123/Parametre!$C$152*Parametre!$BV$159*Parametre!L167</f>
        <v>3026.2230317936364</v>
      </c>
      <c r="L17" s="234">
        <f>'04A Prevádzkové príjmy'!L123/Parametre!$C$152*Parametre!$BV$159*Parametre!M167</f>
        <v>3742.2858622427611</v>
      </c>
      <c r="M17" s="234">
        <f>'04A Prevádzkové príjmy'!M123/Parametre!$C$152*Parametre!$BV$159*Parametre!N167</f>
        <v>4681.5971204705829</v>
      </c>
      <c r="N17" s="234">
        <f>'04A Prevádzkové príjmy'!N123/Parametre!$C$152*Parametre!$BV$159*Parametre!O167</f>
        <v>5465.8785148361185</v>
      </c>
      <c r="O17" s="234">
        <f>'04A Prevádzkové príjmy'!O123/Parametre!$C$152*Parametre!$BV$159*Parametre!P167</f>
        <v>6275.2420718931835</v>
      </c>
      <c r="P17" s="234">
        <f>'04A Prevádzkové príjmy'!P123/Parametre!$C$152*Parametre!$BV$159*Parametre!Q167</f>
        <v>7105.010526580264</v>
      </c>
      <c r="Q17" s="234">
        <f>'04A Prevádzkové príjmy'!Q123/Parametre!$C$152*Parametre!$BV$159*Parametre!R167</f>
        <v>7960.9459846538766</v>
      </c>
      <c r="R17" s="234">
        <f>'04A Prevádzkové príjmy'!R123/Parametre!$C$152*Parametre!$BV$159*Parametre!S167</f>
        <v>8838.2347117009394</v>
      </c>
      <c r="S17" s="234">
        <f>'04A Prevádzkové príjmy'!S123/Parametre!$C$152*Parametre!$BV$159*Parametre!T167</f>
        <v>9742.8179476241476</v>
      </c>
      <c r="T17" s="234">
        <f>'04A Prevádzkové príjmy'!T123/Parametre!$C$152*Parametre!$BV$159*Parametre!U167</f>
        <v>10669.741512004968</v>
      </c>
      <c r="U17" s="234">
        <f>'04A Prevádzkové príjmy'!U123/Parametre!$C$152*Parametre!$BV$159*Parametre!V167</f>
        <v>11625.1313435761</v>
      </c>
      <c r="V17" s="234">
        <f>'04A Prevádzkové príjmy'!V123/Parametre!$C$152*Parametre!$BV$159*Parametre!W167</f>
        <v>12603.888723542605</v>
      </c>
      <c r="W17" s="234">
        <f>'04A Prevádzkové príjmy'!W123/Parametre!$C$152*Parametre!$BV$159*Parametre!X167</f>
        <v>13612.33002688803</v>
      </c>
      <c r="X17" s="234">
        <f>'04A Prevádzkové príjmy'!X123/Parametre!$C$152*Parametre!$BV$159*Parametre!Y167</f>
        <v>14645.207784990809</v>
      </c>
      <c r="Y17" s="234">
        <f>'04A Prevádzkové príjmy'!Y123/Parametre!$C$152*Parametre!$BV$159*Parametre!Z167</f>
        <v>15709.034724601535</v>
      </c>
      <c r="Z17" s="234">
        <f>'04A Prevádzkové príjmy'!Z123/Parametre!$C$152*Parametre!$BV$159*Parametre!AA167</f>
        <v>16798.410293282734</v>
      </c>
      <c r="AA17" s="234">
        <f>'04A Prevádzkové príjmy'!AA123/Parametre!$C$152*Parametre!$BV$159*Parametre!AB167</f>
        <v>17920.049668688058</v>
      </c>
      <c r="AB17" s="234">
        <f>'04A Prevádzkové príjmy'!AB123/Parametre!$C$152*Parametre!$BV$159*Parametre!AC167</f>
        <v>19068.394754475674</v>
      </c>
      <c r="AC17" s="234">
        <f>'04A Prevádzkové príjmy'!AC123/Parametre!$C$152*Parametre!$BV$159*Parametre!AD167</f>
        <v>20247.158181661463</v>
      </c>
      <c r="AD17" s="234">
        <f>'04A Prevádzkové príjmy'!AD123/Parametre!$C$152*Parametre!$BV$159*Parametre!AE167</f>
        <v>21460.253578125288</v>
      </c>
      <c r="AE17" s="234">
        <f>'04A Prevádzkové príjmy'!AE123/Parametre!$C$152*Parametre!$BV$159*Parametre!AF167</f>
        <v>22701.87787878071</v>
      </c>
      <c r="AF17" s="234">
        <f>'04A Prevádzkové príjmy'!AF123/Parametre!$C$152*Parametre!$BV$159*Parametre!AG167</f>
        <v>23979.280323718827</v>
      </c>
      <c r="AG17" s="234">
        <f>'04A Prevádzkové príjmy'!AG123/Parametre!$C$152*Parametre!$BV$159*Parametre!AH167</f>
        <v>25286.488577579472</v>
      </c>
      <c r="AH17" s="234">
        <f>'04A Prevádzkové príjmy'!AH123/Parametre!$C$152*Parametre!$BV$159*Parametre!AI167</f>
        <v>26630.977208014541</v>
      </c>
      <c r="AI17" s="234">
        <f>'04A Prevádzkové príjmy'!AI123/Parametre!$C$152*Parametre!$BV$159*Parametre!AJ167</f>
        <v>28006.599678395789</v>
      </c>
      <c r="AJ17" s="234">
        <f>'04A Prevádzkové príjmy'!AJ123/Parametre!$C$152*Parametre!$BV$159*Parametre!AK167</f>
        <v>29421.062882439146</v>
      </c>
      <c r="AK17" s="234">
        <f>'04A Prevádzkové príjmy'!AK123/Parametre!$C$152*Parametre!$BV$159*Parametre!AL167</f>
        <v>30868.04100781235</v>
      </c>
      <c r="AL17" s="234">
        <f>'04A Prevádzkové príjmy'!AL123/Parametre!$C$152*Parametre!$BV$159*Parametre!AM167</f>
        <v>32355.480490009973</v>
      </c>
      <c r="AM17" s="234">
        <f>'04A Prevádzkové príjmy'!AM123/Parametre!$C$152*Parametre!$BV$159*Parametre!AN167</f>
        <v>33376.227604878652</v>
      </c>
      <c r="AN17" s="234">
        <f>'04A Prevádzkové príjmy'!AN123/Parametre!$C$152*Parametre!$BV$159*Parametre!AO167</f>
        <v>34400.64647195908</v>
      </c>
      <c r="AO17" s="234">
        <f>'04A Prevádzkové príjmy'!AO123/Parametre!$C$152*Parametre!$BV$159*Parametre!AP167</f>
        <v>35421.393586827762</v>
      </c>
      <c r="AP17" s="234">
        <f>'04A Prevádzkové príjmy'!AP123/Parametre!$C$152*Parametre!$BV$159*Parametre!AQ167</f>
        <v>36445.812453908191</v>
      </c>
    </row>
    <row r="18" spans="2:42" x14ac:dyDescent="0.2">
      <c r="B18" s="481" t="s">
        <v>689</v>
      </c>
      <c r="C18" s="349">
        <f t="shared" si="8"/>
        <v>0</v>
      </c>
      <c r="D18" s="234">
        <f>'04A Prevádzkové príjmy'!D124/Parametre!$C$152*Parametre!$CD$159*Parametre!E168</f>
        <v>0</v>
      </c>
      <c r="E18" s="234">
        <f>'04A Prevádzkové príjmy'!E124/Parametre!$C$152*Parametre!$CD$159*Parametre!F168</f>
        <v>0</v>
      </c>
      <c r="F18" s="234">
        <f>'04A Prevádzkové príjmy'!F124/Parametre!$C$152*Parametre!$CD$159*Parametre!G168</f>
        <v>0</v>
      </c>
      <c r="G18" s="234">
        <f>'04A Prevádzkové príjmy'!G124/Parametre!$C$152*Parametre!$CD$159*Parametre!H168</f>
        <v>0</v>
      </c>
      <c r="H18" s="234">
        <f>'04A Prevádzkové príjmy'!H124/Parametre!$C$152*Parametre!$CD$159*Parametre!I168</f>
        <v>0</v>
      </c>
      <c r="I18" s="234">
        <f>'04A Prevádzkové príjmy'!I124/Parametre!$C$152*Parametre!$CD$159*Parametre!J168</f>
        <v>0</v>
      </c>
      <c r="J18" s="234">
        <f>'04A Prevádzkové príjmy'!J124/Parametre!$C$152*Parametre!$CD$159*Parametre!K168</f>
        <v>0</v>
      </c>
      <c r="K18" s="234">
        <f>'04A Prevádzkové príjmy'!K124/Parametre!$C$152*Parametre!$CD$159*Parametre!L168</f>
        <v>0</v>
      </c>
      <c r="L18" s="234">
        <f>'04A Prevádzkové príjmy'!L124/Parametre!$C$152*Parametre!$CD$159*Parametre!M168</f>
        <v>0</v>
      </c>
      <c r="M18" s="234">
        <f>'04A Prevádzkové príjmy'!M124/Parametre!$C$152*Parametre!$CD$159*Parametre!N168</f>
        <v>0</v>
      </c>
      <c r="N18" s="234">
        <f>'04A Prevádzkové príjmy'!N124/Parametre!$C$152*Parametre!$CD$159*Parametre!O168</f>
        <v>0</v>
      </c>
      <c r="O18" s="234">
        <f>'04A Prevádzkové príjmy'!O124/Parametre!$C$152*Parametre!$CD$159*Parametre!P168</f>
        <v>0</v>
      </c>
      <c r="P18" s="234">
        <f>'04A Prevádzkové príjmy'!P124/Parametre!$C$152*Parametre!$CD$159*Parametre!Q168</f>
        <v>0</v>
      </c>
      <c r="Q18" s="234">
        <f>'04A Prevádzkové príjmy'!Q124/Parametre!$C$152*Parametre!$CD$159*Parametre!R168</f>
        <v>0</v>
      </c>
      <c r="R18" s="234">
        <f>'04A Prevádzkové príjmy'!R124/Parametre!$C$152*Parametre!$CD$159*Parametre!S168</f>
        <v>0</v>
      </c>
      <c r="S18" s="234">
        <f>'04A Prevádzkové príjmy'!S124/Parametre!$C$152*Parametre!$CD$159*Parametre!T168</f>
        <v>0</v>
      </c>
      <c r="T18" s="234">
        <f>'04A Prevádzkové príjmy'!T124/Parametre!$C$152*Parametre!$CD$159*Parametre!U168</f>
        <v>0</v>
      </c>
      <c r="U18" s="234">
        <f>'04A Prevádzkové príjmy'!U124/Parametre!$C$152*Parametre!$CD$159*Parametre!V168</f>
        <v>0</v>
      </c>
      <c r="V18" s="234">
        <f>'04A Prevádzkové príjmy'!V124/Parametre!$C$152*Parametre!$CD$159*Parametre!W168</f>
        <v>0</v>
      </c>
      <c r="W18" s="234">
        <f>'04A Prevádzkové príjmy'!W124/Parametre!$C$152*Parametre!$CD$159*Parametre!X168</f>
        <v>0</v>
      </c>
      <c r="X18" s="234">
        <f>'04A Prevádzkové príjmy'!X124/Parametre!$C$152*Parametre!$CD$159*Parametre!Y168</f>
        <v>0</v>
      </c>
      <c r="Y18" s="234">
        <f>'04A Prevádzkové príjmy'!Y124/Parametre!$C$152*Parametre!$CD$159*Parametre!Z168</f>
        <v>0</v>
      </c>
      <c r="Z18" s="234">
        <f>'04A Prevádzkové príjmy'!Z124/Parametre!$C$152*Parametre!$CD$159*Parametre!AA168</f>
        <v>0</v>
      </c>
      <c r="AA18" s="234">
        <f>'04A Prevádzkové príjmy'!AA124/Parametre!$C$152*Parametre!$CD$159*Parametre!AB168</f>
        <v>0</v>
      </c>
      <c r="AB18" s="234">
        <f>'04A Prevádzkové príjmy'!AB124/Parametre!$C$152*Parametre!$CD$159*Parametre!AC168</f>
        <v>0</v>
      </c>
      <c r="AC18" s="234">
        <f>'04A Prevádzkové príjmy'!AC124/Parametre!$C$152*Parametre!$CD$159*Parametre!AD168</f>
        <v>0</v>
      </c>
      <c r="AD18" s="234">
        <f>'04A Prevádzkové príjmy'!AD124/Parametre!$C$152*Parametre!$CD$159*Parametre!AE168</f>
        <v>0</v>
      </c>
      <c r="AE18" s="234">
        <f>'04A Prevádzkové príjmy'!AE124/Parametre!$C$152*Parametre!$CD$159*Parametre!AF168</f>
        <v>0</v>
      </c>
      <c r="AF18" s="234">
        <f>'04A Prevádzkové príjmy'!AF124/Parametre!$C$152*Parametre!$CD$159*Parametre!AG168</f>
        <v>0</v>
      </c>
      <c r="AG18" s="234">
        <f>'04A Prevádzkové príjmy'!AG124/Parametre!$C$152*Parametre!$CD$159*Parametre!AH168</f>
        <v>0</v>
      </c>
      <c r="AH18" s="234">
        <f>'04A Prevádzkové príjmy'!AH124/Parametre!$C$152*Parametre!$CD$159*Parametre!AI168</f>
        <v>0</v>
      </c>
      <c r="AI18" s="234">
        <f>'04A Prevádzkové príjmy'!AI124/Parametre!$C$152*Parametre!$CD$159*Parametre!AJ168</f>
        <v>0</v>
      </c>
      <c r="AJ18" s="234">
        <f>'04A Prevádzkové príjmy'!AJ124/Parametre!$C$152*Parametre!$CD$159*Parametre!AK168</f>
        <v>0</v>
      </c>
      <c r="AK18" s="234">
        <f>'04A Prevádzkové príjmy'!AK124/Parametre!$C$152*Parametre!$CD$159*Parametre!AL168</f>
        <v>0</v>
      </c>
      <c r="AL18" s="234">
        <f>'04A Prevádzkové príjmy'!AL124/Parametre!$C$152*Parametre!$CD$159*Parametre!AM168</f>
        <v>0</v>
      </c>
      <c r="AM18" s="234">
        <f>'04A Prevádzkové príjmy'!AM124/Parametre!$C$152*Parametre!$CD$159*Parametre!AN168</f>
        <v>0</v>
      </c>
      <c r="AN18" s="234">
        <f>'04A Prevádzkové príjmy'!AN124/Parametre!$C$152*Parametre!$CD$159*Parametre!AO168</f>
        <v>0</v>
      </c>
      <c r="AO18" s="234">
        <f>'04A Prevádzkové príjmy'!AO124/Parametre!$C$152*Parametre!$CD$159*Parametre!AP168</f>
        <v>0</v>
      </c>
      <c r="AP18" s="234">
        <f>'04A Prevádzkové príjmy'!AP124/Parametre!$C$152*Parametre!$CD$159*Parametre!AQ168</f>
        <v>0</v>
      </c>
    </row>
    <row r="19" spans="2:42" x14ac:dyDescent="0.2">
      <c r="B19" s="305" t="s">
        <v>591</v>
      </c>
      <c r="C19" s="350">
        <f t="shared" si="8"/>
        <v>1342302.0678101657</v>
      </c>
      <c r="D19" s="350">
        <f t="shared" ref="D19:AP19" si="9">SUM(D16:D18)</f>
        <v>0</v>
      </c>
      <c r="E19" s="350">
        <f t="shared" si="9"/>
        <v>0</v>
      </c>
      <c r="F19" s="350">
        <f t="shared" si="9"/>
        <v>0</v>
      </c>
      <c r="G19" s="350">
        <f t="shared" si="9"/>
        <v>39239.214505257391</v>
      </c>
      <c r="H19" s="350">
        <f t="shared" si="9"/>
        <v>39359.497290006853</v>
      </c>
      <c r="I19" s="350">
        <f t="shared" si="9"/>
        <v>39393.682618603518</v>
      </c>
      <c r="J19" s="350">
        <f t="shared" si="9"/>
        <v>39358.183029613785</v>
      </c>
      <c r="K19" s="350">
        <f t="shared" si="9"/>
        <v>39254.168635877599</v>
      </c>
      <c r="L19" s="350">
        <f t="shared" si="9"/>
        <v>39104.582720925842</v>
      </c>
      <c r="M19" s="350">
        <f t="shared" si="9"/>
        <v>38829.160178954524</v>
      </c>
      <c r="N19" s="350">
        <f t="shared" si="9"/>
        <v>38679.532957923278</v>
      </c>
      <c r="O19" s="350">
        <f t="shared" si="9"/>
        <v>38535.991199645374</v>
      </c>
      <c r="P19" s="350">
        <f t="shared" si="9"/>
        <v>38402.164685488977</v>
      </c>
      <c r="Q19" s="350">
        <f t="shared" si="9"/>
        <v>38275.125629044334</v>
      </c>
      <c r="R19" s="350">
        <f t="shared" si="9"/>
        <v>38158.483236295622</v>
      </c>
      <c r="S19" s="350">
        <f t="shared" si="9"/>
        <v>37768.268157786384</v>
      </c>
      <c r="T19" s="350">
        <f t="shared" si="9"/>
        <v>37412.210921320664</v>
      </c>
      <c r="U19" s="350">
        <f t="shared" si="9"/>
        <v>37087.765939680219</v>
      </c>
      <c r="V19" s="350">
        <f t="shared" si="9"/>
        <v>36798.413602203596</v>
      </c>
      <c r="W19" s="350">
        <f t="shared" si="9"/>
        <v>36541.850773892671</v>
      </c>
      <c r="X19" s="350">
        <f t="shared" si="9"/>
        <v>36321.357761485226</v>
      </c>
      <c r="Y19" s="350">
        <f t="shared" si="9"/>
        <v>36134.879485703212</v>
      </c>
      <c r="Z19" s="350">
        <f t="shared" si="9"/>
        <v>35985.492143841635</v>
      </c>
      <c r="AA19" s="350">
        <f t="shared" si="9"/>
        <v>35871.394501333911</v>
      </c>
      <c r="AB19" s="350">
        <f t="shared" si="9"/>
        <v>35795.454491253295</v>
      </c>
      <c r="AC19" s="350">
        <f t="shared" si="9"/>
        <v>35757.116971042567</v>
      </c>
      <c r="AD19" s="350">
        <f t="shared" si="9"/>
        <v>35756.078521793024</v>
      </c>
      <c r="AE19" s="350">
        <f t="shared" si="9"/>
        <v>35794.886595762466</v>
      </c>
      <c r="AF19" s="350">
        <f t="shared" si="9"/>
        <v>35872.401160584755</v>
      </c>
      <c r="AG19" s="350">
        <f t="shared" si="9"/>
        <v>35990.950433232189</v>
      </c>
      <c r="AH19" s="350">
        <f t="shared" si="9"/>
        <v>36149.670031779518</v>
      </c>
      <c r="AI19" s="350">
        <f t="shared" si="9"/>
        <v>36350.664305882499</v>
      </c>
      <c r="AJ19" s="350">
        <f t="shared" si="9"/>
        <v>36593.351220699726</v>
      </c>
      <c r="AK19" s="350">
        <f t="shared" si="9"/>
        <v>36879.606481308962</v>
      </c>
      <c r="AL19" s="350">
        <f t="shared" si="9"/>
        <v>37209.137315617634</v>
      </c>
      <c r="AM19" s="350">
        <f t="shared" si="9"/>
        <v>37082.942443404798</v>
      </c>
      <c r="AN19" s="350">
        <f t="shared" si="9"/>
        <v>36963.196199344427</v>
      </c>
      <c r="AO19" s="350">
        <f t="shared" si="9"/>
        <v>36850.658743096741</v>
      </c>
      <c r="AP19" s="350">
        <f t="shared" si="9"/>
        <v>36744.532920478196</v>
      </c>
    </row>
    <row r="20" spans="2:42" x14ac:dyDescent="0.2">
      <c r="B20" s="299"/>
      <c r="C20" s="299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</row>
    <row r="21" spans="2:42" x14ac:dyDescent="0.2">
      <c r="B21" s="299"/>
      <c r="C21" s="300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</row>
    <row r="22" spans="2:42" x14ac:dyDescent="0.2">
      <c r="B22" s="345" t="s">
        <v>589</v>
      </c>
      <c r="C22" s="346"/>
      <c r="D22" s="254" t="s">
        <v>10</v>
      </c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</row>
    <row r="23" spans="2:42" x14ac:dyDescent="0.2">
      <c r="B23" s="347"/>
      <c r="C23" s="348"/>
      <c r="D23" s="254">
        <v>1</v>
      </c>
      <c r="E23" s="254">
        <v>2</v>
      </c>
      <c r="F23" s="254">
        <v>3</v>
      </c>
      <c r="G23" s="254">
        <v>4</v>
      </c>
      <c r="H23" s="254">
        <v>5</v>
      </c>
      <c r="I23" s="254">
        <v>6</v>
      </c>
      <c r="J23" s="254">
        <v>7</v>
      </c>
      <c r="K23" s="254">
        <v>8</v>
      </c>
      <c r="L23" s="254">
        <v>9</v>
      </c>
      <c r="M23" s="254">
        <v>10</v>
      </c>
      <c r="N23" s="254">
        <v>11</v>
      </c>
      <c r="O23" s="254">
        <v>12</v>
      </c>
      <c r="P23" s="254">
        <v>13</v>
      </c>
      <c r="Q23" s="254">
        <v>14</v>
      </c>
      <c r="R23" s="254">
        <v>15</v>
      </c>
      <c r="S23" s="254">
        <v>16</v>
      </c>
      <c r="T23" s="254">
        <v>17</v>
      </c>
      <c r="U23" s="254">
        <v>18</v>
      </c>
      <c r="V23" s="254">
        <v>19</v>
      </c>
      <c r="W23" s="254">
        <v>20</v>
      </c>
      <c r="X23" s="254">
        <v>21</v>
      </c>
      <c r="Y23" s="254">
        <v>22</v>
      </c>
      <c r="Z23" s="254">
        <v>23</v>
      </c>
      <c r="AA23" s="254">
        <v>24</v>
      </c>
      <c r="AB23" s="254">
        <v>25</v>
      </c>
      <c r="AC23" s="254">
        <v>26</v>
      </c>
      <c r="AD23" s="254">
        <v>27</v>
      </c>
      <c r="AE23" s="254">
        <v>28</v>
      </c>
      <c r="AF23" s="254">
        <v>29</v>
      </c>
      <c r="AG23" s="254">
        <v>30</v>
      </c>
      <c r="AH23" s="254">
        <v>31</v>
      </c>
      <c r="AI23" s="254">
        <v>32</v>
      </c>
      <c r="AJ23" s="254">
        <v>33</v>
      </c>
      <c r="AK23" s="254">
        <v>34</v>
      </c>
      <c r="AL23" s="254">
        <v>35</v>
      </c>
      <c r="AM23" s="254">
        <v>36</v>
      </c>
      <c r="AN23" s="254">
        <v>37</v>
      </c>
      <c r="AO23" s="254">
        <v>38</v>
      </c>
      <c r="AP23" s="254">
        <v>39</v>
      </c>
    </row>
    <row r="24" spans="2:42" ht="10.8" thickBot="1" x14ac:dyDescent="0.25">
      <c r="B24" s="257" t="s">
        <v>33</v>
      </c>
      <c r="C24" s="257" t="s">
        <v>9</v>
      </c>
      <c r="D24" s="298">
        <v>2026</v>
      </c>
      <c r="E24" s="298">
        <f>$D$6+D23</f>
        <v>2027</v>
      </c>
      <c r="F24" s="298">
        <f t="shared" ref="F24:AN24" si="10">$D$6+E23</f>
        <v>2028</v>
      </c>
      <c r="G24" s="298">
        <f t="shared" si="10"/>
        <v>2029</v>
      </c>
      <c r="H24" s="298">
        <f t="shared" si="10"/>
        <v>2030</v>
      </c>
      <c r="I24" s="298">
        <f t="shared" si="10"/>
        <v>2031</v>
      </c>
      <c r="J24" s="298">
        <f t="shared" si="10"/>
        <v>2032</v>
      </c>
      <c r="K24" s="298">
        <f t="shared" si="10"/>
        <v>2033</v>
      </c>
      <c r="L24" s="298">
        <f t="shared" si="10"/>
        <v>2034</v>
      </c>
      <c r="M24" s="298">
        <f t="shared" si="10"/>
        <v>2035</v>
      </c>
      <c r="N24" s="298">
        <f t="shared" si="10"/>
        <v>2036</v>
      </c>
      <c r="O24" s="298">
        <f t="shared" si="10"/>
        <v>2037</v>
      </c>
      <c r="P24" s="298">
        <f t="shared" si="10"/>
        <v>2038</v>
      </c>
      <c r="Q24" s="298">
        <f t="shared" si="10"/>
        <v>2039</v>
      </c>
      <c r="R24" s="298">
        <f t="shared" si="10"/>
        <v>2040</v>
      </c>
      <c r="S24" s="298">
        <f t="shared" si="10"/>
        <v>2041</v>
      </c>
      <c r="T24" s="298">
        <f t="shared" si="10"/>
        <v>2042</v>
      </c>
      <c r="U24" s="298">
        <f t="shared" si="10"/>
        <v>2043</v>
      </c>
      <c r="V24" s="298">
        <f t="shared" si="10"/>
        <v>2044</v>
      </c>
      <c r="W24" s="298">
        <f t="shared" si="10"/>
        <v>2045</v>
      </c>
      <c r="X24" s="298">
        <f t="shared" si="10"/>
        <v>2046</v>
      </c>
      <c r="Y24" s="298">
        <f t="shared" si="10"/>
        <v>2047</v>
      </c>
      <c r="Z24" s="298">
        <f t="shared" si="10"/>
        <v>2048</v>
      </c>
      <c r="AA24" s="298">
        <f t="shared" si="10"/>
        <v>2049</v>
      </c>
      <c r="AB24" s="298">
        <f t="shared" si="10"/>
        <v>2050</v>
      </c>
      <c r="AC24" s="298">
        <f t="shared" si="10"/>
        <v>2051</v>
      </c>
      <c r="AD24" s="298">
        <f t="shared" si="10"/>
        <v>2052</v>
      </c>
      <c r="AE24" s="298">
        <f t="shared" si="10"/>
        <v>2053</v>
      </c>
      <c r="AF24" s="298">
        <f t="shared" si="10"/>
        <v>2054</v>
      </c>
      <c r="AG24" s="298">
        <f t="shared" si="10"/>
        <v>2055</v>
      </c>
      <c r="AH24" s="298">
        <f t="shared" si="10"/>
        <v>2056</v>
      </c>
      <c r="AI24" s="298">
        <f t="shared" si="10"/>
        <v>2057</v>
      </c>
      <c r="AJ24" s="298">
        <f t="shared" si="10"/>
        <v>2058</v>
      </c>
      <c r="AK24" s="298">
        <f t="shared" si="10"/>
        <v>2059</v>
      </c>
      <c r="AL24" s="298">
        <f t="shared" si="10"/>
        <v>2060</v>
      </c>
      <c r="AM24" s="298">
        <f t="shared" si="10"/>
        <v>2061</v>
      </c>
      <c r="AN24" s="298">
        <f t="shared" si="10"/>
        <v>2062</v>
      </c>
      <c r="AO24" s="298">
        <f t="shared" ref="AO24" si="11">$D$6+AN23</f>
        <v>2063</v>
      </c>
      <c r="AP24" s="298">
        <f t="shared" ref="AP24" si="12">$D$6+AO23</f>
        <v>2064</v>
      </c>
    </row>
    <row r="25" spans="2:42" x14ac:dyDescent="0.2">
      <c r="B25" s="480" t="s">
        <v>658</v>
      </c>
      <c r="C25" s="349">
        <f>SUM(D25:AP25)</f>
        <v>5479724.5435924465</v>
      </c>
      <c r="D25" s="234">
        <f>'04A Prevádzkové príjmy'!D122/Parametre!$C$152*Parametre!$CI$160/100*Parametre!E167</f>
        <v>0</v>
      </c>
      <c r="E25" s="234">
        <f>'04A Prevádzkové príjmy'!E122/Parametre!$C$152*Parametre!$CI$160/100*Parametre!F167</f>
        <v>0</v>
      </c>
      <c r="F25" s="234">
        <f>'04A Prevádzkové príjmy'!F122/Parametre!$C$152*Parametre!$CI$160/100*Parametre!G167</f>
        <v>0</v>
      </c>
      <c r="G25" s="234">
        <f>'04A Prevádzkové príjmy'!G122/Parametre!$C$152*Parametre!$CI$160/100*Parametre!H167</f>
        <v>16038.31345393232</v>
      </c>
      <c r="H25" s="234">
        <f>'04A Prevádzkové príjmy'!H122/Parametre!$C$152*Parametre!$CI$160/100*Parametre!I167</f>
        <v>18983.504649677034</v>
      </c>
      <c r="I25" s="234">
        <f>'04A Prevádzkové príjmy'!I122/Parametre!$C$152*Parametre!$CI$160/100*Parametre!J167</f>
        <v>23527.863608892021</v>
      </c>
      <c r="J25" s="234">
        <f>'04A Prevádzkové príjmy'!J122/Parametre!$C$152*Parametre!$CI$160/100*Parametre!K167</f>
        <v>29438.004127786673</v>
      </c>
      <c r="K25" s="234">
        <f>'04A Prevádzkové príjmy'!K122/Parametre!$C$152*Parametre!$CI$160/100*Parametre!L167</f>
        <v>36741.946109689343</v>
      </c>
      <c r="L25" s="234">
        <f>'04A Prevádzkové príjmy'!L122/Parametre!$C$152*Parametre!$CI$160/100*Parametre!M167</f>
        <v>45077.685664300501</v>
      </c>
      <c r="M25" s="234">
        <f>'04A Prevádzkové príjmy'!M122/Parametre!$C$152*Parametre!$CI$160/100*Parametre!N167</f>
        <v>55947.684549172955</v>
      </c>
      <c r="N25" s="234">
        <f>'04A Prevádzkové príjmy'!N122/Parametre!$C$152*Parametre!$CI$160/100*Parametre!O167</f>
        <v>64805.442934964609</v>
      </c>
      <c r="O25" s="234">
        <f>'04A Prevádzkové príjmy'!O122/Parametre!$C$152*Parametre!$CI$160/100*Parametre!P167</f>
        <v>73815.135363003297</v>
      </c>
      <c r="P25" s="234">
        <f>'04A Prevádzkové príjmy'!P122/Parametre!$C$152*Parametre!$CI$160/100*Parametre!Q167</f>
        <v>82916.906488912122</v>
      </c>
      <c r="Q25" s="234">
        <f>'04A Prevádzkové príjmy'!Q122/Parametre!$C$152*Parametre!$CI$160/100*Parametre!R167</f>
        <v>92173.583169075398</v>
      </c>
      <c r="R25" s="234">
        <f>'04A Prevádzkové príjmy'!R122/Parametre!$C$152*Parametre!$CI$160/100*Parametre!S167</f>
        <v>101524.47501031759</v>
      </c>
      <c r="S25" s="234">
        <f>'04A Prevádzkové príjmy'!S122/Parametre!$C$152*Parametre!$CI$160/100*Parametre!T167</f>
        <v>109930.68275194151</v>
      </c>
      <c r="T25" s="234">
        <f>'04A Prevádzkové príjmy'!T122/Parametre!$C$152*Parametre!$CI$160/100*Parametre!U167</f>
        <v>118254.41175328085</v>
      </c>
      <c r="U25" s="234">
        <f>'04A Prevádzkové príjmy'!U122/Parametre!$C$152*Parametre!$CI$160/100*Parametre!V167</f>
        <v>126558.24339470637</v>
      </c>
      <c r="V25" s="234">
        <f>'04A Prevádzkové príjmy'!V122/Parametre!$C$152*Parametre!$CI$160/100*Parametre!W167</f>
        <v>134780.24646950932</v>
      </c>
      <c r="W25" s="234">
        <f>'04A Prevádzkové príjmy'!W122/Parametre!$C$152*Parametre!$CI$160/100*Parametre!X167</f>
        <v>142982.62696487995</v>
      </c>
      <c r="X25" s="234">
        <f>'04A Prevádzkové príjmy'!X122/Parametre!$C$152*Parametre!$CI$160/100*Parametre!Y167</f>
        <v>151103.82423724272</v>
      </c>
      <c r="Y25" s="234">
        <f>'04A Prevádzkové príjmy'!Y122/Parametre!$C$152*Parametre!$CI$160/100*Parametre!Z167</f>
        <v>159205.67113239266</v>
      </c>
      <c r="Z25" s="234">
        <f>'04A Prevádzkové príjmy'!Z122/Parametre!$C$152*Parametre!$CI$160/100*Parametre!AA167</f>
        <v>167226.97535263965</v>
      </c>
      <c r="AA25" s="234">
        <f>'04A Prevádzkové príjmy'!AA122/Parametre!$C$152*Parametre!$CI$160/100*Parametre!AB167</f>
        <v>175229.19884066144</v>
      </c>
      <c r="AB25" s="234">
        <f>'04A Prevádzkové príjmy'!AB122/Parametre!$C$152*Parametre!$CI$160/100*Parametre!AC167</f>
        <v>183151.51544067293</v>
      </c>
      <c r="AC25" s="234">
        <f>'04A Prevádzkové príjmy'!AC122/Parametre!$C$152*Parametre!$CI$160/100*Parametre!AD167</f>
        <v>191024.72107829474</v>
      </c>
      <c r="AD25" s="234">
        <f>'04A Prevádzkové príjmy'!AD122/Parametre!$C$152*Parametre!$CI$160/100*Parametre!AE167</f>
        <v>198879.24556522665</v>
      </c>
      <c r="AE25" s="234">
        <f>'04A Prevádzkové príjmy'!AE122/Parametre!$C$152*Parametre!$CI$160/100*Parametre!AF167</f>
        <v>206654.80785531286</v>
      </c>
      <c r="AF25" s="234">
        <f>'04A Prevádzkové príjmy'!AF122/Parametre!$C$152*Parametre!$CI$160/100*Parametre!AG167</f>
        <v>214411.95233840053</v>
      </c>
      <c r="AG25" s="234">
        <f>'04A Prevádzkové príjmy'!AG122/Parametre!$C$152*Parametre!$CI$160/100*Parametre!AH167</f>
        <v>222090.75865780681</v>
      </c>
      <c r="AH25" s="234">
        <f>'04A Prevádzkové príjmy'!AH122/Parametre!$C$152*Parametre!$CI$160/100*Parametre!AI167</f>
        <v>229751.40802902722</v>
      </c>
      <c r="AI25" s="234">
        <f>'04A Prevádzkové príjmy'!AI122/Parametre!$C$152*Parametre!$CI$160/100*Parametre!AJ167</f>
        <v>237334.33862668255</v>
      </c>
      <c r="AJ25" s="234">
        <f>'04A Prevádzkové príjmy'!AJ122/Parametre!$C$152*Parametre!$CI$160/100*Parametre!AK167</f>
        <v>244899.37067040807</v>
      </c>
      <c r="AK25" s="234">
        <f>'04A Prevádzkové príjmy'!AK122/Parametre!$C$152*Parametre!$CI$160/100*Parametre!AL167</f>
        <v>252387.29872087223</v>
      </c>
      <c r="AL25" s="234">
        <f>'04A Prevádzkové príjmy'!AL122/Parametre!$C$152*Parametre!$CI$160/100*Parametre!AM167</f>
        <v>259857.58416727307</v>
      </c>
      <c r="AM25" s="234">
        <f>'04A Prevádzkové príjmy'!AM122/Parametre!$C$152*Parametre!$CI$160/100*Parametre!AN167</f>
        <v>267251.3758239072</v>
      </c>
      <c r="AN25" s="234">
        <f>'04A Prevádzkové príjmy'!AN122/Parametre!$C$152*Parametre!$CI$160/100*Parametre!AO167</f>
        <v>274627.7784019697</v>
      </c>
      <c r="AO25" s="234">
        <f>'04A Prevádzkové príjmy'!AO122/Parametre!$C$152*Parametre!$CI$160/100*Parametre!AP167</f>
        <v>281928.29284972465</v>
      </c>
      <c r="AP25" s="234">
        <f>'04A Prevádzkové príjmy'!AP122/Parametre!$C$152*Parametre!$CI$160/100*Parametre!AQ167</f>
        <v>289211.66933988675</v>
      </c>
    </row>
    <row r="26" spans="2:42" x14ac:dyDescent="0.2">
      <c r="B26" s="495" t="s">
        <v>678</v>
      </c>
      <c r="C26" s="349">
        <f t="shared" ref="C26:C28" si="13">SUM(D26:AP26)</f>
        <v>3378282.3694761735</v>
      </c>
      <c r="D26" s="234">
        <f>'04A Prevádzkové príjmy'!D123/Parametre!$C$152*Parametre!$BV$160/100*Parametre!E168</f>
        <v>0</v>
      </c>
      <c r="E26" s="234">
        <f>'04A Prevádzkové príjmy'!E123/Parametre!$C$152*Parametre!$BV$160/100*Parametre!F168</f>
        <v>0</v>
      </c>
      <c r="F26" s="234">
        <f>'04A Prevádzkové príjmy'!F123/Parametre!$C$152*Parametre!$BV$160/100*Parametre!G168</f>
        <v>0</v>
      </c>
      <c r="G26" s="234">
        <f>'04A Prevádzkové príjmy'!G123/Parametre!$C$152*Parametre!$BV$160/100*Parametre!H168</f>
        <v>71825.787542326434</v>
      </c>
      <c r="H26" s="234">
        <f>'04A Prevádzkové príjmy'!H123/Parametre!$C$152*Parametre!$BV$160/100*Parametre!I168</f>
        <v>72903.17435546132</v>
      </c>
      <c r="I26" s="234">
        <f>'04A Prevádzkové príjmy'!I123/Parametre!$C$152*Parametre!$BV$160/100*Parametre!J168</f>
        <v>73996.721970793253</v>
      </c>
      <c r="J26" s="234">
        <f>'04A Prevádzkové príjmy'!J123/Parametre!$C$152*Parametre!$BV$160/100*Parametre!K168</f>
        <v>75106.672800355125</v>
      </c>
      <c r="K26" s="234">
        <f>'04A Prevádzkové príjmy'!K123/Parametre!$C$152*Parametre!$BV$160/100*Parametre!L168</f>
        <v>76233.272892360445</v>
      </c>
      <c r="L26" s="234">
        <f>'04A Prevádzkové príjmy'!L123/Parametre!$C$152*Parametre!$BV$160/100*Parametre!M168</f>
        <v>77376.771985745843</v>
      </c>
      <c r="M26" s="234">
        <f>'04A Prevádzkové príjmy'!M123/Parametre!$C$152*Parametre!$BV$160/100*Parametre!N168</f>
        <v>78537.423565532037</v>
      </c>
      <c r="N26" s="234">
        <f>'04A Prevádzkové príjmy'!N123/Parametre!$C$152*Parametre!$BV$160/100*Parametre!O168</f>
        <v>79715.484919014998</v>
      </c>
      <c r="O26" s="234">
        <f>'04A Prevádzkové príjmy'!O123/Parametre!$C$152*Parametre!$BV$160/100*Parametre!P168</f>
        <v>80911.217192800221</v>
      </c>
      <c r="P26" s="234">
        <f>'04A Prevádzkové príjmy'!P123/Parametre!$C$152*Parametre!$BV$160/100*Parametre!Q168</f>
        <v>82124.885450692207</v>
      </c>
      <c r="Q26" s="234">
        <f>'04A Prevádzkové príjmy'!Q123/Parametre!$C$152*Parametre!$BV$160/100*Parametre!R168</f>
        <v>83356.758732452596</v>
      </c>
      <c r="R26" s="234">
        <f>'04A Prevádzkové príjmy'!R123/Parametre!$C$152*Parametre!$BV$160/100*Parametre!S168</f>
        <v>84607.110113439368</v>
      </c>
      <c r="S26" s="234">
        <f>'04A Prevádzkové príjmy'!S123/Parametre!$C$152*Parametre!$BV$160/100*Parametre!T168</f>
        <v>85876.21676514094</v>
      </c>
      <c r="T26" s="234">
        <f>'04A Prevádzkové príjmy'!T123/Parametre!$C$152*Parametre!$BV$160/100*Parametre!U168</f>
        <v>87164.36001661804</v>
      </c>
      <c r="U26" s="234">
        <f>'04A Prevádzkové príjmy'!U123/Parametre!$C$152*Parametre!$BV$160/100*Parametre!V168</f>
        <v>88471.82541686733</v>
      </c>
      <c r="V26" s="234">
        <f>'04A Prevádzkové príjmy'!V123/Parametre!$C$152*Parametre!$BV$160/100*Parametre!W168</f>
        <v>89798.902798120325</v>
      </c>
      <c r="W26" s="234">
        <f>'04A Prevádzkové príjmy'!W123/Parametre!$C$152*Parametre!$BV$160/100*Parametre!X168</f>
        <v>91145.886340092082</v>
      </c>
      <c r="X26" s="234">
        <f>'04A Prevádzkové príjmy'!X123/Parametre!$C$152*Parametre!$BV$160/100*Parametre!Y168</f>
        <v>92513.074635193465</v>
      </c>
      <c r="Y26" s="234">
        <f>'04A Prevádzkové príjmy'!Y123/Parametre!$C$152*Parametre!$BV$160/100*Parametre!Z168</f>
        <v>93900.77075472135</v>
      </c>
      <c r="Z26" s="234">
        <f>'04A Prevádzkové príjmy'!Z123/Parametre!$C$152*Parametre!$BV$160/100*Parametre!AA168</f>
        <v>95309.282316042169</v>
      </c>
      <c r="AA26" s="234">
        <f>'04A Prevádzkové príjmy'!AA123/Parametre!$C$152*Parametre!$BV$160/100*Parametre!AB168</f>
        <v>96738.921550782805</v>
      </c>
      <c r="AB26" s="234">
        <f>'04A Prevádzkové príjmy'!AB123/Parametre!$C$152*Parametre!$BV$160/100*Parametre!AC168</f>
        <v>98190.005374044515</v>
      </c>
      <c r="AC26" s="234">
        <f>'04A Prevádzkové príjmy'!AC123/Parametre!$C$152*Parametre!$BV$160/100*Parametre!AD168</f>
        <v>99662.855454655175</v>
      </c>
      <c r="AD26" s="234">
        <f>'04A Prevádzkové príjmy'!AD123/Parametre!$C$152*Parametre!$BV$160/100*Parametre!AE168</f>
        <v>101157.79828647499</v>
      </c>
      <c r="AE26" s="234">
        <f>'04A Prevádzkové príjmy'!AE123/Parametre!$C$152*Parametre!$BV$160/100*Parametre!AF168</f>
        <v>102675.1652607721</v>
      </c>
      <c r="AF26" s="234">
        <f>'04A Prevádzkové príjmy'!AF123/Parametre!$C$152*Parametre!$BV$160/100*Parametre!AG168</f>
        <v>104215.29273968369</v>
      </c>
      <c r="AG26" s="234">
        <f>'04A Prevádzkové príjmy'!AG123/Parametre!$C$152*Parametre!$BV$160/100*Parametre!AH168</f>
        <v>105778.52213077893</v>
      </c>
      <c r="AH26" s="234">
        <f>'04A Prevádzkové príjmy'!AH123/Parametre!$C$152*Parametre!$BV$160/100*Parametre!AI168</f>
        <v>107365.19996274059</v>
      </c>
      <c r="AI26" s="234">
        <f>'04A Prevádzkové príjmy'!AI123/Parametre!$C$152*Parametre!$BV$160/100*Parametre!AJ168</f>
        <v>108975.6779621817</v>
      </c>
      <c r="AJ26" s="234">
        <f>'04A Prevádzkové príjmy'!AJ123/Parametre!$C$152*Parametre!$BV$160/100*Parametre!AK168</f>
        <v>110610.31313161441</v>
      </c>
      <c r="AK26" s="234">
        <f>'04A Prevádzkové príjmy'!AK123/Parametre!$C$152*Parametre!$BV$160/100*Parametre!AL168</f>
        <v>112269.46782858862</v>
      </c>
      <c r="AL26" s="234">
        <f>'04A Prevádzkové príjmy'!AL123/Parametre!$C$152*Parametre!$BV$160/100*Parametre!AM168</f>
        <v>113953.50984601745</v>
      </c>
      <c r="AM26" s="234">
        <f>'04A Prevádzkové príjmy'!AM123/Parametre!$C$152*Parametre!$BV$160/100*Parametre!AN168</f>
        <v>113953.50984601745</v>
      </c>
      <c r="AN26" s="234">
        <f>'04A Prevádzkové príjmy'!AN123/Parametre!$C$152*Parametre!$BV$160/100*Parametre!AO168</f>
        <v>113953.50984601745</v>
      </c>
      <c r="AO26" s="234">
        <f>'04A Prevádzkové príjmy'!AO123/Parametre!$C$152*Parametre!$BV$160/100*Parametre!AP168</f>
        <v>113953.50984601745</v>
      </c>
      <c r="AP26" s="234">
        <f>'04A Prevádzkové príjmy'!AP123/Parametre!$C$152*Parametre!$BV$160/100*Parametre!AQ168</f>
        <v>113953.50984601745</v>
      </c>
    </row>
    <row r="27" spans="2:42" x14ac:dyDescent="0.2">
      <c r="B27" s="481" t="s">
        <v>689</v>
      </c>
      <c r="C27" s="349">
        <f t="shared" si="13"/>
        <v>0</v>
      </c>
      <c r="D27" s="234">
        <f>'04A Prevádzkové príjmy'!D124/Parametre!$C$152*Parametre!$CD$160/100*Parametre!E169</f>
        <v>0</v>
      </c>
      <c r="E27" s="234">
        <f>'04A Prevádzkové príjmy'!E124/Parametre!$C$152*Parametre!$CD$160/100*Parametre!F169</f>
        <v>0</v>
      </c>
      <c r="F27" s="234">
        <f>'04A Prevádzkové príjmy'!F124/Parametre!$C$152*Parametre!$CD$160/100*Parametre!G169</f>
        <v>0</v>
      </c>
      <c r="G27" s="234">
        <f>'04A Prevádzkové príjmy'!G124/Parametre!$C$152*Parametre!$CD$160/100*Parametre!H169</f>
        <v>0</v>
      </c>
      <c r="H27" s="234">
        <f>'04A Prevádzkové príjmy'!H124/Parametre!$C$152*Parametre!$CD$160/100*Parametre!I169</f>
        <v>0</v>
      </c>
      <c r="I27" s="234">
        <f>'04A Prevádzkové príjmy'!I124/Parametre!$C$152*Parametre!$CD$160/100*Parametre!J169</f>
        <v>0</v>
      </c>
      <c r="J27" s="234">
        <f>'04A Prevádzkové príjmy'!J124/Parametre!$C$152*Parametre!$CD$160/100*Parametre!K169</f>
        <v>0</v>
      </c>
      <c r="K27" s="234">
        <f>'04A Prevádzkové príjmy'!K124/Parametre!$C$152*Parametre!$CD$160/100*Parametre!L169</f>
        <v>0</v>
      </c>
      <c r="L27" s="234">
        <f>'04A Prevádzkové príjmy'!L124/Parametre!$C$152*Parametre!$CD$160/100*Parametre!M169</f>
        <v>0</v>
      </c>
      <c r="M27" s="234">
        <f>'04A Prevádzkové príjmy'!M124/Parametre!$C$152*Parametre!$CD$160/100*Parametre!N169</f>
        <v>0</v>
      </c>
      <c r="N27" s="234">
        <f>'04A Prevádzkové príjmy'!N124/Parametre!$C$152*Parametre!$CD$160/100*Parametre!O169</f>
        <v>0</v>
      </c>
      <c r="O27" s="234">
        <f>'04A Prevádzkové príjmy'!O124/Parametre!$C$152*Parametre!$CD$160/100*Parametre!P169</f>
        <v>0</v>
      </c>
      <c r="P27" s="234">
        <f>'04A Prevádzkové príjmy'!P124/Parametre!$C$152*Parametre!$CD$160/100*Parametre!Q169</f>
        <v>0</v>
      </c>
      <c r="Q27" s="234">
        <f>'04A Prevádzkové príjmy'!Q124/Parametre!$C$152*Parametre!$CD$160/100*Parametre!R169</f>
        <v>0</v>
      </c>
      <c r="R27" s="234">
        <f>'04A Prevádzkové príjmy'!R124/Parametre!$C$152*Parametre!$CD$160/100*Parametre!S169</f>
        <v>0</v>
      </c>
      <c r="S27" s="234">
        <f>'04A Prevádzkové príjmy'!S124/Parametre!$C$152*Parametre!$CD$160/100*Parametre!T169</f>
        <v>0</v>
      </c>
      <c r="T27" s="234">
        <f>'04A Prevádzkové príjmy'!T124/Parametre!$C$152*Parametre!$CD$160/100*Parametre!U169</f>
        <v>0</v>
      </c>
      <c r="U27" s="234">
        <f>'04A Prevádzkové príjmy'!U124/Parametre!$C$152*Parametre!$CD$160/100*Parametre!V169</f>
        <v>0</v>
      </c>
      <c r="V27" s="234">
        <f>'04A Prevádzkové príjmy'!V124/Parametre!$C$152*Parametre!$CD$160/100*Parametre!W169</f>
        <v>0</v>
      </c>
      <c r="W27" s="234">
        <f>'04A Prevádzkové príjmy'!W124/Parametre!$C$152*Parametre!$CD$160/100*Parametre!X169</f>
        <v>0</v>
      </c>
      <c r="X27" s="234">
        <f>'04A Prevádzkové príjmy'!X124/Parametre!$C$152*Parametre!$CD$160/100*Parametre!Y169</f>
        <v>0</v>
      </c>
      <c r="Y27" s="234">
        <f>'04A Prevádzkové príjmy'!Y124/Parametre!$C$152*Parametre!$CD$160/100*Parametre!Z169</f>
        <v>0</v>
      </c>
      <c r="Z27" s="234">
        <f>'04A Prevádzkové príjmy'!Z124/Parametre!$C$152*Parametre!$CD$160/100*Parametre!AA169</f>
        <v>0</v>
      </c>
      <c r="AA27" s="234">
        <f>'04A Prevádzkové príjmy'!AA124/Parametre!$C$152*Parametre!$CD$160/100*Parametre!AB169</f>
        <v>0</v>
      </c>
      <c r="AB27" s="234">
        <f>'04A Prevádzkové príjmy'!AB124/Parametre!$C$152*Parametre!$CD$160/100*Parametre!AC169</f>
        <v>0</v>
      </c>
      <c r="AC27" s="234">
        <f>'04A Prevádzkové príjmy'!AC124/Parametre!$C$152*Parametre!$CD$160/100*Parametre!AD169</f>
        <v>0</v>
      </c>
      <c r="AD27" s="234">
        <f>'04A Prevádzkové príjmy'!AD124/Parametre!$C$152*Parametre!$CD$160/100*Parametre!AE169</f>
        <v>0</v>
      </c>
      <c r="AE27" s="234">
        <f>'04A Prevádzkové príjmy'!AE124/Parametre!$C$152*Parametre!$CD$160/100*Parametre!AF169</f>
        <v>0</v>
      </c>
      <c r="AF27" s="234">
        <f>'04A Prevádzkové príjmy'!AF124/Parametre!$C$152*Parametre!$CD$160/100*Parametre!AG169</f>
        <v>0</v>
      </c>
      <c r="AG27" s="234">
        <f>'04A Prevádzkové príjmy'!AG124/Parametre!$C$152*Parametre!$CD$160/100*Parametre!AH169</f>
        <v>0</v>
      </c>
      <c r="AH27" s="234">
        <f>'04A Prevádzkové príjmy'!AH124/Parametre!$C$152*Parametre!$CD$160/100*Parametre!AI169</f>
        <v>0</v>
      </c>
      <c r="AI27" s="234">
        <f>'04A Prevádzkové príjmy'!AI124/Parametre!$C$152*Parametre!$CD$160/100*Parametre!AJ169</f>
        <v>0</v>
      </c>
      <c r="AJ27" s="234">
        <f>'04A Prevádzkové príjmy'!AJ124/Parametre!$C$152*Parametre!$CD$160/100*Parametre!AK169</f>
        <v>0</v>
      </c>
      <c r="AK27" s="234">
        <f>'04A Prevádzkové príjmy'!AK124/Parametre!$C$152*Parametre!$CD$160/100*Parametre!AL169</f>
        <v>0</v>
      </c>
      <c r="AL27" s="234">
        <f>'04A Prevádzkové príjmy'!AL124/Parametre!$C$152*Parametre!$CD$160/100*Parametre!AM169</f>
        <v>0</v>
      </c>
      <c r="AM27" s="234">
        <f>'04A Prevádzkové príjmy'!AM124/Parametre!$C$152*Parametre!$CD$160/100*Parametre!AN169</f>
        <v>0</v>
      </c>
      <c r="AN27" s="234">
        <f>'04A Prevádzkové príjmy'!AN124/Parametre!$C$152*Parametre!$CD$160/100*Parametre!AO169</f>
        <v>0</v>
      </c>
      <c r="AO27" s="234">
        <f>'04A Prevádzkové príjmy'!AO124/Parametre!$C$152*Parametre!$CD$160/100*Parametre!AP169</f>
        <v>0</v>
      </c>
      <c r="AP27" s="234">
        <f>'04A Prevádzkové príjmy'!AP124/Parametre!$C$152*Parametre!$CD$160/100*Parametre!AQ169</f>
        <v>0</v>
      </c>
    </row>
    <row r="28" spans="2:42" x14ac:dyDescent="0.2">
      <c r="B28" s="305" t="s">
        <v>591</v>
      </c>
      <c r="C28" s="350">
        <f t="shared" si="13"/>
        <v>8858006.9130686186</v>
      </c>
      <c r="D28" s="350">
        <f t="shared" ref="D28:AP28" si="14">SUM(D25:D27)</f>
        <v>0</v>
      </c>
      <c r="E28" s="350">
        <f t="shared" si="14"/>
        <v>0</v>
      </c>
      <c r="F28" s="350">
        <f t="shared" si="14"/>
        <v>0</v>
      </c>
      <c r="G28" s="350">
        <f t="shared" si="14"/>
        <v>87864.100996258756</v>
      </c>
      <c r="H28" s="350">
        <f t="shared" si="14"/>
        <v>91886.679005138358</v>
      </c>
      <c r="I28" s="350">
        <f t="shared" si="14"/>
        <v>97524.58557968527</v>
      </c>
      <c r="J28" s="350">
        <f t="shared" si="14"/>
        <v>104544.67692814179</v>
      </c>
      <c r="K28" s="350">
        <f t="shared" si="14"/>
        <v>112975.21900204979</v>
      </c>
      <c r="L28" s="350">
        <f t="shared" si="14"/>
        <v>122454.45765004634</v>
      </c>
      <c r="M28" s="350">
        <f t="shared" si="14"/>
        <v>134485.10811470498</v>
      </c>
      <c r="N28" s="350">
        <f t="shared" si="14"/>
        <v>144520.92785397961</v>
      </c>
      <c r="O28" s="350">
        <f t="shared" si="14"/>
        <v>154726.35255580352</v>
      </c>
      <c r="P28" s="350">
        <f t="shared" si="14"/>
        <v>165041.79193960433</v>
      </c>
      <c r="Q28" s="350">
        <f t="shared" si="14"/>
        <v>175530.34190152801</v>
      </c>
      <c r="R28" s="350">
        <f t="shared" si="14"/>
        <v>186131.58512375696</v>
      </c>
      <c r="S28" s="350">
        <f t="shared" si="14"/>
        <v>195806.89951708243</v>
      </c>
      <c r="T28" s="350">
        <f t="shared" si="14"/>
        <v>205418.77176989889</v>
      </c>
      <c r="U28" s="350">
        <f t="shared" si="14"/>
        <v>215030.0688115737</v>
      </c>
      <c r="V28" s="350">
        <f t="shared" si="14"/>
        <v>224579.14926762966</v>
      </c>
      <c r="W28" s="350">
        <f t="shared" si="14"/>
        <v>234128.51330497203</v>
      </c>
      <c r="X28" s="350">
        <f t="shared" si="14"/>
        <v>243616.8988724362</v>
      </c>
      <c r="Y28" s="350">
        <f t="shared" si="14"/>
        <v>253106.44188711402</v>
      </c>
      <c r="Z28" s="350">
        <f t="shared" si="14"/>
        <v>262536.25766868179</v>
      </c>
      <c r="AA28" s="350">
        <f t="shared" si="14"/>
        <v>271968.12039144424</v>
      </c>
      <c r="AB28" s="350">
        <f t="shared" si="14"/>
        <v>281341.52081471746</v>
      </c>
      <c r="AC28" s="350">
        <f t="shared" si="14"/>
        <v>290687.57653294993</v>
      </c>
      <c r="AD28" s="350">
        <f t="shared" si="14"/>
        <v>300037.04385170166</v>
      </c>
      <c r="AE28" s="350">
        <f t="shared" si="14"/>
        <v>309329.97311608493</v>
      </c>
      <c r="AF28" s="350">
        <f t="shared" si="14"/>
        <v>318627.24507808423</v>
      </c>
      <c r="AG28" s="350">
        <f t="shared" si="14"/>
        <v>327869.28078858578</v>
      </c>
      <c r="AH28" s="350">
        <f t="shared" si="14"/>
        <v>337116.60799176781</v>
      </c>
      <c r="AI28" s="350">
        <f t="shared" si="14"/>
        <v>346310.01658886427</v>
      </c>
      <c r="AJ28" s="350">
        <f t="shared" si="14"/>
        <v>355509.68380202248</v>
      </c>
      <c r="AK28" s="350">
        <f t="shared" si="14"/>
        <v>364656.76654946082</v>
      </c>
      <c r="AL28" s="350">
        <f t="shared" si="14"/>
        <v>373811.09401329054</v>
      </c>
      <c r="AM28" s="350">
        <f t="shared" si="14"/>
        <v>381204.88566992467</v>
      </c>
      <c r="AN28" s="350">
        <f t="shared" si="14"/>
        <v>388581.28824798716</v>
      </c>
      <c r="AO28" s="350">
        <f t="shared" si="14"/>
        <v>395881.80269574211</v>
      </c>
      <c r="AP28" s="350">
        <f t="shared" si="14"/>
        <v>403165.17918590421</v>
      </c>
    </row>
    <row r="29" spans="2:42" x14ac:dyDescent="0.2"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</row>
    <row r="30" spans="2:42" x14ac:dyDescent="0.2"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</row>
    <row r="31" spans="2:42" x14ac:dyDescent="0.2">
      <c r="B31" s="345" t="s">
        <v>593</v>
      </c>
      <c r="C31" s="346"/>
      <c r="D31" s="254" t="s">
        <v>10</v>
      </c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</row>
    <row r="32" spans="2:42" x14ac:dyDescent="0.2">
      <c r="B32" s="347"/>
      <c r="C32" s="348"/>
      <c r="D32" s="254">
        <v>1</v>
      </c>
      <c r="E32" s="254">
        <v>2</v>
      </c>
      <c r="F32" s="254">
        <v>3</v>
      </c>
      <c r="G32" s="254">
        <v>4</v>
      </c>
      <c r="H32" s="254">
        <v>5</v>
      </c>
      <c r="I32" s="254">
        <v>6</v>
      </c>
      <c r="J32" s="254">
        <v>7</v>
      </c>
      <c r="K32" s="254">
        <v>8</v>
      </c>
      <c r="L32" s="254">
        <v>9</v>
      </c>
      <c r="M32" s="254">
        <v>10</v>
      </c>
      <c r="N32" s="254">
        <v>11</v>
      </c>
      <c r="O32" s="254">
        <v>12</v>
      </c>
      <c r="P32" s="254">
        <v>13</v>
      </c>
      <c r="Q32" s="254">
        <v>14</v>
      </c>
      <c r="R32" s="254">
        <v>15</v>
      </c>
      <c r="S32" s="254">
        <v>16</v>
      </c>
      <c r="T32" s="254">
        <v>17</v>
      </c>
      <c r="U32" s="254">
        <v>18</v>
      </c>
      <c r="V32" s="254">
        <v>19</v>
      </c>
      <c r="W32" s="254">
        <v>20</v>
      </c>
      <c r="X32" s="254">
        <v>21</v>
      </c>
      <c r="Y32" s="254">
        <v>22</v>
      </c>
      <c r="Z32" s="254">
        <v>23</v>
      </c>
      <c r="AA32" s="254">
        <v>24</v>
      </c>
      <c r="AB32" s="254">
        <v>25</v>
      </c>
      <c r="AC32" s="254">
        <v>26</v>
      </c>
      <c r="AD32" s="254">
        <v>27</v>
      </c>
      <c r="AE32" s="254">
        <v>28</v>
      </c>
      <c r="AF32" s="254">
        <v>29</v>
      </c>
      <c r="AG32" s="254">
        <v>30</v>
      </c>
      <c r="AH32" s="254">
        <v>31</v>
      </c>
      <c r="AI32" s="254">
        <v>32</v>
      </c>
      <c r="AJ32" s="254">
        <v>33</v>
      </c>
      <c r="AK32" s="254">
        <v>34</v>
      </c>
      <c r="AL32" s="254">
        <v>35</v>
      </c>
      <c r="AM32" s="254">
        <v>36</v>
      </c>
      <c r="AN32" s="254">
        <v>37</v>
      </c>
      <c r="AO32" s="254">
        <v>38</v>
      </c>
      <c r="AP32" s="254">
        <v>39</v>
      </c>
    </row>
    <row r="33" spans="2:42" ht="10.8" thickBot="1" x14ac:dyDescent="0.25">
      <c r="B33" s="257" t="s">
        <v>33</v>
      </c>
      <c r="C33" s="257" t="s">
        <v>9</v>
      </c>
      <c r="D33" s="298">
        <v>2026</v>
      </c>
      <c r="E33" s="298">
        <f>$D$6+D32</f>
        <v>2027</v>
      </c>
      <c r="F33" s="298">
        <f t="shared" ref="F33:AN33" si="15">$D$6+E32</f>
        <v>2028</v>
      </c>
      <c r="G33" s="298">
        <f t="shared" si="15"/>
        <v>2029</v>
      </c>
      <c r="H33" s="298">
        <f t="shared" si="15"/>
        <v>2030</v>
      </c>
      <c r="I33" s="298">
        <f t="shared" si="15"/>
        <v>2031</v>
      </c>
      <c r="J33" s="298">
        <f t="shared" si="15"/>
        <v>2032</v>
      </c>
      <c r="K33" s="298">
        <f t="shared" si="15"/>
        <v>2033</v>
      </c>
      <c r="L33" s="298">
        <f t="shared" si="15"/>
        <v>2034</v>
      </c>
      <c r="M33" s="298">
        <f t="shared" si="15"/>
        <v>2035</v>
      </c>
      <c r="N33" s="298">
        <f t="shared" si="15"/>
        <v>2036</v>
      </c>
      <c r="O33" s="298">
        <f t="shared" si="15"/>
        <v>2037</v>
      </c>
      <c r="P33" s="298">
        <f t="shared" si="15"/>
        <v>2038</v>
      </c>
      <c r="Q33" s="298">
        <f t="shared" si="15"/>
        <v>2039</v>
      </c>
      <c r="R33" s="298">
        <f t="shared" si="15"/>
        <v>2040</v>
      </c>
      <c r="S33" s="298">
        <f t="shared" si="15"/>
        <v>2041</v>
      </c>
      <c r="T33" s="298">
        <f t="shared" si="15"/>
        <v>2042</v>
      </c>
      <c r="U33" s="298">
        <f t="shared" si="15"/>
        <v>2043</v>
      </c>
      <c r="V33" s="298">
        <f t="shared" si="15"/>
        <v>2044</v>
      </c>
      <c r="W33" s="298">
        <f t="shared" si="15"/>
        <v>2045</v>
      </c>
      <c r="X33" s="298">
        <f t="shared" si="15"/>
        <v>2046</v>
      </c>
      <c r="Y33" s="298">
        <f t="shared" si="15"/>
        <v>2047</v>
      </c>
      <c r="Z33" s="298">
        <f t="shared" si="15"/>
        <v>2048</v>
      </c>
      <c r="AA33" s="298">
        <f t="shared" si="15"/>
        <v>2049</v>
      </c>
      <c r="AB33" s="298">
        <f t="shared" si="15"/>
        <v>2050</v>
      </c>
      <c r="AC33" s="298">
        <f t="shared" si="15"/>
        <v>2051</v>
      </c>
      <c r="AD33" s="298">
        <f t="shared" si="15"/>
        <v>2052</v>
      </c>
      <c r="AE33" s="298">
        <f t="shared" si="15"/>
        <v>2053</v>
      </c>
      <c r="AF33" s="298">
        <f t="shared" si="15"/>
        <v>2054</v>
      </c>
      <c r="AG33" s="298">
        <f t="shared" si="15"/>
        <v>2055</v>
      </c>
      <c r="AH33" s="298">
        <f t="shared" si="15"/>
        <v>2056</v>
      </c>
      <c r="AI33" s="298">
        <f t="shared" si="15"/>
        <v>2057</v>
      </c>
      <c r="AJ33" s="298">
        <f t="shared" si="15"/>
        <v>2058</v>
      </c>
      <c r="AK33" s="298">
        <f t="shared" si="15"/>
        <v>2059</v>
      </c>
      <c r="AL33" s="298">
        <f t="shared" si="15"/>
        <v>2060</v>
      </c>
      <c r="AM33" s="298">
        <f t="shared" si="15"/>
        <v>2061</v>
      </c>
      <c r="AN33" s="298">
        <f t="shared" si="15"/>
        <v>2062</v>
      </c>
      <c r="AO33" s="298">
        <f t="shared" ref="AO33" si="16">$D$6+AN32</f>
        <v>2063</v>
      </c>
      <c r="AP33" s="298">
        <f t="shared" ref="AP33" si="17">$D$6+AO32</f>
        <v>2064</v>
      </c>
    </row>
    <row r="34" spans="2:42" x14ac:dyDescent="0.2">
      <c r="B34" s="480" t="s">
        <v>658</v>
      </c>
      <c r="C34" s="349">
        <f>SUM(D34:AP34)</f>
        <v>12365.819575447804</v>
      </c>
      <c r="D34" s="234">
        <f>'04A Prevádzkové príjmy'!D122/Parametre!$C$152/Vstupy!$F$25*(Parametre!$C$173+Parametre!$D$173+Parametre!$E$173+Parametre!$F$173+Parametre!$G$173+Parametre!$H$173)*Parametre!E165</f>
        <v>0</v>
      </c>
      <c r="E34" s="234">
        <f>'04A Prevádzkové príjmy'!E122/Parametre!$C$152/Vstupy!$F$25*(Parametre!$C$173+Parametre!$D$173+Parametre!$E$173+Parametre!$F$173+Parametre!$G$173+Parametre!$H$173)*Parametre!F165</f>
        <v>0</v>
      </c>
      <c r="F34" s="234">
        <f>'04A Prevádzkové príjmy'!F122/Parametre!$C$152/Vstupy!$F$25*(Parametre!$C$173+Parametre!$D$173+Parametre!$E$173+Parametre!$F$173+Parametre!$G$173+Parametre!$H$173)*Parametre!G165</f>
        <v>0</v>
      </c>
      <c r="G34" s="234">
        <f>'04A Prevádzkové príjmy'!G122/Parametre!$C$152/Vstupy!$F$25*(Parametre!$C$173+Parametre!$D$173+Parametre!$E$173+Parametre!$F$173+Parametre!$G$173+Parametre!$H$173)*Parametre!H165</f>
        <v>629.98901205356606</v>
      </c>
      <c r="H34" s="234">
        <f>'04A Prevádzkové príjmy'!H122/Parametre!$C$152/Vstupy!$F$25*(Parametre!$C$173+Parametre!$D$173+Parametre!$E$173+Parametre!$F$173+Parametre!$G$173+Parametre!$H$173)*Parametre!I165</f>
        <v>627.88504747959655</v>
      </c>
      <c r="I34" s="234">
        <f>'04A Prevádzkové príjmy'!I122/Parametre!$C$152/Vstupy!$F$25*(Parametre!$C$173+Parametre!$D$173+Parametre!$E$173+Parametre!$F$173+Parametre!$G$173+Parametre!$H$173)*Parametre!J165</f>
        <v>622.13670950481014</v>
      </c>
      <c r="J34" s="234">
        <f>'04A Prevádzkové príjmy'!J122/Parametre!$C$152/Vstupy!$F$25*(Parametre!$C$173+Parametre!$D$173+Parametre!$E$173+Parametre!$F$173+Parametre!$G$173+Parametre!$H$173)*Parametre!K165</f>
        <v>613.28086393923047</v>
      </c>
      <c r="K34" s="234">
        <f>'04A Prevádzkové príjmy'!K122/Parametre!$C$152/Vstupy!$F$25*(Parametre!$C$173+Parametre!$D$173+Parametre!$E$173+Parametre!$F$173+Parametre!$G$173+Parametre!$H$173)*Parametre!L165</f>
        <v>601.25331349370504</v>
      </c>
      <c r="L34" s="234">
        <f>'04A Prevádzkové príjmy'!L122/Parametre!$C$152/Vstupy!$F$25*(Parametre!$C$173+Parametre!$D$173+Parametre!$E$173+Parametre!$F$173+Parametre!$G$173+Parametre!$H$173)*Parametre!M165</f>
        <v>586.88666454866325</v>
      </c>
      <c r="M34" s="234">
        <f>'04A Prevádzkové príjmy'!M122/Parametre!$C$152/Vstupy!$F$25*(Parametre!$C$173+Parametre!$D$173+Parametre!$E$173+Parametre!$F$173+Parametre!$G$173+Parametre!$H$173)*Parametre!N165</f>
        <v>566.72646197012648</v>
      </c>
      <c r="N34" s="234">
        <f>'04A Prevádzkové príjmy'!N122/Parametre!$C$152/Vstupy!$F$25*(Parametre!$C$173+Parametre!$D$173+Parametre!$E$173+Parametre!$F$173+Parametre!$G$173+Parametre!$H$173)*Parametre!O165</f>
        <v>551.22694522567349</v>
      </c>
      <c r="O34" s="234">
        <f>'04A Prevádzkové príjmy'!O122/Parametre!$C$152/Vstupy!$F$25*(Parametre!$C$173+Parametre!$D$173+Parametre!$E$173+Parametre!$F$173+Parametre!$G$173+Parametre!$H$173)*Parametre!P165</f>
        <v>535.41215173580133</v>
      </c>
      <c r="P34" s="234">
        <f>'04A Prevádzkové príjmy'!P122/Parametre!$C$152/Vstupy!$F$25*(Parametre!$C$173+Parametre!$D$173+Parametre!$E$173+Parametre!$F$173+Parametre!$G$173+Parametre!$H$173)*Parametre!Q165</f>
        <v>519.41994852851542</v>
      </c>
      <c r="Q34" s="234">
        <f>'04A Prevádzkové príjmy'!Q122/Parametre!$C$152/Vstupy!$F$25*(Parametre!$C$173+Parametre!$D$173+Parametre!$E$173+Parametre!$F$173+Parametre!$G$173+Parametre!$H$173)*Parametre!R165</f>
        <v>503.10611471654965</v>
      </c>
      <c r="R34" s="234">
        <f>'04A Prevádzkové príjmy'!R122/Parametre!$C$152/Vstupy!$F$25*(Parametre!$C$173+Parametre!$D$173+Parametre!$E$173+Parametre!$F$173+Parametre!$G$173+Parametre!$H$173)*Parametre!S165</f>
        <v>486.61044075003167</v>
      </c>
      <c r="S34" s="234">
        <f>'04A Prevádzkové príjmy'!S122/Parametre!$C$152/Vstupy!$F$25*(Parametre!$C$173+Parametre!$D$173+Parametre!$E$173+Parametre!$F$173+Parametre!$G$173+Parametre!$H$173)*Parametre!T165</f>
        <v>465.1214558275521</v>
      </c>
      <c r="T34" s="234">
        <f>'04A Prevádzkové príjmy'!T122/Parametre!$C$152/Vstupy!$F$25*(Parametre!$C$173+Parametre!$D$173+Parametre!$E$173+Parametre!$F$173+Parametre!$G$173+Parametre!$H$173)*Parametre!U165</f>
        <v>443.82859903440192</v>
      </c>
      <c r="U34" s="234">
        <f>'04A Prevádzkové príjmy'!U122/Parametre!$C$152/Vstupy!$F$25*(Parametre!$C$173+Parametre!$D$173+Parametre!$E$173+Parametre!$F$173+Parametre!$G$173+Parametre!$H$173)*Parametre!V165</f>
        <v>422.58795429628822</v>
      </c>
      <c r="V34" s="234">
        <f>'04A Prevádzkové príjmy'!V122/Parametre!$C$152/Vstupy!$F$25*(Parametre!$C$173+Parametre!$D$173+Parametre!$E$173+Parametre!$F$173+Parametre!$G$173+Parametre!$H$173)*Parametre!W165</f>
        <v>401.54190388485409</v>
      </c>
      <c r="W34" s="234">
        <f>'04A Prevádzkové príjmy'!W122/Parametre!$C$152/Vstupy!$F$25*(Parametre!$C$173+Parametre!$D$173+Parametre!$E$173+Parametre!$F$173+Parametre!$G$173+Parametre!$H$173)*Parametre!X165</f>
        <v>380.54739500340452</v>
      </c>
      <c r="X34" s="234">
        <f>'04A Prevádzkové príjmy'!X122/Parametre!$C$152/Vstupy!$F$25*(Parametre!$C$173+Parametre!$D$173+Parametre!$E$173+Parametre!$F$173+Parametre!$G$173+Parametre!$H$173)*Parametre!Y165</f>
        <v>359.74595798456141</v>
      </c>
      <c r="Y34" s="234">
        <f>'04A Prevádzkové príjmy'!Y122/Parametre!$C$152/Vstupy!$F$25*(Parametre!$C$173+Parametre!$D$173+Parametre!$E$173+Parametre!$F$173+Parametre!$G$173+Parametre!$H$173)*Parametre!Z165</f>
        <v>338.99539813088302</v>
      </c>
      <c r="Z34" s="234">
        <f>'04A Prevádzkové príjmy'!Z122/Parametre!$C$152/Vstupy!$F$25*(Parametre!$C$173+Parametre!$D$173+Parametre!$E$173+Parametre!$F$173+Parametre!$G$173+Parametre!$H$173)*Parametre!AA165</f>
        <v>318.43639893350689</v>
      </c>
      <c r="AA34" s="234">
        <f>'04A Prevádzkové príjmy'!AA122/Parametre!$C$152/Vstupy!$F$25*(Parametre!$C$173+Parametre!$D$173+Parametre!$E$173+Parametre!$F$173+Parametre!$G$173+Parametre!$H$173)*Parametre!AB165</f>
        <v>297.92761864696223</v>
      </c>
      <c r="AB34" s="234">
        <f>'04A Prevádzkové príjmy'!AB122/Parametre!$C$152/Vstupy!$F$25*(Parametre!$C$173+Parametre!$D$173+Parametre!$E$173+Parametre!$F$173+Parametre!$G$173+Parametre!$H$173)*Parametre!AC165</f>
        <v>277.6088989879388</v>
      </c>
      <c r="AC34" s="234">
        <f>'04A Prevádzkové príjmy'!AC122/Parametre!$C$152/Vstupy!$F$25*(Parametre!$C$173+Parametre!$D$173+Parametre!$E$173+Parametre!$F$173+Parametre!$G$173+Parametre!$H$173)*Parametre!AD165</f>
        <v>257.40941029830168</v>
      </c>
      <c r="AD34" s="234">
        <f>'04A Prevádzkové príjmy'!AD122/Parametre!$C$152/Vstupy!$F$25*(Parametre!$C$173+Parametre!$D$173+Parametre!$E$173+Parametre!$F$173+Parametre!$G$173+Parametre!$H$173)*Parametre!AE165</f>
        <v>237.25916480169462</v>
      </c>
      <c r="AE34" s="234">
        <f>'04A Prevádzkové príjmy'!AE122/Parametre!$C$152/Vstupy!$F$25*(Parametre!$C$173+Parametre!$D$173+Parametre!$E$173+Parametre!$F$173+Parametre!$G$173+Parametre!$H$173)*Parametre!AF165</f>
        <v>217.29675098661431</v>
      </c>
      <c r="AF34" s="234">
        <f>'04A Prevádzkové príjmy'!AF122/Parametre!$C$152/Vstupy!$F$25*(Parametre!$C$173+Parametre!$D$173+Parametre!$E$173+Parametre!$F$173+Parametre!$G$173+Parametre!$H$173)*Parametre!AG165</f>
        <v>197.38293716938122</v>
      </c>
      <c r="AG34" s="234">
        <f>'04A Prevádzkové príjmy'!AG122/Parametre!$C$152/Vstupy!$F$25*(Parametre!$C$173+Parametre!$D$173+Parametre!$E$173+Parametre!$F$173+Parametre!$G$173+Parametre!$H$173)*Parametre!AH165</f>
        <v>177.65548259939501</v>
      </c>
      <c r="AH34" s="234">
        <f>'04A Prevádzkové príjmy'!AH122/Parametre!$C$152/Vstupy!$F$25*(Parametre!$C$173+Parametre!$D$173+Parametre!$E$173+Parametre!$F$173+Parametre!$G$173+Parametre!$H$173)*Parametre!AI165</f>
        <v>157.97599077139708</v>
      </c>
      <c r="AI34" s="234">
        <f>'04A Prevádzkové príjmy'!AI122/Parametre!$C$152/Vstupy!$F$25*(Parametre!$C$173+Parametre!$D$173+Parametre!$E$173+Parametre!$F$173+Parametre!$G$173+Parametre!$H$173)*Parametre!AJ165</f>
        <v>138.48139665740391</v>
      </c>
      <c r="AJ34" s="234">
        <f>'04A Prevádzkové príjmy'!AJ122/Parametre!$C$152/Vstupy!$F$25*(Parametre!$C$173+Parametre!$D$173+Parametre!$E$173+Parametre!$F$173+Parametre!$G$173+Parametre!$H$173)*Parametre!AK165</f>
        <v>119.03413392078473</v>
      </c>
      <c r="AK34" s="234">
        <f>'04A Prevádzkové príjmy'!AK122/Parametre!$C$152/Vstupy!$F$25*(Parametre!$C$173+Parametre!$D$173+Parametre!$E$173+Parametre!$F$173+Parametre!$G$173+Parametre!$H$173)*Parametre!AL165</f>
        <v>99.770318188198218</v>
      </c>
      <c r="AL34" s="234">
        <f>'04A Prevádzkové príjmy'!AL122/Parametre!$C$152/Vstupy!$F$25*(Parametre!$C$173+Parametre!$D$173+Parametre!$E$173+Parametre!$F$173+Parametre!$G$173+Parametre!$H$173)*Parametre!AM165</f>
        <v>80.553208311899596</v>
      </c>
      <c r="AM34" s="234">
        <f>'04A Prevádzkové príjmy'!AM122/Parametre!$C$152/Vstupy!$F$25*(Parametre!$C$173+Parametre!$D$173+Parametre!$E$173+Parametre!$F$173+Parametre!$G$173+Parametre!$H$173)*Parametre!AN165</f>
        <v>61.518105475704644</v>
      </c>
      <c r="AN34" s="234">
        <f>'04A Prevádzkové príjmy'!AN122/Parametre!$C$152/Vstupy!$F$25*(Parametre!$C$173+Parametre!$D$173+Parametre!$E$173+Parametre!$F$173+Parametre!$G$173+Parametre!$H$173)*Parametre!AO165</f>
        <v>42.529088770883696</v>
      </c>
      <c r="AO34" s="234">
        <f>'04A Prevádzkové príjmy'!AO122/Parametre!$C$152/Vstupy!$F$25*(Parametre!$C$173+Parametre!$D$173+Parametre!$E$173+Parametre!$F$173+Parametre!$G$173+Parametre!$H$173)*Parametre!AP165</f>
        <v>23.720649811590437</v>
      </c>
      <c r="AP34" s="234">
        <f>'04A Prevádzkové príjmy'!AP122/Parametre!$C$152/Vstupy!$F$25*(Parametre!$C$173+Parametre!$D$173+Parametre!$E$173+Parametre!$F$173+Parametre!$G$173+Parametre!$H$173)*Parametre!AQ165</f>
        <v>4.9576830079306236</v>
      </c>
    </row>
    <row r="35" spans="2:42" x14ac:dyDescent="0.2">
      <c r="B35" s="495" t="s">
        <v>678</v>
      </c>
      <c r="C35" s="349">
        <f t="shared" ref="C35:C37" si="18">SUM(D35:AP35)</f>
        <v>4094.3468739925561</v>
      </c>
      <c r="D35" s="234">
        <f>'04A Prevádzkové príjmy'!D123/Parametre!$C$152/Vstupy!$F$26*(Parametre!$C$173+Parametre!$D$173+Parametre!$E$173+Parametre!$F$173+Parametre!$G$173+Parametre!$H$173)*Parametre!E166</f>
        <v>0</v>
      </c>
      <c r="E35" s="234">
        <f>'04A Prevádzkové príjmy'!E123/Parametre!$C$152/Vstupy!$F$26*(Parametre!$C$173+Parametre!$D$173+Parametre!$E$173+Parametre!$F$173+Parametre!$G$173+Parametre!$H$173)*Parametre!F166</f>
        <v>0</v>
      </c>
      <c r="F35" s="234">
        <f>'04A Prevádzkové príjmy'!F123/Parametre!$C$152/Vstupy!$F$26*(Parametre!$C$173+Parametre!$D$173+Parametre!$E$173+Parametre!$F$173+Parametre!$G$173+Parametre!$H$173)*Parametre!G166</f>
        <v>0</v>
      </c>
      <c r="G35" s="234">
        <f>'04A Prevádzkové príjmy'!G123/Parametre!$C$152/Vstupy!$F$26*(Parametre!$C$173+Parametre!$D$173+Parametre!$E$173+Parametre!$F$173+Parametre!$G$173+Parametre!$H$173)*Parametre!H166</f>
        <v>182.19595244976492</v>
      </c>
      <c r="H35" s="234">
        <f>'04A Prevádzkové príjmy'!H123/Parametre!$C$152/Vstupy!$F$26*(Parametre!$C$173+Parametre!$D$173+Parametre!$E$173+Parametre!$F$173+Parametre!$G$173+Parametre!$H$173)*Parametre!I166</f>
        <v>183.03007703359597</v>
      </c>
      <c r="I35" s="234">
        <f>'04A Prevádzkové príjmy'!I123/Parametre!$C$152/Vstupy!$F$26*(Parametre!$C$173+Parametre!$D$173+Parametre!$E$173+Parametre!$F$173+Parametre!$G$173+Parametre!$H$173)*Parametre!J166</f>
        <v>182.79517212189512</v>
      </c>
      <c r="J35" s="234">
        <f>'04A Prevádzkové príjmy'!J123/Parametre!$C$152/Vstupy!$F$26*(Parametre!$C$173+Parametre!$D$173+Parametre!$E$173+Parametre!$F$173+Parametre!$G$173+Parametre!$H$173)*Parametre!K166</f>
        <v>181.62468694910149</v>
      </c>
      <c r="K35" s="234">
        <f>'04A Prevádzkové príjmy'!K123/Parametre!$C$152/Vstupy!$F$26*(Parametre!$C$173+Parametre!$D$173+Parametre!$E$173+Parametre!$F$173+Parametre!$G$173+Parametre!$H$173)*Parametre!L166</f>
        <v>179.47729669079143</v>
      </c>
      <c r="L35" s="234">
        <f>'04A Prevádzkové príjmy'!L123/Parametre!$C$152/Vstupy!$F$26*(Parametre!$C$173+Parametre!$D$173+Parametre!$E$173+Parametre!$F$173+Parametre!$G$173+Parametre!$H$173)*Parametre!M166</f>
        <v>176.58054376638478</v>
      </c>
      <c r="M35" s="234">
        <f>'04A Prevádzkové príjmy'!M123/Parametre!$C$152/Vstupy!$F$26*(Parametre!$C$173+Parametre!$D$173+Parametre!$E$173+Parametre!$F$173+Parametre!$G$173+Parametre!$H$173)*Parametre!N166</f>
        <v>171.8694438370957</v>
      </c>
      <c r="N35" s="234">
        <f>'04A Prevádzkové príjmy'!N123/Parametre!$C$152/Vstupy!$F$26*(Parametre!$C$173+Parametre!$D$173+Parametre!$E$173+Parametre!$F$173+Parametre!$G$173+Parametre!$H$173)*Parametre!O166</f>
        <v>168.49700684833147</v>
      </c>
      <c r="O35" s="234">
        <f>'04A Prevádzkové príjmy'!O123/Parametre!$C$152/Vstupy!$F$26*(Parametre!$C$173+Parametre!$D$173+Parametre!$E$173+Parametre!$F$173+Parametre!$G$173+Parametre!$H$173)*Parametre!P166</f>
        <v>164.96300045660209</v>
      </c>
      <c r="P35" s="234">
        <f>'04A Prevádzkové príjmy'!P123/Parametre!$C$152/Vstupy!$F$26*(Parametre!$C$173+Parametre!$D$173+Parametre!$E$173+Parametre!$F$173+Parametre!$G$173+Parametre!$H$173)*Parametre!Q166</f>
        <v>161.30711360004543</v>
      </c>
      <c r="Q35" s="234">
        <f>'04A Prevádzkové príjmy'!Q123/Parametre!$C$152/Vstupy!$F$26*(Parametre!$C$173+Parametre!$D$173+Parametre!$E$173+Parametre!$F$173+Parametre!$G$173+Parametre!$H$173)*Parametre!R166</f>
        <v>157.48205113592184</v>
      </c>
      <c r="R35" s="234">
        <f>'04A Prevádzkové príjmy'!R123/Parametre!$C$152/Vstupy!$F$26*(Parametre!$C$173+Parametre!$D$173+Parametre!$E$173+Parametre!$F$173+Parametre!$G$173+Parametre!$H$173)*Parametre!S166</f>
        <v>153.52866075898353</v>
      </c>
      <c r="S35" s="234">
        <f>'04A Prevádzkové príjmy'!S123/Parametre!$C$152/Vstupy!$F$26*(Parametre!$C$173+Parametre!$D$173+Parametre!$E$173+Parametre!$F$173+Parametre!$G$173+Parametre!$H$173)*Parametre!T166</f>
        <v>149.39817637663742</v>
      </c>
      <c r="T35" s="234">
        <f>'04A Prevádzkové príjmy'!T123/Parametre!$C$152/Vstupy!$F$26*(Parametre!$C$173+Parametre!$D$173+Parametre!$E$173+Parametre!$F$173+Parametre!$G$173+Parametre!$H$173)*Parametre!U166</f>
        <v>145.13263822923312</v>
      </c>
      <c r="U35" s="234">
        <f>'04A Prevádzkové príjmy'!U123/Parametre!$C$152/Vstupy!$F$26*(Parametre!$C$173+Parametre!$D$173+Parametre!$E$173+Parametre!$F$173+Parametre!$G$173+Parametre!$H$173)*Parametre!V166</f>
        <v>140.68176356191287</v>
      </c>
      <c r="V35" s="234">
        <f>'04A Prevádzkové príjmy'!V123/Parametre!$C$152/Vstupy!$F$26*(Parametre!$C$173+Parametre!$D$173+Parametre!$E$173+Parametre!$F$173+Parametre!$G$173+Parametre!$H$173)*Parametre!W166</f>
        <v>136.08881993356763</v>
      </c>
      <c r="W35" s="234">
        <f>'04A Prevádzkové príjmy'!W123/Parametre!$C$152/Vstupy!$F$26*(Parametre!$C$173+Parametre!$D$173+Parametre!$E$173+Parametre!$F$173+Parametre!$G$173+Parametre!$H$173)*Parametre!X166</f>
        <v>131.30196079513536</v>
      </c>
      <c r="X35" s="234">
        <f>'04A Prevádzkové príjmy'!X123/Parametre!$C$152/Vstupy!$F$26*(Parametre!$C$173+Parametre!$D$173+Parametre!$E$173+Parametre!$F$173+Parametre!$G$173+Parametre!$H$173)*Parametre!Y166</f>
        <v>126.36571680956686</v>
      </c>
      <c r="Y35" s="234">
        <f>'04A Prevádzkové príjmy'!Y123/Parametre!$C$152/Vstupy!$F$26*(Parametre!$C$173+Parametre!$D$173+Parametre!$E$173+Parametre!$F$173+Parametre!$G$173+Parametre!$H$173)*Parametre!Z166</f>
        <v>121.2266290380781</v>
      </c>
      <c r="Z35" s="234">
        <f>'04A Prevádzkové príjmy'!Z123/Parametre!$C$152/Vstupy!$F$26*(Parametre!$C$173+Parametre!$D$173+Parametre!$E$173+Parametre!$F$173+Parametre!$G$173+Parametre!$H$173)*Parametre!AA166</f>
        <v>115.93052807521447</v>
      </c>
      <c r="AA35" s="234">
        <f>'04A Prevádzkové príjmy'!AA123/Parametre!$C$152/Vstupy!$F$26*(Parametre!$C$173+Parametre!$D$173+Parametre!$E$173+Parametre!$F$173+Parametre!$G$173+Parametre!$H$173)*Parametre!AB166</f>
        <v>110.42229248795869</v>
      </c>
      <c r="AB35" s="234">
        <f>'04A Prevádzkové príjmy'!AB123/Parametre!$C$152/Vstupy!$F$26*(Parametre!$C$173+Parametre!$D$173+Parametre!$E$173+Parametre!$F$173+Parametre!$G$173+Parametre!$H$173)*Parametre!AC166</f>
        <v>104.74909070230055</v>
      </c>
      <c r="AC35" s="234">
        <f>'04A Prevádzkové príjmy'!AC123/Parametre!$C$152/Vstupy!$F$26*(Parametre!$C$173+Parametre!$D$173+Parametre!$E$173+Parametre!$F$173+Parametre!$G$173+Parametre!$H$173)*Parametre!AD166</f>
        <v>98.880847847262913</v>
      </c>
      <c r="AD35" s="234">
        <f>'04A Prevádzkové príjmy'!AD123/Parametre!$C$152/Vstupy!$F$26*(Parametre!$C$173+Parametre!$D$173+Parametre!$E$173+Parametre!$F$173+Parametre!$G$173+Parametre!$H$173)*Parametre!AE166</f>
        <v>92.785827033814314</v>
      </c>
      <c r="AE35" s="234">
        <f>'04A Prevádzkové príjmy'!AE123/Parametre!$C$152/Vstupy!$F$26*(Parametre!$C$173+Parametre!$D$173+Parametre!$E$173+Parametre!$F$173+Parametre!$G$173+Parametre!$H$173)*Parametre!AF166</f>
        <v>86.513276964458683</v>
      </c>
      <c r="AF35" s="234">
        <f>'04A Prevádzkové príjmy'!AF123/Parametre!$C$152/Vstupy!$F$26*(Parametre!$C$173+Parametre!$D$173+Parametre!$E$173+Parametre!$F$173+Parametre!$G$173+Parametre!$H$173)*Parametre!AG166</f>
        <v>80.003690479288764</v>
      </c>
      <c r="AG35" s="234">
        <f>'04A Prevádzkové príjmy'!AG123/Parametre!$C$152/Vstupy!$F$26*(Parametre!$C$173+Parametre!$D$173+Parametre!$E$173+Parametre!$F$173+Parametre!$G$173+Parametre!$H$173)*Parametre!AH166</f>
        <v>73.307753761437539</v>
      </c>
      <c r="AH35" s="234">
        <f>'04A Prevádzkové príjmy'!AH123/Parametre!$C$152/Vstupy!$F$26*(Parametre!$C$173+Parametre!$D$173+Parametre!$E$173+Parametre!$F$173+Parametre!$G$173+Parametre!$H$173)*Parametre!AI166</f>
        <v>66.364109219764273</v>
      </c>
      <c r="AI35" s="234">
        <f>'04A Prevádzkové príjmy'!AI123/Parametre!$C$152/Vstupy!$F$26*(Parametre!$C$173+Parametre!$D$173+Parametre!$E$173+Parametre!$F$173+Parametre!$G$173+Parametre!$H$173)*Parametre!AJ166</f>
        <v>59.224922422552112</v>
      </c>
      <c r="AJ35" s="234">
        <f>'04A Prevádzkové príjmy'!AJ123/Parametre!$C$152/Vstupy!$F$26*(Parametre!$C$173+Parametre!$D$173+Parametre!$E$173+Parametre!$F$173+Parametre!$G$173+Parametre!$H$173)*Parametre!AK166</f>
        <v>51.826927851661921</v>
      </c>
      <c r="AK35" s="234">
        <f>'04A Prevádzkové príjmy'!AK123/Parametre!$C$152/Vstupy!$F$26*(Parametre!$C$173+Parametre!$D$173+Parametre!$E$173+Parametre!$F$173+Parametre!$G$173+Parametre!$H$173)*Parametre!AL166</f>
        <v>44.223813584964979</v>
      </c>
      <c r="AL35" s="234">
        <f>'04A Prevádzkové príjmy'!AL123/Parametre!$C$152/Vstupy!$F$26*(Parametre!$C$173+Parametre!$D$173+Parametre!$E$173+Parametre!$F$173+Parametre!$G$173+Parametre!$H$173)*Parametre!AM166</f>
        <v>36.350346896402492</v>
      </c>
      <c r="AM35" s="234">
        <f>'04A Prevádzkové príjmy'!AM123/Parametre!$C$152/Vstupy!$F$26*(Parametre!$C$173+Parametre!$D$173+Parametre!$E$173+Parametre!$F$173+Parametre!$G$173+Parametre!$H$173)*Parametre!AN166</f>
        <v>27.844120939163513</v>
      </c>
      <c r="AN35" s="234">
        <f>'04A Prevádzkové príjmy'!AN123/Parametre!$C$152/Vstupy!$F$26*(Parametre!$C$173+Parametre!$D$173+Parametre!$E$173+Parametre!$F$173+Parametre!$G$173+Parametre!$H$173)*Parametre!AO166</f>
        <v>19.307297046826587</v>
      </c>
      <c r="AO35" s="234">
        <f>'04A Prevádzkové príjmy'!AO123/Parametre!$C$152/Vstupy!$F$26*(Parametre!$C$173+Parametre!$D$173+Parametre!$E$173+Parametre!$F$173+Parametre!$G$173+Parametre!$H$173)*Parametre!AP166</f>
        <v>10.801071089587609</v>
      </c>
      <c r="AP35" s="234">
        <f>'04A Prevádzkové príjmy'!AP123/Parametre!$C$152/Vstupy!$F$26*(Parametre!$C$173+Parametre!$D$173+Parametre!$E$173+Parametre!$F$173+Parametre!$G$173+Parametre!$H$173)*Parametre!AQ166</f>
        <v>2.2642471972506484</v>
      </c>
    </row>
    <row r="36" spans="2:42" x14ac:dyDescent="0.2">
      <c r="B36" s="481" t="s">
        <v>689</v>
      </c>
      <c r="C36" s="349">
        <f t="shared" si="18"/>
        <v>0</v>
      </c>
      <c r="D36" s="234">
        <f>'04A Prevádzkové príjmy'!D124/Parametre!$C$152/Vstupy!$F$27*(Parametre!$C$173+Parametre!$D$173+Parametre!$E$173+Parametre!$F$173+Parametre!$G$173+Parametre!$H$173)*Parametre!E167</f>
        <v>0</v>
      </c>
      <c r="E36" s="234">
        <f>'04A Prevádzkové príjmy'!E124/Parametre!$C$152/Vstupy!$F$27*(Parametre!$C$173+Parametre!$D$173+Parametre!$E$173+Parametre!$F$173+Parametre!$G$173+Parametre!$H$173)*Parametre!F167</f>
        <v>0</v>
      </c>
      <c r="F36" s="234">
        <f>'04A Prevádzkové príjmy'!F124/Parametre!$C$152/Vstupy!$F$27*(Parametre!$C$173+Parametre!$D$173+Parametre!$E$173+Parametre!$F$173+Parametre!$G$173+Parametre!$H$173)*Parametre!G167</f>
        <v>0</v>
      </c>
      <c r="G36" s="234">
        <f>'04A Prevádzkové príjmy'!G124/Parametre!$C$152/Vstupy!$F$27*(Parametre!$C$173+Parametre!$D$173+Parametre!$E$173+Parametre!$F$173+Parametre!$G$173+Parametre!$H$173)*Parametre!H167</f>
        <v>0</v>
      </c>
      <c r="H36" s="234">
        <f>'04A Prevádzkové príjmy'!H124/Parametre!$C$152/Vstupy!$F$27*(Parametre!$C$173+Parametre!$D$173+Parametre!$E$173+Parametre!$F$173+Parametre!$G$173+Parametre!$H$173)*Parametre!I167</f>
        <v>0</v>
      </c>
      <c r="I36" s="234">
        <f>'04A Prevádzkové príjmy'!I124/Parametre!$C$152/Vstupy!$F$27*(Parametre!$C$173+Parametre!$D$173+Parametre!$E$173+Parametre!$F$173+Parametre!$G$173+Parametre!$H$173)*Parametre!J167</f>
        <v>0</v>
      </c>
      <c r="J36" s="234">
        <f>'04A Prevádzkové príjmy'!J124/Parametre!$C$152/Vstupy!$F$27*(Parametre!$C$173+Parametre!$D$173+Parametre!$E$173+Parametre!$F$173+Parametre!$G$173+Parametre!$H$173)*Parametre!K167</f>
        <v>0</v>
      </c>
      <c r="K36" s="234">
        <f>'04A Prevádzkové príjmy'!K124/Parametre!$C$152/Vstupy!$F$27*(Parametre!$C$173+Parametre!$D$173+Parametre!$E$173+Parametre!$F$173+Parametre!$G$173+Parametre!$H$173)*Parametre!L167</f>
        <v>0</v>
      </c>
      <c r="L36" s="234">
        <f>'04A Prevádzkové príjmy'!L124/Parametre!$C$152/Vstupy!$F$27*(Parametre!$C$173+Parametre!$D$173+Parametre!$E$173+Parametre!$F$173+Parametre!$G$173+Parametre!$H$173)*Parametre!M167</f>
        <v>0</v>
      </c>
      <c r="M36" s="234">
        <f>'04A Prevádzkové príjmy'!M124/Parametre!$C$152/Vstupy!$F$27*(Parametre!$C$173+Parametre!$D$173+Parametre!$E$173+Parametre!$F$173+Parametre!$G$173+Parametre!$H$173)*Parametre!N167</f>
        <v>0</v>
      </c>
      <c r="N36" s="234">
        <f>'04A Prevádzkové príjmy'!N124/Parametre!$C$152/Vstupy!$F$27*(Parametre!$C$173+Parametre!$D$173+Parametre!$E$173+Parametre!$F$173+Parametre!$G$173+Parametre!$H$173)*Parametre!O167</f>
        <v>0</v>
      </c>
      <c r="O36" s="234">
        <f>'04A Prevádzkové príjmy'!O124/Parametre!$C$152/Vstupy!$F$27*(Parametre!$C$173+Parametre!$D$173+Parametre!$E$173+Parametre!$F$173+Parametre!$G$173+Parametre!$H$173)*Parametre!P167</f>
        <v>0</v>
      </c>
      <c r="P36" s="234">
        <f>'04A Prevádzkové príjmy'!P124/Parametre!$C$152/Vstupy!$F$27*(Parametre!$C$173+Parametre!$D$173+Parametre!$E$173+Parametre!$F$173+Parametre!$G$173+Parametre!$H$173)*Parametre!Q167</f>
        <v>0</v>
      </c>
      <c r="Q36" s="234">
        <f>'04A Prevádzkové príjmy'!Q124/Parametre!$C$152/Vstupy!$F$27*(Parametre!$C$173+Parametre!$D$173+Parametre!$E$173+Parametre!$F$173+Parametre!$G$173+Parametre!$H$173)*Parametre!R167</f>
        <v>0</v>
      </c>
      <c r="R36" s="234">
        <f>'04A Prevádzkové príjmy'!R124/Parametre!$C$152/Vstupy!$F$27*(Parametre!$C$173+Parametre!$D$173+Parametre!$E$173+Parametre!$F$173+Parametre!$G$173+Parametre!$H$173)*Parametre!S167</f>
        <v>0</v>
      </c>
      <c r="S36" s="234">
        <f>'04A Prevádzkové príjmy'!S124/Parametre!$C$152/Vstupy!$F$27*(Parametre!$C$173+Parametre!$D$173+Parametre!$E$173+Parametre!$F$173+Parametre!$G$173+Parametre!$H$173)*Parametre!T167</f>
        <v>0</v>
      </c>
      <c r="T36" s="234">
        <f>'04A Prevádzkové príjmy'!T124/Parametre!$C$152/Vstupy!$F$27*(Parametre!$C$173+Parametre!$D$173+Parametre!$E$173+Parametre!$F$173+Parametre!$G$173+Parametre!$H$173)*Parametre!U167</f>
        <v>0</v>
      </c>
      <c r="U36" s="234">
        <f>'04A Prevádzkové príjmy'!U124/Parametre!$C$152/Vstupy!$F$27*(Parametre!$C$173+Parametre!$D$173+Parametre!$E$173+Parametre!$F$173+Parametre!$G$173+Parametre!$H$173)*Parametre!V167</f>
        <v>0</v>
      </c>
      <c r="V36" s="234">
        <f>'04A Prevádzkové príjmy'!V124/Parametre!$C$152/Vstupy!$F$27*(Parametre!$C$173+Parametre!$D$173+Parametre!$E$173+Parametre!$F$173+Parametre!$G$173+Parametre!$H$173)*Parametre!W167</f>
        <v>0</v>
      </c>
      <c r="W36" s="234">
        <f>'04A Prevádzkové príjmy'!W124/Parametre!$C$152/Vstupy!$F$27*(Parametre!$C$173+Parametre!$D$173+Parametre!$E$173+Parametre!$F$173+Parametre!$G$173+Parametre!$H$173)*Parametre!X167</f>
        <v>0</v>
      </c>
      <c r="X36" s="234">
        <f>'04A Prevádzkové príjmy'!X124/Parametre!$C$152/Vstupy!$F$27*(Parametre!$C$173+Parametre!$D$173+Parametre!$E$173+Parametre!$F$173+Parametre!$G$173+Parametre!$H$173)*Parametre!Y167</f>
        <v>0</v>
      </c>
      <c r="Y36" s="234">
        <f>'04A Prevádzkové príjmy'!Y124/Parametre!$C$152/Vstupy!$F$27*(Parametre!$C$173+Parametre!$D$173+Parametre!$E$173+Parametre!$F$173+Parametre!$G$173+Parametre!$H$173)*Parametre!Z167</f>
        <v>0</v>
      </c>
      <c r="Z36" s="234">
        <f>'04A Prevádzkové príjmy'!Z124/Parametre!$C$152/Vstupy!$F$27*(Parametre!$C$173+Parametre!$D$173+Parametre!$E$173+Parametre!$F$173+Parametre!$G$173+Parametre!$H$173)*Parametre!AA167</f>
        <v>0</v>
      </c>
      <c r="AA36" s="234">
        <f>'04A Prevádzkové príjmy'!AA124/Parametre!$C$152/Vstupy!$F$27*(Parametre!$C$173+Parametre!$D$173+Parametre!$E$173+Parametre!$F$173+Parametre!$G$173+Parametre!$H$173)*Parametre!AB167</f>
        <v>0</v>
      </c>
      <c r="AB36" s="234">
        <f>'04A Prevádzkové príjmy'!AB124/Parametre!$C$152/Vstupy!$F$27*(Parametre!$C$173+Parametre!$D$173+Parametre!$E$173+Parametre!$F$173+Parametre!$G$173+Parametre!$H$173)*Parametre!AC167</f>
        <v>0</v>
      </c>
      <c r="AC36" s="234">
        <f>'04A Prevádzkové príjmy'!AC124/Parametre!$C$152/Vstupy!$F$27*(Parametre!$C$173+Parametre!$D$173+Parametre!$E$173+Parametre!$F$173+Parametre!$G$173+Parametre!$H$173)*Parametre!AD167</f>
        <v>0</v>
      </c>
      <c r="AD36" s="234">
        <f>'04A Prevádzkové príjmy'!AD124/Parametre!$C$152/Vstupy!$F$27*(Parametre!$C$173+Parametre!$D$173+Parametre!$E$173+Parametre!$F$173+Parametre!$G$173+Parametre!$H$173)*Parametre!AE167</f>
        <v>0</v>
      </c>
      <c r="AE36" s="234">
        <f>'04A Prevádzkové príjmy'!AE124/Parametre!$C$152/Vstupy!$F$27*(Parametre!$C$173+Parametre!$D$173+Parametre!$E$173+Parametre!$F$173+Parametre!$G$173+Parametre!$H$173)*Parametre!AF167</f>
        <v>0</v>
      </c>
      <c r="AF36" s="234">
        <f>'04A Prevádzkové príjmy'!AF124/Parametre!$C$152/Vstupy!$F$27*(Parametre!$C$173+Parametre!$D$173+Parametre!$E$173+Parametre!$F$173+Parametre!$G$173+Parametre!$H$173)*Parametre!AG167</f>
        <v>0</v>
      </c>
      <c r="AG36" s="234">
        <f>'04A Prevádzkové príjmy'!AG124/Parametre!$C$152/Vstupy!$F$27*(Parametre!$C$173+Parametre!$D$173+Parametre!$E$173+Parametre!$F$173+Parametre!$G$173+Parametre!$H$173)*Parametre!AH167</f>
        <v>0</v>
      </c>
      <c r="AH36" s="234">
        <f>'04A Prevádzkové príjmy'!AH124/Parametre!$C$152/Vstupy!$F$27*(Parametre!$C$173+Parametre!$D$173+Parametre!$E$173+Parametre!$F$173+Parametre!$G$173+Parametre!$H$173)*Parametre!AI167</f>
        <v>0</v>
      </c>
      <c r="AI36" s="234">
        <f>'04A Prevádzkové príjmy'!AI124/Parametre!$C$152/Vstupy!$F$27*(Parametre!$C$173+Parametre!$D$173+Parametre!$E$173+Parametre!$F$173+Parametre!$G$173+Parametre!$H$173)*Parametre!AJ167</f>
        <v>0</v>
      </c>
      <c r="AJ36" s="234">
        <f>'04A Prevádzkové príjmy'!AJ124/Parametre!$C$152/Vstupy!$F$27*(Parametre!$C$173+Parametre!$D$173+Parametre!$E$173+Parametre!$F$173+Parametre!$G$173+Parametre!$H$173)*Parametre!AK167</f>
        <v>0</v>
      </c>
      <c r="AK36" s="234">
        <f>'04A Prevádzkové príjmy'!AK124/Parametre!$C$152/Vstupy!$F$27*(Parametre!$C$173+Parametre!$D$173+Parametre!$E$173+Parametre!$F$173+Parametre!$G$173+Parametre!$H$173)*Parametre!AL167</f>
        <v>0</v>
      </c>
      <c r="AL36" s="234">
        <f>'04A Prevádzkové príjmy'!AL124/Parametre!$C$152/Vstupy!$F$27*(Parametre!$C$173+Parametre!$D$173+Parametre!$E$173+Parametre!$F$173+Parametre!$G$173+Parametre!$H$173)*Parametre!AM167</f>
        <v>0</v>
      </c>
      <c r="AM36" s="234">
        <f>'04A Prevádzkové príjmy'!AM124/Parametre!$C$152/Vstupy!$F$27*(Parametre!$C$173+Parametre!$D$173+Parametre!$E$173+Parametre!$F$173+Parametre!$G$173+Parametre!$H$173)*Parametre!AN167</f>
        <v>0</v>
      </c>
      <c r="AN36" s="234">
        <f>'04A Prevádzkové príjmy'!AN124/Parametre!$C$152/Vstupy!$F$27*(Parametre!$C$173+Parametre!$D$173+Parametre!$E$173+Parametre!$F$173+Parametre!$G$173+Parametre!$H$173)*Parametre!AO167</f>
        <v>0</v>
      </c>
      <c r="AO36" s="234">
        <f>'04A Prevádzkové príjmy'!AO124/Parametre!$C$152/Vstupy!$F$27*(Parametre!$C$173+Parametre!$D$173+Parametre!$E$173+Parametre!$F$173+Parametre!$G$173+Parametre!$H$173)*Parametre!AP167</f>
        <v>0</v>
      </c>
      <c r="AP36" s="234">
        <f>'04A Prevádzkové príjmy'!AP124/Parametre!$C$152/Vstupy!$F$27*(Parametre!$C$173+Parametre!$D$173+Parametre!$E$173+Parametre!$F$173+Parametre!$G$173+Parametre!$H$173)*Parametre!AQ167</f>
        <v>0</v>
      </c>
    </row>
    <row r="37" spans="2:42" x14ac:dyDescent="0.2">
      <c r="B37" s="305" t="s">
        <v>591</v>
      </c>
      <c r="C37" s="350">
        <f t="shared" si="18"/>
        <v>16460.166449440363</v>
      </c>
      <c r="D37" s="350">
        <f t="shared" ref="D37:AP37" si="19">SUM(D34:D36)</f>
        <v>0</v>
      </c>
      <c r="E37" s="350">
        <f t="shared" si="19"/>
        <v>0</v>
      </c>
      <c r="F37" s="350">
        <f t="shared" si="19"/>
        <v>0</v>
      </c>
      <c r="G37" s="350">
        <f t="shared" si="19"/>
        <v>812.184964503331</v>
      </c>
      <c r="H37" s="350">
        <f t="shared" si="19"/>
        <v>810.9151245131925</v>
      </c>
      <c r="I37" s="350">
        <f t="shared" si="19"/>
        <v>804.93188162670526</v>
      </c>
      <c r="J37" s="350">
        <f t="shared" si="19"/>
        <v>794.90555088833196</v>
      </c>
      <c r="K37" s="350">
        <f t="shared" si="19"/>
        <v>780.73061018449653</v>
      </c>
      <c r="L37" s="350">
        <f t="shared" si="19"/>
        <v>763.46720831504808</v>
      </c>
      <c r="M37" s="350">
        <f t="shared" si="19"/>
        <v>738.59590580722215</v>
      </c>
      <c r="N37" s="350">
        <f t="shared" si="19"/>
        <v>719.72395207400496</v>
      </c>
      <c r="O37" s="350">
        <f t="shared" si="19"/>
        <v>700.37515219240345</v>
      </c>
      <c r="P37" s="350">
        <f t="shared" si="19"/>
        <v>680.72706212856087</v>
      </c>
      <c r="Q37" s="350">
        <f t="shared" si="19"/>
        <v>660.58816585247155</v>
      </c>
      <c r="R37" s="350">
        <f t="shared" si="19"/>
        <v>640.13910150901518</v>
      </c>
      <c r="S37" s="350">
        <f t="shared" si="19"/>
        <v>614.51963220418952</v>
      </c>
      <c r="T37" s="350">
        <f t="shared" si="19"/>
        <v>588.96123726363498</v>
      </c>
      <c r="U37" s="350">
        <f t="shared" si="19"/>
        <v>563.26971785820115</v>
      </c>
      <c r="V37" s="350">
        <f t="shared" si="19"/>
        <v>537.63072381842176</v>
      </c>
      <c r="W37" s="350">
        <f t="shared" si="19"/>
        <v>511.84935579853988</v>
      </c>
      <c r="X37" s="350">
        <f t="shared" si="19"/>
        <v>486.11167479412825</v>
      </c>
      <c r="Y37" s="350">
        <f t="shared" si="19"/>
        <v>460.22202716896112</v>
      </c>
      <c r="Z37" s="350">
        <f t="shared" si="19"/>
        <v>434.36692700872135</v>
      </c>
      <c r="AA37" s="350">
        <f t="shared" si="19"/>
        <v>408.34991113492094</v>
      </c>
      <c r="AB37" s="350">
        <f t="shared" si="19"/>
        <v>382.35798969023938</v>
      </c>
      <c r="AC37" s="350">
        <f t="shared" si="19"/>
        <v>356.29025814556462</v>
      </c>
      <c r="AD37" s="350">
        <f t="shared" si="19"/>
        <v>330.04499183550894</v>
      </c>
      <c r="AE37" s="350">
        <f t="shared" si="19"/>
        <v>303.81002795107298</v>
      </c>
      <c r="AF37" s="350">
        <f t="shared" si="19"/>
        <v>277.38662764867001</v>
      </c>
      <c r="AG37" s="350">
        <f t="shared" si="19"/>
        <v>250.96323636083255</v>
      </c>
      <c r="AH37" s="350">
        <f t="shared" si="19"/>
        <v>224.34009999116137</v>
      </c>
      <c r="AI37" s="350">
        <f t="shared" si="19"/>
        <v>197.70631907995602</v>
      </c>
      <c r="AJ37" s="350">
        <f t="shared" si="19"/>
        <v>170.86106177244665</v>
      </c>
      <c r="AK37" s="350">
        <f t="shared" si="19"/>
        <v>143.99413177316319</v>
      </c>
      <c r="AL37" s="350">
        <f t="shared" si="19"/>
        <v>116.90355520830209</v>
      </c>
      <c r="AM37" s="350">
        <f t="shared" si="19"/>
        <v>89.362226414868161</v>
      </c>
      <c r="AN37" s="350">
        <f t="shared" si="19"/>
        <v>61.83638581771028</v>
      </c>
      <c r="AO37" s="350">
        <f t="shared" si="19"/>
        <v>34.521720901178043</v>
      </c>
      <c r="AP37" s="350">
        <f t="shared" si="19"/>
        <v>7.2219302051812715</v>
      </c>
    </row>
    <row r="39" spans="2:42" x14ac:dyDescent="0.2">
      <c r="B39" s="299"/>
      <c r="C39" s="299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</row>
    <row r="40" spans="2:42" x14ac:dyDescent="0.2">
      <c r="B40" s="345" t="s">
        <v>594</v>
      </c>
      <c r="C40" s="346"/>
      <c r="D40" s="254" t="s">
        <v>10</v>
      </c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</row>
    <row r="41" spans="2:42" x14ac:dyDescent="0.2">
      <c r="B41" s="347"/>
      <c r="C41" s="348"/>
      <c r="D41" s="254">
        <v>1</v>
      </c>
      <c r="E41" s="254">
        <v>2</v>
      </c>
      <c r="F41" s="254">
        <v>3</v>
      </c>
      <c r="G41" s="254">
        <v>4</v>
      </c>
      <c r="H41" s="254">
        <v>5</v>
      </c>
      <c r="I41" s="254">
        <v>6</v>
      </c>
      <c r="J41" s="254">
        <v>7</v>
      </c>
      <c r="K41" s="254">
        <v>8</v>
      </c>
      <c r="L41" s="254">
        <v>9</v>
      </c>
      <c r="M41" s="254">
        <v>10</v>
      </c>
      <c r="N41" s="254">
        <v>11</v>
      </c>
      <c r="O41" s="254">
        <v>12</v>
      </c>
      <c r="P41" s="254">
        <v>13</v>
      </c>
      <c r="Q41" s="254">
        <v>14</v>
      </c>
      <c r="R41" s="254">
        <v>15</v>
      </c>
      <c r="S41" s="254">
        <v>16</v>
      </c>
      <c r="T41" s="254">
        <v>17</v>
      </c>
      <c r="U41" s="254">
        <v>18</v>
      </c>
      <c r="V41" s="254">
        <v>19</v>
      </c>
      <c r="W41" s="254">
        <v>20</v>
      </c>
      <c r="X41" s="254">
        <v>21</v>
      </c>
      <c r="Y41" s="254">
        <v>22</v>
      </c>
      <c r="Z41" s="254">
        <v>23</v>
      </c>
      <c r="AA41" s="254">
        <v>24</v>
      </c>
      <c r="AB41" s="254">
        <v>25</v>
      </c>
      <c r="AC41" s="254">
        <v>26</v>
      </c>
      <c r="AD41" s="254">
        <v>27</v>
      </c>
      <c r="AE41" s="254">
        <v>28</v>
      </c>
      <c r="AF41" s="254">
        <v>29</v>
      </c>
      <c r="AG41" s="254">
        <v>30</v>
      </c>
      <c r="AH41" s="254">
        <v>31</v>
      </c>
      <c r="AI41" s="254">
        <v>32</v>
      </c>
      <c r="AJ41" s="254">
        <v>33</v>
      </c>
      <c r="AK41" s="254">
        <v>34</v>
      </c>
      <c r="AL41" s="254">
        <v>35</v>
      </c>
      <c r="AM41" s="254">
        <v>36</v>
      </c>
      <c r="AN41" s="254">
        <v>37</v>
      </c>
      <c r="AO41" s="254">
        <v>38</v>
      </c>
      <c r="AP41" s="254">
        <v>39</v>
      </c>
    </row>
    <row r="42" spans="2:42" ht="10.8" thickBot="1" x14ac:dyDescent="0.25">
      <c r="B42" s="257" t="s">
        <v>33</v>
      </c>
      <c r="C42" s="257" t="s">
        <v>9</v>
      </c>
      <c r="D42" s="298">
        <v>2026</v>
      </c>
      <c r="E42" s="298">
        <f>$D$6+D41</f>
        <v>2027</v>
      </c>
      <c r="F42" s="298">
        <f t="shared" ref="F42:AN42" si="20">$D$6+E41</f>
        <v>2028</v>
      </c>
      <c r="G42" s="298">
        <f t="shared" si="20"/>
        <v>2029</v>
      </c>
      <c r="H42" s="298">
        <f t="shared" si="20"/>
        <v>2030</v>
      </c>
      <c r="I42" s="298">
        <f t="shared" si="20"/>
        <v>2031</v>
      </c>
      <c r="J42" s="298">
        <f t="shared" si="20"/>
        <v>2032</v>
      </c>
      <c r="K42" s="298">
        <f t="shared" si="20"/>
        <v>2033</v>
      </c>
      <c r="L42" s="298">
        <f t="shared" si="20"/>
        <v>2034</v>
      </c>
      <c r="M42" s="298">
        <f t="shared" si="20"/>
        <v>2035</v>
      </c>
      <c r="N42" s="298">
        <f t="shared" si="20"/>
        <v>2036</v>
      </c>
      <c r="O42" s="298">
        <f t="shared" si="20"/>
        <v>2037</v>
      </c>
      <c r="P42" s="298">
        <f t="shared" si="20"/>
        <v>2038</v>
      </c>
      <c r="Q42" s="298">
        <f t="shared" si="20"/>
        <v>2039</v>
      </c>
      <c r="R42" s="298">
        <f t="shared" si="20"/>
        <v>2040</v>
      </c>
      <c r="S42" s="298">
        <f t="shared" si="20"/>
        <v>2041</v>
      </c>
      <c r="T42" s="298">
        <f t="shared" si="20"/>
        <v>2042</v>
      </c>
      <c r="U42" s="298">
        <f t="shared" si="20"/>
        <v>2043</v>
      </c>
      <c r="V42" s="298">
        <f t="shared" si="20"/>
        <v>2044</v>
      </c>
      <c r="W42" s="298">
        <f t="shared" si="20"/>
        <v>2045</v>
      </c>
      <c r="X42" s="298">
        <f t="shared" si="20"/>
        <v>2046</v>
      </c>
      <c r="Y42" s="298">
        <f t="shared" si="20"/>
        <v>2047</v>
      </c>
      <c r="Z42" s="298">
        <f t="shared" si="20"/>
        <v>2048</v>
      </c>
      <c r="AA42" s="298">
        <f t="shared" si="20"/>
        <v>2049</v>
      </c>
      <c r="AB42" s="298">
        <f t="shared" si="20"/>
        <v>2050</v>
      </c>
      <c r="AC42" s="298">
        <f t="shared" si="20"/>
        <v>2051</v>
      </c>
      <c r="AD42" s="298">
        <f t="shared" si="20"/>
        <v>2052</v>
      </c>
      <c r="AE42" s="298">
        <f t="shared" si="20"/>
        <v>2053</v>
      </c>
      <c r="AF42" s="298">
        <f t="shared" si="20"/>
        <v>2054</v>
      </c>
      <c r="AG42" s="298">
        <f t="shared" si="20"/>
        <v>2055</v>
      </c>
      <c r="AH42" s="298">
        <f t="shared" si="20"/>
        <v>2056</v>
      </c>
      <c r="AI42" s="298">
        <f t="shared" si="20"/>
        <v>2057</v>
      </c>
      <c r="AJ42" s="298">
        <f t="shared" si="20"/>
        <v>2058</v>
      </c>
      <c r="AK42" s="298">
        <f t="shared" si="20"/>
        <v>2059</v>
      </c>
      <c r="AL42" s="298">
        <f t="shared" si="20"/>
        <v>2060</v>
      </c>
      <c r="AM42" s="298">
        <f t="shared" si="20"/>
        <v>2061</v>
      </c>
      <c r="AN42" s="298">
        <f t="shared" si="20"/>
        <v>2062</v>
      </c>
      <c r="AO42" s="298">
        <f t="shared" ref="AO42" si="21">$D$6+AN41</f>
        <v>2063</v>
      </c>
      <c r="AP42" s="298">
        <f t="shared" ref="AP42" si="22">$D$6+AO41</f>
        <v>2064</v>
      </c>
    </row>
    <row r="43" spans="2:42" x14ac:dyDescent="0.2">
      <c r="B43" s="480" t="s">
        <v>658</v>
      </c>
      <c r="C43" s="349">
        <f>SUM(D43:AP43)</f>
        <v>9230.4760317850669</v>
      </c>
      <c r="D43" s="234">
        <f>'04A Prevádzkové príjmy'!D122/Parametre!$C$152/Vstupy!$F$25*(Parametre!$C$174+Parametre!$D$174+Parametre!$E$174+Parametre!$F$174+Parametre!$G$174+Parametre!$H$174)*Parametre!E166</f>
        <v>0</v>
      </c>
      <c r="E43" s="234">
        <f>'04A Prevádzkové príjmy'!E122/Parametre!$C$152/Vstupy!$F$25*(Parametre!$C$174+Parametre!$D$174+Parametre!$E$174+Parametre!$F$174+Parametre!$G$174+Parametre!$H$174)*Parametre!F166</f>
        <v>0</v>
      </c>
      <c r="F43" s="234">
        <f>'04A Prevádzkové príjmy'!F122/Parametre!$C$152/Vstupy!$F$25*(Parametre!$C$174+Parametre!$D$174+Parametre!$E$174+Parametre!$F$174+Parametre!$G$174+Parametre!$H$174)*Parametre!G166</f>
        <v>0</v>
      </c>
      <c r="G43" s="234">
        <f>'04A Prevádzkové príjmy'!G122/Parametre!$C$152/Vstupy!$F$25*(Parametre!$C$174+Parametre!$D$174+Parametre!$E$174+Parametre!$F$174+Parametre!$G$174+Parametre!$H$174)*Parametre!H166</f>
        <v>470.25580800113005</v>
      </c>
      <c r="H43" s="234">
        <f>'04A Prevádzkové príjmy'!H122/Parametre!$C$152/Vstupy!$F$25*(Parametre!$C$174+Parametre!$D$174+Parametre!$E$174+Parametre!$F$174+Parametre!$G$174+Parametre!$H$174)*Parametre!I166</f>
        <v>468.68530194180585</v>
      </c>
      <c r="I43" s="234">
        <f>'04A Prevádzkové príjmy'!I122/Parametre!$C$152/Vstupy!$F$25*(Parametre!$C$174+Parametre!$D$174+Parametre!$E$174+Parametre!$F$174+Parametre!$G$174+Parametre!$H$174)*Parametre!J166</f>
        <v>464.3944504074509</v>
      </c>
      <c r="J43" s="234">
        <f>'04A Prevádzkové príjmy'!J122/Parametre!$C$152/Vstupy!$F$25*(Parametre!$C$174+Parametre!$D$174+Parametre!$E$174+Parametre!$F$174+Parametre!$G$174+Parametre!$H$174)*Parametre!K166</f>
        <v>457.78399731653133</v>
      </c>
      <c r="K43" s="234">
        <f>'04A Prevádzkové príjmy'!K122/Parametre!$C$152/Vstupy!$F$25*(Parametre!$C$174+Parametre!$D$174+Parametre!$E$174+Parametre!$F$174+Parametre!$G$174+Parametre!$H$174)*Parametre!L166</f>
        <v>448.80602255059364</v>
      </c>
      <c r="L43" s="234">
        <f>'04A Prevádzkové príjmy'!L122/Parametre!$C$152/Vstupy!$F$25*(Parametre!$C$174+Parametre!$D$174+Parametre!$E$174+Parametre!$F$174+Parametre!$G$174+Parametre!$H$174)*Parametre!M166</f>
        <v>438.08202581627478</v>
      </c>
      <c r="M43" s="234">
        <f>'04A Prevádzkové príjmy'!M122/Parametre!$C$152/Vstupy!$F$25*(Parametre!$C$174+Parametre!$D$174+Parametre!$E$174+Parametre!$F$174+Parametre!$G$174+Parametre!$H$174)*Parametre!N166</f>
        <v>423.03342628255768</v>
      </c>
      <c r="N43" s="234">
        <f>'04A Prevádzkové príjmy'!N122/Parametre!$C$152/Vstupy!$F$25*(Parametre!$C$174+Parametre!$D$174+Parametre!$E$174+Parametre!$F$174+Parametre!$G$174+Parametre!$H$174)*Parametre!O166</f>
        <v>411.46379946235197</v>
      </c>
      <c r="O43" s="234">
        <f>'04A Prevádzkové príjmy'!O122/Parametre!$C$152/Vstupy!$F$25*(Parametre!$C$174+Parametre!$D$174+Parametre!$E$174+Parametre!$F$174+Parametre!$G$174+Parametre!$H$174)*Parametre!P166</f>
        <v>399.65883406032287</v>
      </c>
      <c r="P43" s="234">
        <f>'04A Prevádzkové príjmy'!P122/Parametre!$C$152/Vstupy!$F$25*(Parametre!$C$174+Parametre!$D$174+Parametre!$E$174+Parametre!$F$174+Parametre!$G$174+Parametre!$H$174)*Parametre!Q166</f>
        <v>387.72144103112339</v>
      </c>
      <c r="Q43" s="234">
        <f>'04A Prevádzkové príjmy'!Q122/Parametre!$C$152/Vstupy!$F$25*(Parametre!$C$174+Parametre!$D$174+Parametre!$E$174+Parametre!$F$174+Parametre!$G$174+Parametre!$H$174)*Parametre!R166</f>
        <v>375.54396657671208</v>
      </c>
      <c r="R43" s="234">
        <f>'04A Prevádzkové príjmy'!R122/Parametre!$C$152/Vstupy!$F$25*(Parametre!$C$174+Parametre!$D$174+Parametre!$E$174+Parametre!$F$174+Parametre!$G$174+Parametre!$H$174)*Parametre!S166</f>
        <v>363.23075739174209</v>
      </c>
      <c r="S43" s="234">
        <f>'04A Prevádzkové príjmy'!S122/Parametre!$C$152/Vstupy!$F$25*(Parametre!$C$174+Parametre!$D$174+Parametre!$E$174+Parametre!$F$174+Parametre!$G$174+Parametre!$H$174)*Parametre!T166</f>
        <v>347.19028720178665</v>
      </c>
      <c r="T43" s="234">
        <f>'04A Prevádzkové príjmy'!T122/Parametre!$C$152/Vstupy!$F$25*(Parametre!$C$174+Parametre!$D$174+Parametre!$E$174+Parametre!$F$174+Parametre!$G$174+Parametre!$H$174)*Parametre!U166</f>
        <v>331.29621701272782</v>
      </c>
      <c r="U43" s="234">
        <f>'04A Prevádzkové príjmy'!U122/Parametre!$C$152/Vstupy!$F$25*(Parametre!$C$174+Parametre!$D$174+Parametre!$E$174+Parametre!$F$174+Parametre!$G$174+Parametre!$H$174)*Parametre!V166</f>
        <v>315.44112055441485</v>
      </c>
      <c r="V43" s="234">
        <f>'04A Prevádzkové príjmy'!V122/Parametre!$C$152/Vstupy!$F$25*(Parametre!$C$174+Parametre!$D$174+Parametre!$E$174+Parametre!$F$174+Parametre!$G$174+Parametre!$H$174)*Parametre!W166</f>
        <v>299.73127918876907</v>
      </c>
      <c r="W43" s="234">
        <f>'04A Prevádzkové príjmy'!W122/Parametre!$C$152/Vstupy!$F$25*(Parametre!$C$174+Parametre!$D$174+Parametre!$E$174+Parametre!$F$174+Parametre!$G$174+Parametre!$H$174)*Parametre!X166</f>
        <v>284.05991103990112</v>
      </c>
      <c r="X43" s="234">
        <f>'04A Prevádzkové príjmy'!X122/Parametre!$C$152/Vstupy!$F$25*(Parametre!$C$174+Parametre!$D$174+Parametre!$E$174+Parametre!$F$174+Parametre!$G$174+Parametre!$H$174)*Parametre!Y166</f>
        <v>268.53266153916076</v>
      </c>
      <c r="Y43" s="234">
        <f>'04A Prevádzkové príjmy'!Y122/Parametre!$C$152/Vstupy!$F$25*(Parametre!$C$174+Parametre!$D$174+Parametre!$E$174+Parametre!$F$174+Parametre!$G$174+Parametre!$H$174)*Parametre!Z166</f>
        <v>253.04338933954082</v>
      </c>
      <c r="Z43" s="234">
        <f>'04A Prevádzkové príjmy'!Z122/Parametre!$C$152/Vstupy!$F$25*(Parametre!$C$174+Parametre!$D$174+Parametre!$E$174+Parametre!$F$174+Parametre!$G$174+Parametre!$H$174)*Parametre!AA166</f>
        <v>237.69710774687923</v>
      </c>
      <c r="AA43" s="234">
        <f>'04A Prevádzkové príjmy'!AA122/Parametre!$C$152/Vstupy!$F$25*(Parametre!$C$174+Parametre!$D$174+Parametre!$E$174+Parametre!$F$174+Parametre!$G$174+Parametre!$H$174)*Parametre!AB166</f>
        <v>222.38831210085823</v>
      </c>
      <c r="AB43" s="234">
        <f>'04A Prevádzkové príjmy'!AB122/Parametre!$C$152/Vstupy!$F$25*(Parametre!$C$174+Parametre!$D$174+Parametre!$E$174+Parametre!$F$174+Parametre!$G$174+Parametre!$H$174)*Parametre!AC166</f>
        <v>207.22138736409772</v>
      </c>
      <c r="AC43" s="234">
        <f>'04A Prevádzkové príjmy'!AC122/Parametre!$C$152/Vstupy!$F$25*(Parametre!$C$174+Parametre!$D$174+Parametre!$E$174+Parametre!$F$174+Parametre!$G$174+Parametre!$H$174)*Parametre!AD166</f>
        <v>192.14346268094894</v>
      </c>
      <c r="AD43" s="234">
        <f>'04A Prevádzkové príjmy'!AD122/Parametre!$C$152/Vstupy!$F$25*(Parametre!$C$174+Parametre!$D$174+Parametre!$E$174+Parametre!$F$174+Parametre!$G$174+Parametre!$H$174)*Parametre!AE166</f>
        <v>177.10229561909807</v>
      </c>
      <c r="AE43" s="234">
        <f>'04A Prevádzkové príjmy'!AE122/Parametre!$C$152/Vstupy!$F$25*(Parametre!$C$174+Parametre!$D$174+Parametre!$E$174+Parametre!$F$174+Parametre!$G$174+Parametre!$H$174)*Parametre!AF166</f>
        <v>162.20133566796591</v>
      </c>
      <c r="AF43" s="234">
        <f>'04A Prevádzkové príjmy'!AF122/Parametre!$C$152/Vstupy!$F$25*(Parametre!$C$174+Parametre!$D$174+Parametre!$E$174+Parametre!$F$174+Parametre!$G$174+Parametre!$H$174)*Parametre!AG166</f>
        <v>147.33665322456673</v>
      </c>
      <c r="AG43" s="234">
        <f>'04A Prevádzkové príjmy'!AG122/Parametre!$C$152/Vstupy!$F$25*(Parametre!$C$174+Parametre!$D$174+Parametre!$E$174+Parametre!$F$174+Parametre!$G$174+Parametre!$H$174)*Parametre!AH166</f>
        <v>132.61107879212625</v>
      </c>
      <c r="AH43" s="234">
        <f>'04A Prevádzkové príjmy'!AH122/Parametre!$C$152/Vstupy!$F$25*(Parametre!$C$174+Parametre!$D$174+Parametre!$E$174+Parametre!$F$174+Parametre!$G$174+Parametre!$H$174)*Parametre!AI166</f>
        <v>117.92130618726698</v>
      </c>
      <c r="AI43" s="234">
        <f>'04A Prevádzkové príjmy'!AI122/Parametre!$C$152/Vstupy!$F$25*(Parametre!$C$174+Parametre!$D$174+Parametre!$E$174+Parametre!$F$174+Parametre!$G$174+Parametre!$H$174)*Parametre!AJ166</f>
        <v>103.36955063069475</v>
      </c>
      <c r="AJ43" s="234">
        <f>'04A Prevádzkové príjmy'!AJ122/Parametre!$C$152/Vstupy!$F$25*(Parametre!$C$174+Parametre!$D$174+Parametre!$E$174+Parametre!$F$174+Parametre!$G$174+Parametre!$H$174)*Parametre!AK166</f>
        <v>88.853125619076422</v>
      </c>
      <c r="AK43" s="234">
        <f>'04A Prevádzkové príjmy'!AK122/Parametre!$C$152/Vstupy!$F$25*(Parametre!$C$174+Parametre!$D$174+Parametre!$E$174+Parametre!$F$174+Parametre!$G$174+Parametre!$H$174)*Parametre!AL166</f>
        <v>74.473634772112092</v>
      </c>
      <c r="AL43" s="234">
        <f>'04A Prevádzkové príjmy'!AL122/Parametre!$C$152/Vstupy!$F$25*(Parametre!$C$174+Parametre!$D$174+Parametre!$E$174+Parametre!$F$174+Parametre!$G$174+Parametre!$H$174)*Parametre!AM166</f>
        <v>60.129007549380596</v>
      </c>
      <c r="AM43" s="234">
        <f>'04A Prevádzkové príjmy'!AM122/Parametre!$C$152/Vstupy!$F$25*(Parametre!$C$174+Parametre!$D$174+Parametre!$E$174+Parametre!$F$174+Parametre!$G$174+Parametre!$H$174)*Parametre!AN166</f>
        <v>45.920239629062706</v>
      </c>
      <c r="AN43" s="234">
        <f>'04A Prevádzkové príjmy'!AN122/Parametre!$C$152/Vstupy!$F$25*(Parametre!$C$174+Parametre!$D$174+Parametre!$E$174+Parametre!$F$174+Parametre!$G$174+Parametre!$H$174)*Parametre!AO166</f>
        <v>31.74587273881405</v>
      </c>
      <c r="AO43" s="234">
        <f>'04A Prevádzkové príjmy'!AO122/Parametre!$C$152/Vstupy!$F$25*(Parametre!$C$174+Parametre!$D$174+Parametre!$E$174+Parametre!$F$174+Parametre!$G$174+Parametre!$H$174)*Parametre!AP166</f>
        <v>17.706298252885812</v>
      </c>
      <c r="AP43" s="234">
        <f>'04A Prevádzkové príjmy'!AP122/Parametre!$C$152/Vstupy!$F$25*(Parametre!$C$174+Parametre!$D$174+Parametre!$E$174+Parametre!$F$174+Parametre!$G$174+Parametre!$H$174)*Parametre!AQ166</f>
        <v>3.7006664943382508</v>
      </c>
    </row>
    <row r="44" spans="2:42" x14ac:dyDescent="0.2">
      <c r="B44" s="495" t="s">
        <v>678</v>
      </c>
      <c r="C44" s="349">
        <f t="shared" ref="C44:C46" si="23">SUM(D44:AP44)</f>
        <v>10089.872797889515</v>
      </c>
      <c r="D44" s="234">
        <f>'04A Prevádzkové príjmy'!D123/Parametre!$C$152/Vstupy!$F$26*(Parametre!$C$174+Parametre!$D$174+Parametre!$E$174+Parametre!$F$174+Parametre!$G$174+Parametre!$H$174)*Parametre!E167</f>
        <v>0</v>
      </c>
      <c r="E44" s="234">
        <f>'04A Prevádzkové príjmy'!E123/Parametre!$C$152/Vstupy!$F$26*(Parametre!$C$174+Parametre!$D$174+Parametre!$E$174+Parametre!$F$174+Parametre!$G$174+Parametre!$H$174)*Parametre!F167</f>
        <v>0</v>
      </c>
      <c r="F44" s="234">
        <f>'04A Prevádzkové príjmy'!F123/Parametre!$C$152/Vstupy!$F$26*(Parametre!$C$174+Parametre!$D$174+Parametre!$E$174+Parametre!$F$174+Parametre!$G$174+Parametre!$H$174)*Parametre!G167</f>
        <v>0</v>
      </c>
      <c r="G44" s="234">
        <f>'04A Prevádzkové príjmy'!G123/Parametre!$C$152/Vstupy!$F$26*(Parametre!$C$174+Parametre!$D$174+Parametre!$E$174+Parametre!$F$174+Parametre!$G$174+Parametre!$H$174)*Parametre!H167</f>
        <v>21.622643895501447</v>
      </c>
      <c r="H44" s="234">
        <f>'04A Prevádzkové príjmy'!H123/Parametre!$C$152/Vstupy!$F$26*(Parametre!$C$174+Parametre!$D$174+Parametre!$E$174+Parametre!$F$174+Parametre!$G$174+Parametre!$H$174)*Parametre!I167</f>
        <v>25.796635280392547</v>
      </c>
      <c r="I44" s="234">
        <f>'04A Prevádzkové príjmy'!I123/Parametre!$C$152/Vstupy!$F$26*(Parametre!$C$174+Parametre!$D$174+Parametre!$E$174+Parametre!$F$174+Parametre!$G$174+Parametre!$H$174)*Parametre!J167</f>
        <v>32.22595053489038</v>
      </c>
      <c r="J44" s="234">
        <f>'04A Prevádzkové príjmy'!J123/Parametre!$C$152/Vstupy!$F$26*(Parametre!$C$174+Parametre!$D$174+Parametre!$E$174+Parametre!$F$174+Parametre!$G$174+Parametre!$H$174)*Parametre!K167</f>
        <v>40.641354692695309</v>
      </c>
      <c r="K44" s="234">
        <f>'04A Prevádzkové príjmy'!K123/Parametre!$C$152/Vstupy!$F$26*(Parametre!$C$174+Parametre!$D$174+Parametre!$E$174+Parametre!$F$174+Parametre!$G$174+Parametre!$H$174)*Parametre!L167</f>
        <v>51.127969030303447</v>
      </c>
      <c r="L44" s="234">
        <f>'04A Prevádzkové príjmy'!L123/Parametre!$C$152/Vstupy!$F$26*(Parametre!$C$174+Parametre!$D$174+Parametre!$E$174+Parametre!$F$174+Parametre!$G$174+Parametre!$H$174)*Parametre!M167</f>
        <v>63.225834202274953</v>
      </c>
      <c r="M44" s="234">
        <f>'04A Prevádzkové príjmy'!M123/Parametre!$C$152/Vstupy!$F$26*(Parametre!$C$174+Parametre!$D$174+Parametre!$E$174+Parametre!$F$174+Parametre!$G$174+Parametre!$H$174)*Parametre!N167</f>
        <v>79.095476464571476</v>
      </c>
      <c r="N44" s="234">
        <f>'04A Prevádzkové príjmy'!N123/Parametre!$C$152/Vstupy!$F$26*(Parametre!$C$174+Parametre!$D$174+Parametre!$E$174+Parametre!$F$174+Parametre!$G$174+Parametre!$H$174)*Parametre!O167</f>
        <v>92.345892716409281</v>
      </c>
      <c r="O44" s="234">
        <f>'04A Prevádzkové príjmy'!O123/Parametre!$C$152/Vstupy!$F$26*(Parametre!$C$174+Parametre!$D$174+Parametre!$E$174+Parametre!$F$174+Parametre!$G$174+Parametre!$H$174)*Parametre!P167</f>
        <v>106.02007153426838</v>
      </c>
      <c r="P44" s="234">
        <f>'04A Prevádzkové príjmy'!P123/Parametre!$C$152/Vstupy!$F$26*(Parametre!$C$174+Parametre!$D$174+Parametre!$E$174+Parametre!$F$174+Parametre!$G$174+Parametre!$H$174)*Parametre!Q167</f>
        <v>120.03899063172135</v>
      </c>
      <c r="Q44" s="234">
        <f>'04A Prevádzkové príjmy'!Q123/Parametre!$C$152/Vstupy!$F$26*(Parametre!$C$174+Parametre!$D$174+Parametre!$E$174+Parametre!$F$174+Parametre!$G$174+Parametre!$H$174)*Parametre!R167</f>
        <v>134.50000065396958</v>
      </c>
      <c r="R44" s="234">
        <f>'04A Prevádzkové príjmy'!R123/Parametre!$C$152/Vstupy!$F$26*(Parametre!$C$174+Parametre!$D$174+Parametre!$E$174+Parametre!$F$174+Parametre!$G$174+Parametre!$H$174)*Parametre!S167</f>
        <v>149.32177366800673</v>
      </c>
      <c r="S44" s="234">
        <f>'04A Prevádzkové príjmy'!S123/Parametre!$C$152/Vstupy!$F$26*(Parametre!$C$174+Parametre!$D$174+Parametre!$E$174+Parametre!$F$174+Parametre!$G$174+Parametre!$H$174)*Parametre!T167</f>
        <v>164.60468678634402</v>
      </c>
      <c r="T44" s="234">
        <f>'04A Prevádzkové príjmy'!T123/Parametre!$C$152/Vstupy!$F$26*(Parametre!$C$174+Parametre!$D$174+Parametre!$E$174+Parametre!$F$174+Parametre!$G$174+Parametre!$H$174)*Parametre!U167</f>
        <v>180.26503924391952</v>
      </c>
      <c r="U44" s="234">
        <f>'04A Prevádzkové príjmy'!U123/Parametre!$C$152/Vstupy!$F$26*(Parametre!$C$174+Parametre!$D$174+Parametre!$E$174+Parametre!$F$174+Parametre!$G$174+Parametre!$H$174)*Parametre!V167</f>
        <v>196.40632863576059</v>
      </c>
      <c r="V44" s="234">
        <f>'04A Prevádzkové príjmy'!V123/Parametre!$C$152/Vstupy!$F$26*(Parametre!$C$174+Parametre!$D$174+Parametre!$E$174+Parametre!$F$174+Parametre!$G$174+Parametre!$H$174)*Parametre!W167</f>
        <v>212.94241222423577</v>
      </c>
      <c r="W44" s="234">
        <f>'04A Prevádzkové príjmy'!W123/Parametre!$C$152/Vstupy!$F$26*(Parametre!$C$174+Parametre!$D$174+Parametre!$E$174+Parametre!$F$174+Parametre!$G$174+Parametre!$H$174)*Parametre!X167</f>
        <v>229.98000502048268</v>
      </c>
      <c r="X44" s="234">
        <f>'04A Prevádzkové príjmy'!X123/Parametre!$C$152/Vstupy!$F$26*(Parametre!$C$174+Parametre!$D$174+Parametre!$E$174+Parametre!$F$174+Parametre!$G$174+Parametre!$H$174)*Parametre!Y167</f>
        <v>247.43045116194511</v>
      </c>
      <c r="Y44" s="234">
        <f>'04A Prevádzkové príjmy'!Y123/Parametre!$C$152/Vstupy!$F$26*(Parametre!$C$174+Parametre!$D$174+Parametre!$E$174+Parametre!$F$174+Parametre!$G$174+Parametre!$H$174)*Parametre!Z167</f>
        <v>265.40378301838206</v>
      </c>
      <c r="Z44" s="234">
        <f>'04A Prevádzkové príjmy'!Z123/Parametre!$C$152/Vstupy!$F$26*(Parametre!$C$174+Parametre!$D$174+Parametre!$E$174+Parametre!$F$174+Parametre!$G$174+Parametre!$H$174)*Parametre!AA167</f>
        <v>283.80875837966261</v>
      </c>
      <c r="AA44" s="234">
        <f>'04A Prevádzkové príjmy'!AA123/Parametre!$C$152/Vstupy!$F$26*(Parametre!$C$174+Parametre!$D$174+Parametre!$E$174+Parametre!$F$174+Parametre!$G$174+Parametre!$H$174)*Parametre!AB167</f>
        <v>302.75883001893061</v>
      </c>
      <c r="AB44" s="234">
        <f>'04A Prevádzkové príjmy'!AB123/Parametre!$C$152/Vstupy!$F$26*(Parametre!$C$174+Parametre!$D$174+Parametre!$E$174+Parametre!$F$174+Parametre!$G$174+Parametre!$H$174)*Parametre!AC167</f>
        <v>322.16009402538805</v>
      </c>
      <c r="AC44" s="234">
        <f>'04A Prevádzkové príjmy'!AC123/Parametre!$C$152/Vstupy!$F$26*(Parametre!$C$174+Parametre!$D$174+Parametre!$E$174+Parametre!$F$174+Parametre!$G$174+Parametre!$H$174)*Parametre!AD167</f>
        <v>342.07527521528499</v>
      </c>
      <c r="AD44" s="234">
        <f>'04A Prevádzkové príjmy'!AD123/Parametre!$C$152/Vstupy!$F$26*(Parametre!$C$174+Parametre!$D$174+Parametre!$E$174+Parametre!$F$174+Parametre!$G$174+Parametre!$H$174)*Parametre!AE167</f>
        <v>362.57049424229939</v>
      </c>
      <c r="AE44" s="234">
        <f>'04A Prevádzkové príjmy'!AE123/Parametre!$C$152/Vstupy!$F$26*(Parametre!$C$174+Parametre!$D$174+Parametre!$E$174+Parametre!$F$174+Parametre!$G$174+Parametre!$H$174)*Parametre!AF167</f>
        <v>383.5477084542859</v>
      </c>
      <c r="AF44" s="234">
        <f>'04A Prevádzkové príjmy'!AF123/Parametre!$C$152/Vstupy!$F$26*(Parametre!$C$174+Parametre!$D$174+Parametre!$E$174+Parametre!$F$174+Parametre!$G$174+Parametre!$H$174)*Parametre!AG167</f>
        <v>405.12939359707605</v>
      </c>
      <c r="AG44" s="234">
        <f>'04A Prevádzkové príjmy'!AG123/Parametre!$C$152/Vstupy!$F$26*(Parametre!$C$174+Parametre!$D$174+Parametre!$E$174+Parametre!$F$174+Parametre!$G$174+Parametre!$H$174)*Parametre!AH167</f>
        <v>427.21464720111436</v>
      </c>
      <c r="AH44" s="234">
        <f>'04A Prevádzkové príjmy'!AH123/Parametre!$C$152/Vstupy!$F$26*(Parametre!$C$174+Parametre!$D$174+Parametre!$E$174+Parametre!$F$174+Parametre!$G$174+Parametre!$H$174)*Parametre!AI167</f>
        <v>449.9297519162273</v>
      </c>
      <c r="AI44" s="234">
        <f>'04A Prevádzkové príjmy'!AI123/Parametre!$C$152/Vstupy!$F$26*(Parametre!$C$174+Parametre!$D$174+Parametre!$E$174+Parametre!$F$174+Parametre!$G$174+Parametre!$H$174)*Parametre!AJ167</f>
        <v>473.17086214641279</v>
      </c>
      <c r="AJ44" s="234">
        <f>'04A Prevádzkové príjmy'!AJ123/Parametre!$C$152/Vstupy!$F$26*(Parametre!$C$174+Parametre!$D$174+Parametre!$E$174+Parametre!$F$174+Parametre!$G$174+Parametre!$H$174)*Parametre!AK167</f>
        <v>497.06818568504485</v>
      </c>
      <c r="AK44" s="234">
        <f>'04A Prevádzkové príjmy'!AK123/Parametre!$C$152/Vstupy!$F$26*(Parametre!$C$174+Parametre!$D$174+Parametre!$E$174+Parametre!$F$174+Parametre!$G$174+Parametre!$H$174)*Parametre!AL167</f>
        <v>521.51484807719487</v>
      </c>
      <c r="AL44" s="234">
        <f>'04A Prevádzkové príjmy'!AL123/Parametre!$C$152/Vstupy!$F$26*(Parametre!$C$174+Parametre!$D$174+Parametre!$E$174+Parametre!$F$174+Parametre!$G$174+Parametre!$H$174)*Parametre!AM167</f>
        <v>546.6451041691181</v>
      </c>
      <c r="AM44" s="234">
        <f>'04A Prevádzkové príjmy'!AM123/Parametre!$C$152/Vstupy!$F$26*(Parametre!$C$174+Parametre!$D$174+Parametre!$E$174+Parametre!$F$174+Parametre!$G$174+Parametre!$H$174)*Parametre!AN167</f>
        <v>563.89060337009573</v>
      </c>
      <c r="AN44" s="234">
        <f>'04A Prevádzkové príjmy'!AN123/Parametre!$C$152/Vstupy!$F$26*(Parametre!$C$174+Parametre!$D$174+Parametre!$E$174+Parametre!$F$174+Parametre!$G$174+Parametre!$H$174)*Parametre!AO167</f>
        <v>581.19813674086106</v>
      </c>
      <c r="AO44" s="234">
        <f>'04A Prevádzkové príjmy'!AO123/Parametre!$C$152/Vstupy!$F$26*(Parametre!$C$174+Parametre!$D$174+Parametre!$E$174+Parametre!$F$174+Parametre!$G$174+Parametre!$H$174)*Parametre!AP167</f>
        <v>598.44363594183869</v>
      </c>
      <c r="AP44" s="234">
        <f>'04A Prevádzkové príjmy'!AP123/Parametre!$C$152/Vstupy!$F$26*(Parametre!$C$174+Parametre!$D$174+Parametre!$E$174+Parametre!$F$174+Parametre!$G$174+Parametre!$H$174)*Parametre!AQ167</f>
        <v>615.75116931260402</v>
      </c>
    </row>
    <row r="45" spans="2:42" x14ac:dyDescent="0.2">
      <c r="B45" s="481" t="s">
        <v>689</v>
      </c>
      <c r="C45" s="349">
        <f t="shared" si="23"/>
        <v>0</v>
      </c>
      <c r="D45" s="234">
        <f>'04A Prevádzkové príjmy'!D124/Parametre!$C$152/Vstupy!$F$27*(Parametre!$C$174+Parametre!$D$174+Parametre!$E$174+Parametre!$F$174+Parametre!$G$174+Parametre!$H$174)*Parametre!E168</f>
        <v>0</v>
      </c>
      <c r="E45" s="234">
        <f>'04A Prevádzkové príjmy'!E124/Parametre!$C$152/Vstupy!$F$27*(Parametre!$C$174+Parametre!$D$174+Parametre!$E$174+Parametre!$F$174+Parametre!$G$174+Parametre!$H$174)*Parametre!F168</f>
        <v>0</v>
      </c>
      <c r="F45" s="234">
        <f>'04A Prevádzkové príjmy'!F124/Parametre!$C$152/Vstupy!$F$27*(Parametre!$C$174+Parametre!$D$174+Parametre!$E$174+Parametre!$F$174+Parametre!$G$174+Parametre!$H$174)*Parametre!G168</f>
        <v>0</v>
      </c>
      <c r="G45" s="234">
        <f>'04A Prevádzkové príjmy'!G124/Parametre!$C$152/Vstupy!$F$27*(Parametre!$C$174+Parametre!$D$174+Parametre!$E$174+Parametre!$F$174+Parametre!$G$174+Parametre!$H$174)*Parametre!H168</f>
        <v>0</v>
      </c>
      <c r="H45" s="234">
        <f>'04A Prevádzkové príjmy'!H124/Parametre!$C$152/Vstupy!$F$27*(Parametre!$C$174+Parametre!$D$174+Parametre!$E$174+Parametre!$F$174+Parametre!$G$174+Parametre!$H$174)*Parametre!I168</f>
        <v>0</v>
      </c>
      <c r="I45" s="234">
        <f>'04A Prevádzkové príjmy'!I124/Parametre!$C$152/Vstupy!$F$27*(Parametre!$C$174+Parametre!$D$174+Parametre!$E$174+Parametre!$F$174+Parametre!$G$174+Parametre!$H$174)*Parametre!J168</f>
        <v>0</v>
      </c>
      <c r="J45" s="234">
        <f>'04A Prevádzkové príjmy'!J124/Parametre!$C$152/Vstupy!$F$27*(Parametre!$C$174+Parametre!$D$174+Parametre!$E$174+Parametre!$F$174+Parametre!$G$174+Parametre!$H$174)*Parametre!K168</f>
        <v>0</v>
      </c>
      <c r="K45" s="234">
        <f>'04A Prevádzkové príjmy'!K124/Parametre!$C$152/Vstupy!$F$27*(Parametre!$C$174+Parametre!$D$174+Parametre!$E$174+Parametre!$F$174+Parametre!$G$174+Parametre!$H$174)*Parametre!L168</f>
        <v>0</v>
      </c>
      <c r="L45" s="234">
        <f>'04A Prevádzkové príjmy'!L124/Parametre!$C$152/Vstupy!$F$27*(Parametre!$C$174+Parametre!$D$174+Parametre!$E$174+Parametre!$F$174+Parametre!$G$174+Parametre!$H$174)*Parametre!M168</f>
        <v>0</v>
      </c>
      <c r="M45" s="234">
        <f>'04A Prevádzkové príjmy'!M124/Parametre!$C$152/Vstupy!$F$27*(Parametre!$C$174+Parametre!$D$174+Parametre!$E$174+Parametre!$F$174+Parametre!$G$174+Parametre!$H$174)*Parametre!N168</f>
        <v>0</v>
      </c>
      <c r="N45" s="234">
        <f>'04A Prevádzkové príjmy'!N124/Parametre!$C$152/Vstupy!$F$27*(Parametre!$C$174+Parametre!$D$174+Parametre!$E$174+Parametre!$F$174+Parametre!$G$174+Parametre!$H$174)*Parametre!O168</f>
        <v>0</v>
      </c>
      <c r="O45" s="234">
        <f>'04A Prevádzkové príjmy'!O124/Parametre!$C$152/Vstupy!$F$27*(Parametre!$C$174+Parametre!$D$174+Parametre!$E$174+Parametre!$F$174+Parametre!$G$174+Parametre!$H$174)*Parametre!P168</f>
        <v>0</v>
      </c>
      <c r="P45" s="234">
        <f>'04A Prevádzkové príjmy'!P124/Parametre!$C$152/Vstupy!$F$27*(Parametre!$C$174+Parametre!$D$174+Parametre!$E$174+Parametre!$F$174+Parametre!$G$174+Parametre!$H$174)*Parametre!Q168</f>
        <v>0</v>
      </c>
      <c r="Q45" s="234">
        <f>'04A Prevádzkové príjmy'!Q124/Parametre!$C$152/Vstupy!$F$27*(Parametre!$C$174+Parametre!$D$174+Parametre!$E$174+Parametre!$F$174+Parametre!$G$174+Parametre!$H$174)*Parametre!R168</f>
        <v>0</v>
      </c>
      <c r="R45" s="234">
        <f>'04A Prevádzkové príjmy'!R124/Parametre!$C$152/Vstupy!$F$27*(Parametre!$C$174+Parametre!$D$174+Parametre!$E$174+Parametre!$F$174+Parametre!$G$174+Parametre!$H$174)*Parametre!S168</f>
        <v>0</v>
      </c>
      <c r="S45" s="234">
        <f>'04A Prevádzkové príjmy'!S124/Parametre!$C$152/Vstupy!$F$27*(Parametre!$C$174+Parametre!$D$174+Parametre!$E$174+Parametre!$F$174+Parametre!$G$174+Parametre!$H$174)*Parametre!T168</f>
        <v>0</v>
      </c>
      <c r="T45" s="234">
        <f>'04A Prevádzkové príjmy'!T124/Parametre!$C$152/Vstupy!$F$27*(Parametre!$C$174+Parametre!$D$174+Parametre!$E$174+Parametre!$F$174+Parametre!$G$174+Parametre!$H$174)*Parametre!U168</f>
        <v>0</v>
      </c>
      <c r="U45" s="234">
        <f>'04A Prevádzkové príjmy'!U124/Parametre!$C$152/Vstupy!$F$27*(Parametre!$C$174+Parametre!$D$174+Parametre!$E$174+Parametre!$F$174+Parametre!$G$174+Parametre!$H$174)*Parametre!V168</f>
        <v>0</v>
      </c>
      <c r="V45" s="234">
        <f>'04A Prevádzkové príjmy'!V124/Parametre!$C$152/Vstupy!$F$27*(Parametre!$C$174+Parametre!$D$174+Parametre!$E$174+Parametre!$F$174+Parametre!$G$174+Parametre!$H$174)*Parametre!W168</f>
        <v>0</v>
      </c>
      <c r="W45" s="234">
        <f>'04A Prevádzkové príjmy'!W124/Parametre!$C$152/Vstupy!$F$27*(Parametre!$C$174+Parametre!$D$174+Parametre!$E$174+Parametre!$F$174+Parametre!$G$174+Parametre!$H$174)*Parametre!X168</f>
        <v>0</v>
      </c>
      <c r="X45" s="234">
        <f>'04A Prevádzkové príjmy'!X124/Parametre!$C$152/Vstupy!$F$27*(Parametre!$C$174+Parametre!$D$174+Parametre!$E$174+Parametre!$F$174+Parametre!$G$174+Parametre!$H$174)*Parametre!Y168</f>
        <v>0</v>
      </c>
      <c r="Y45" s="234">
        <f>'04A Prevádzkové príjmy'!Y124/Parametre!$C$152/Vstupy!$F$27*(Parametre!$C$174+Parametre!$D$174+Parametre!$E$174+Parametre!$F$174+Parametre!$G$174+Parametre!$H$174)*Parametre!Z168</f>
        <v>0</v>
      </c>
      <c r="Z45" s="234">
        <f>'04A Prevádzkové príjmy'!Z124/Parametre!$C$152/Vstupy!$F$27*(Parametre!$C$174+Parametre!$D$174+Parametre!$E$174+Parametre!$F$174+Parametre!$G$174+Parametre!$H$174)*Parametre!AA168</f>
        <v>0</v>
      </c>
      <c r="AA45" s="234">
        <f>'04A Prevádzkové príjmy'!AA124/Parametre!$C$152/Vstupy!$F$27*(Parametre!$C$174+Parametre!$D$174+Parametre!$E$174+Parametre!$F$174+Parametre!$G$174+Parametre!$H$174)*Parametre!AB168</f>
        <v>0</v>
      </c>
      <c r="AB45" s="234">
        <f>'04A Prevádzkové príjmy'!AB124/Parametre!$C$152/Vstupy!$F$27*(Parametre!$C$174+Parametre!$D$174+Parametre!$E$174+Parametre!$F$174+Parametre!$G$174+Parametre!$H$174)*Parametre!AC168</f>
        <v>0</v>
      </c>
      <c r="AC45" s="234">
        <f>'04A Prevádzkové príjmy'!AC124/Parametre!$C$152/Vstupy!$F$27*(Parametre!$C$174+Parametre!$D$174+Parametre!$E$174+Parametre!$F$174+Parametre!$G$174+Parametre!$H$174)*Parametre!AD168</f>
        <v>0</v>
      </c>
      <c r="AD45" s="234">
        <f>'04A Prevádzkové príjmy'!AD124/Parametre!$C$152/Vstupy!$F$27*(Parametre!$C$174+Parametre!$D$174+Parametre!$E$174+Parametre!$F$174+Parametre!$G$174+Parametre!$H$174)*Parametre!AE168</f>
        <v>0</v>
      </c>
      <c r="AE45" s="234">
        <f>'04A Prevádzkové príjmy'!AE124/Parametre!$C$152/Vstupy!$F$27*(Parametre!$C$174+Parametre!$D$174+Parametre!$E$174+Parametre!$F$174+Parametre!$G$174+Parametre!$H$174)*Parametre!AF168</f>
        <v>0</v>
      </c>
      <c r="AF45" s="234">
        <f>'04A Prevádzkové príjmy'!AF124/Parametre!$C$152/Vstupy!$F$27*(Parametre!$C$174+Parametre!$D$174+Parametre!$E$174+Parametre!$F$174+Parametre!$G$174+Parametre!$H$174)*Parametre!AG168</f>
        <v>0</v>
      </c>
      <c r="AG45" s="234">
        <f>'04A Prevádzkové príjmy'!AG124/Parametre!$C$152/Vstupy!$F$27*(Parametre!$C$174+Parametre!$D$174+Parametre!$E$174+Parametre!$F$174+Parametre!$G$174+Parametre!$H$174)*Parametre!AH168</f>
        <v>0</v>
      </c>
      <c r="AH45" s="234">
        <f>'04A Prevádzkové príjmy'!AH124/Parametre!$C$152/Vstupy!$F$27*(Parametre!$C$174+Parametre!$D$174+Parametre!$E$174+Parametre!$F$174+Parametre!$G$174+Parametre!$H$174)*Parametre!AI168</f>
        <v>0</v>
      </c>
      <c r="AI45" s="234">
        <f>'04A Prevádzkové príjmy'!AI124/Parametre!$C$152/Vstupy!$F$27*(Parametre!$C$174+Parametre!$D$174+Parametre!$E$174+Parametre!$F$174+Parametre!$G$174+Parametre!$H$174)*Parametre!AJ168</f>
        <v>0</v>
      </c>
      <c r="AJ45" s="234">
        <f>'04A Prevádzkové príjmy'!AJ124/Parametre!$C$152/Vstupy!$F$27*(Parametre!$C$174+Parametre!$D$174+Parametre!$E$174+Parametre!$F$174+Parametre!$G$174+Parametre!$H$174)*Parametre!AK168</f>
        <v>0</v>
      </c>
      <c r="AK45" s="234">
        <f>'04A Prevádzkové príjmy'!AK124/Parametre!$C$152/Vstupy!$F$27*(Parametre!$C$174+Parametre!$D$174+Parametre!$E$174+Parametre!$F$174+Parametre!$G$174+Parametre!$H$174)*Parametre!AL168</f>
        <v>0</v>
      </c>
      <c r="AL45" s="234">
        <f>'04A Prevádzkové príjmy'!AL124/Parametre!$C$152/Vstupy!$F$27*(Parametre!$C$174+Parametre!$D$174+Parametre!$E$174+Parametre!$F$174+Parametre!$G$174+Parametre!$H$174)*Parametre!AM168</f>
        <v>0</v>
      </c>
      <c r="AM45" s="234">
        <f>'04A Prevádzkové príjmy'!AM124/Parametre!$C$152/Vstupy!$F$27*(Parametre!$C$174+Parametre!$D$174+Parametre!$E$174+Parametre!$F$174+Parametre!$G$174+Parametre!$H$174)*Parametre!AN168</f>
        <v>0</v>
      </c>
      <c r="AN45" s="234">
        <f>'04A Prevádzkové príjmy'!AN124/Parametre!$C$152/Vstupy!$F$27*(Parametre!$C$174+Parametre!$D$174+Parametre!$E$174+Parametre!$F$174+Parametre!$G$174+Parametre!$H$174)*Parametre!AO168</f>
        <v>0</v>
      </c>
      <c r="AO45" s="234">
        <f>'04A Prevádzkové príjmy'!AO124/Parametre!$C$152/Vstupy!$F$27*(Parametre!$C$174+Parametre!$D$174+Parametre!$E$174+Parametre!$F$174+Parametre!$G$174+Parametre!$H$174)*Parametre!AP168</f>
        <v>0</v>
      </c>
      <c r="AP45" s="234">
        <f>'04A Prevádzkové príjmy'!AP124/Parametre!$C$152/Vstupy!$F$27*(Parametre!$C$174+Parametre!$D$174+Parametre!$E$174+Parametre!$F$174+Parametre!$G$174+Parametre!$H$174)*Parametre!AQ168</f>
        <v>0</v>
      </c>
    </row>
    <row r="46" spans="2:42" x14ac:dyDescent="0.2">
      <c r="B46" s="305" t="s">
        <v>591</v>
      </c>
      <c r="C46" s="350">
        <f t="shared" si="23"/>
        <v>19320.348829674582</v>
      </c>
      <c r="D46" s="350">
        <f t="shared" ref="D46:AP46" si="24">SUM(D43:D45)</f>
        <v>0</v>
      </c>
      <c r="E46" s="350">
        <f t="shared" si="24"/>
        <v>0</v>
      </c>
      <c r="F46" s="350">
        <f t="shared" si="24"/>
        <v>0</v>
      </c>
      <c r="G46" s="350">
        <f t="shared" si="24"/>
        <v>491.87845189663147</v>
      </c>
      <c r="H46" s="350">
        <f t="shared" si="24"/>
        <v>494.48193722219838</v>
      </c>
      <c r="I46" s="350">
        <f t="shared" si="24"/>
        <v>496.62040094234129</v>
      </c>
      <c r="J46" s="350">
        <f t="shared" si="24"/>
        <v>498.42535200922663</v>
      </c>
      <c r="K46" s="350">
        <f t="shared" si="24"/>
        <v>499.9339915808971</v>
      </c>
      <c r="L46" s="350">
        <f t="shared" si="24"/>
        <v>501.30786001854972</v>
      </c>
      <c r="M46" s="350">
        <f t="shared" si="24"/>
        <v>502.12890274712913</v>
      </c>
      <c r="N46" s="350">
        <f t="shared" si="24"/>
        <v>503.80969217876122</v>
      </c>
      <c r="O46" s="350">
        <f t="shared" si="24"/>
        <v>505.67890559459124</v>
      </c>
      <c r="P46" s="350">
        <f t="shared" si="24"/>
        <v>507.76043166284472</v>
      </c>
      <c r="Q46" s="350">
        <f t="shared" si="24"/>
        <v>510.04396723068169</v>
      </c>
      <c r="R46" s="350">
        <f t="shared" si="24"/>
        <v>512.55253105974884</v>
      </c>
      <c r="S46" s="350">
        <f t="shared" si="24"/>
        <v>511.79497398813066</v>
      </c>
      <c r="T46" s="350">
        <f t="shared" si="24"/>
        <v>511.56125625664731</v>
      </c>
      <c r="U46" s="350">
        <f t="shared" si="24"/>
        <v>511.84744919017544</v>
      </c>
      <c r="V46" s="350">
        <f t="shared" si="24"/>
        <v>512.6736914130048</v>
      </c>
      <c r="W46" s="350">
        <f t="shared" si="24"/>
        <v>514.0399160603838</v>
      </c>
      <c r="X46" s="350">
        <f t="shared" si="24"/>
        <v>515.96311270110584</v>
      </c>
      <c r="Y46" s="350">
        <f t="shared" si="24"/>
        <v>518.44717235792291</v>
      </c>
      <c r="Z46" s="350">
        <f t="shared" si="24"/>
        <v>521.50586612654183</v>
      </c>
      <c r="AA46" s="350">
        <f t="shared" si="24"/>
        <v>525.1471421197889</v>
      </c>
      <c r="AB46" s="350">
        <f t="shared" si="24"/>
        <v>529.38148138948577</v>
      </c>
      <c r="AC46" s="350">
        <f t="shared" si="24"/>
        <v>534.21873789623396</v>
      </c>
      <c r="AD46" s="350">
        <f t="shared" si="24"/>
        <v>539.6727898613974</v>
      </c>
      <c r="AE46" s="350">
        <f t="shared" si="24"/>
        <v>545.7490441222518</v>
      </c>
      <c r="AF46" s="350">
        <f t="shared" si="24"/>
        <v>552.46604682164275</v>
      </c>
      <c r="AG46" s="350">
        <f t="shared" si="24"/>
        <v>559.82572599324067</v>
      </c>
      <c r="AH46" s="350">
        <f t="shared" si="24"/>
        <v>567.85105810349432</v>
      </c>
      <c r="AI46" s="350">
        <f t="shared" si="24"/>
        <v>576.54041277710758</v>
      </c>
      <c r="AJ46" s="350">
        <f t="shared" si="24"/>
        <v>585.92131130412122</v>
      </c>
      <c r="AK46" s="350">
        <f t="shared" si="24"/>
        <v>595.98848284930693</v>
      </c>
      <c r="AL46" s="350">
        <f t="shared" si="24"/>
        <v>606.77411171849872</v>
      </c>
      <c r="AM46" s="350">
        <f t="shared" si="24"/>
        <v>609.81084299915847</v>
      </c>
      <c r="AN46" s="350">
        <f t="shared" si="24"/>
        <v>612.94400947967506</v>
      </c>
      <c r="AO46" s="350">
        <f t="shared" si="24"/>
        <v>616.14993419472455</v>
      </c>
      <c r="AP46" s="350">
        <f t="shared" si="24"/>
        <v>619.45183580694231</v>
      </c>
    </row>
    <row r="47" spans="2:42" x14ac:dyDescent="0.2">
      <c r="B47" s="299"/>
      <c r="C47" s="299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</row>
    <row r="48" spans="2:42" x14ac:dyDescent="0.2">
      <c r="B48" s="299"/>
      <c r="C48" s="300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</row>
    <row r="49" spans="2:42" x14ac:dyDescent="0.2">
      <c r="B49" s="345" t="s">
        <v>595</v>
      </c>
      <c r="C49" s="346"/>
      <c r="D49" s="254" t="s">
        <v>10</v>
      </c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</row>
    <row r="50" spans="2:42" x14ac:dyDescent="0.2">
      <c r="B50" s="347"/>
      <c r="C50" s="348"/>
      <c r="D50" s="254">
        <v>1</v>
      </c>
      <c r="E50" s="254">
        <v>2</v>
      </c>
      <c r="F50" s="254">
        <v>3</v>
      </c>
      <c r="G50" s="254">
        <v>4</v>
      </c>
      <c r="H50" s="254">
        <v>5</v>
      </c>
      <c r="I50" s="254">
        <v>6</v>
      </c>
      <c r="J50" s="254">
        <v>7</v>
      </c>
      <c r="K50" s="254">
        <v>8</v>
      </c>
      <c r="L50" s="254">
        <v>9</v>
      </c>
      <c r="M50" s="254">
        <v>10</v>
      </c>
      <c r="N50" s="254">
        <v>11</v>
      </c>
      <c r="O50" s="254">
        <v>12</v>
      </c>
      <c r="P50" s="254">
        <v>13</v>
      </c>
      <c r="Q50" s="254">
        <v>14</v>
      </c>
      <c r="R50" s="254">
        <v>15</v>
      </c>
      <c r="S50" s="254">
        <v>16</v>
      </c>
      <c r="T50" s="254">
        <v>17</v>
      </c>
      <c r="U50" s="254">
        <v>18</v>
      </c>
      <c r="V50" s="254">
        <v>19</v>
      </c>
      <c r="W50" s="254">
        <v>20</v>
      </c>
      <c r="X50" s="254">
        <v>21</v>
      </c>
      <c r="Y50" s="254">
        <v>22</v>
      </c>
      <c r="Z50" s="254">
        <v>23</v>
      </c>
      <c r="AA50" s="254">
        <v>24</v>
      </c>
      <c r="AB50" s="254">
        <v>25</v>
      </c>
      <c r="AC50" s="254">
        <v>26</v>
      </c>
      <c r="AD50" s="254">
        <v>27</v>
      </c>
      <c r="AE50" s="254">
        <v>28</v>
      </c>
      <c r="AF50" s="254">
        <v>29</v>
      </c>
      <c r="AG50" s="254">
        <v>30</v>
      </c>
      <c r="AH50" s="254">
        <v>31</v>
      </c>
      <c r="AI50" s="254">
        <v>32</v>
      </c>
      <c r="AJ50" s="254">
        <v>33</v>
      </c>
      <c r="AK50" s="254">
        <v>34</v>
      </c>
      <c r="AL50" s="254">
        <v>35</v>
      </c>
      <c r="AM50" s="254">
        <v>36</v>
      </c>
      <c r="AN50" s="254">
        <v>37</v>
      </c>
      <c r="AO50" s="254">
        <v>38</v>
      </c>
      <c r="AP50" s="254">
        <v>39</v>
      </c>
    </row>
    <row r="51" spans="2:42" ht="10.8" thickBot="1" x14ac:dyDescent="0.25">
      <c r="B51" s="257" t="s">
        <v>33</v>
      </c>
      <c r="C51" s="257" t="s">
        <v>9</v>
      </c>
      <c r="D51" s="298">
        <v>2026</v>
      </c>
      <c r="E51" s="298">
        <f>$D$6+D50</f>
        <v>2027</v>
      </c>
      <c r="F51" s="298">
        <f t="shared" ref="F51:AN51" si="25">$D$6+E50</f>
        <v>2028</v>
      </c>
      <c r="G51" s="298">
        <f t="shared" si="25"/>
        <v>2029</v>
      </c>
      <c r="H51" s="298">
        <f t="shared" si="25"/>
        <v>2030</v>
      </c>
      <c r="I51" s="298">
        <f t="shared" si="25"/>
        <v>2031</v>
      </c>
      <c r="J51" s="298">
        <f t="shared" si="25"/>
        <v>2032</v>
      </c>
      <c r="K51" s="298">
        <f t="shared" si="25"/>
        <v>2033</v>
      </c>
      <c r="L51" s="298">
        <f t="shared" si="25"/>
        <v>2034</v>
      </c>
      <c r="M51" s="298">
        <f t="shared" si="25"/>
        <v>2035</v>
      </c>
      <c r="N51" s="298">
        <f t="shared" si="25"/>
        <v>2036</v>
      </c>
      <c r="O51" s="298">
        <f t="shared" si="25"/>
        <v>2037</v>
      </c>
      <c r="P51" s="298">
        <f t="shared" si="25"/>
        <v>2038</v>
      </c>
      <c r="Q51" s="298">
        <f t="shared" si="25"/>
        <v>2039</v>
      </c>
      <c r="R51" s="298">
        <f t="shared" si="25"/>
        <v>2040</v>
      </c>
      <c r="S51" s="298">
        <f t="shared" si="25"/>
        <v>2041</v>
      </c>
      <c r="T51" s="298">
        <f t="shared" si="25"/>
        <v>2042</v>
      </c>
      <c r="U51" s="298">
        <f t="shared" si="25"/>
        <v>2043</v>
      </c>
      <c r="V51" s="298">
        <f t="shared" si="25"/>
        <v>2044</v>
      </c>
      <c r="W51" s="298">
        <f t="shared" si="25"/>
        <v>2045</v>
      </c>
      <c r="X51" s="298">
        <f t="shared" si="25"/>
        <v>2046</v>
      </c>
      <c r="Y51" s="298">
        <f t="shared" si="25"/>
        <v>2047</v>
      </c>
      <c r="Z51" s="298">
        <f t="shared" si="25"/>
        <v>2048</v>
      </c>
      <c r="AA51" s="298">
        <f t="shared" si="25"/>
        <v>2049</v>
      </c>
      <c r="AB51" s="298">
        <f t="shared" si="25"/>
        <v>2050</v>
      </c>
      <c r="AC51" s="298">
        <f t="shared" si="25"/>
        <v>2051</v>
      </c>
      <c r="AD51" s="298">
        <f t="shared" si="25"/>
        <v>2052</v>
      </c>
      <c r="AE51" s="298">
        <f t="shared" si="25"/>
        <v>2053</v>
      </c>
      <c r="AF51" s="298">
        <f t="shared" si="25"/>
        <v>2054</v>
      </c>
      <c r="AG51" s="298">
        <f t="shared" si="25"/>
        <v>2055</v>
      </c>
      <c r="AH51" s="298">
        <f t="shared" si="25"/>
        <v>2056</v>
      </c>
      <c r="AI51" s="298">
        <f t="shared" si="25"/>
        <v>2057</v>
      </c>
      <c r="AJ51" s="298">
        <f t="shared" si="25"/>
        <v>2058</v>
      </c>
      <c r="AK51" s="298">
        <f t="shared" si="25"/>
        <v>2059</v>
      </c>
      <c r="AL51" s="298">
        <f t="shared" si="25"/>
        <v>2060</v>
      </c>
      <c r="AM51" s="298">
        <f t="shared" si="25"/>
        <v>2061</v>
      </c>
      <c r="AN51" s="298">
        <f t="shared" si="25"/>
        <v>2062</v>
      </c>
      <c r="AO51" s="298">
        <f t="shared" ref="AO51" si="26">$D$6+AN50</f>
        <v>2063</v>
      </c>
      <c r="AP51" s="298">
        <f t="shared" ref="AP51" si="27">$D$6+AO50</f>
        <v>2064</v>
      </c>
    </row>
    <row r="52" spans="2:42" x14ac:dyDescent="0.2">
      <c r="B52" s="480" t="s">
        <v>658</v>
      </c>
      <c r="C52" s="349">
        <f>SUM(D52:AP52)</f>
        <v>44938.822608126131</v>
      </c>
      <c r="D52" s="234">
        <f>'04A Prevádzkové príjmy'!D122/Parametre!$C$152/Vstupy!$F$25*(Parametre!$C$175+Parametre!$D$175+Parametre!$E$175+Parametre!$F$175+Parametre!$G$175+Parametre!$H$175)*Parametre!E167</f>
        <v>0</v>
      </c>
      <c r="E52" s="234">
        <f>'04A Prevádzkové príjmy'!E122/Parametre!$C$152/Vstupy!$F$25*(Parametre!$C$175+Parametre!$D$175+Parametre!$E$175+Parametre!$F$175+Parametre!$G$175+Parametre!$H$175)*Parametre!F167</f>
        <v>0</v>
      </c>
      <c r="F52" s="234">
        <f>'04A Prevádzkové príjmy'!F122/Parametre!$C$152/Vstupy!$F$25*(Parametre!$C$175+Parametre!$D$175+Parametre!$E$175+Parametre!$F$175+Parametre!$G$175+Parametre!$H$175)*Parametre!G167</f>
        <v>0</v>
      </c>
      <c r="G52" s="234">
        <f>'04A Prevádzkové príjmy'!G122/Parametre!$C$152/Vstupy!$F$25*(Parametre!$C$175+Parametre!$D$175+Parametre!$E$175+Parametre!$F$175+Parametre!$G$175+Parametre!$H$175)*Parametre!H167</f>
        <v>131.52904265645375</v>
      </c>
      <c r="H52" s="234">
        <f>'04A Prevádzkové príjmy'!H122/Parametre!$C$152/Vstupy!$F$25*(Parametre!$C$175+Parametre!$D$175+Parametre!$E$175+Parametre!$F$175+Parametre!$G$175+Parametre!$H$175)*Parametre!I167</f>
        <v>155.68234153848428</v>
      </c>
      <c r="I52" s="234">
        <f>'04A Prevádzkové príjmy'!I122/Parametre!$C$152/Vstupy!$F$25*(Parametre!$C$175+Parametre!$D$175+Parametre!$E$175+Parametre!$F$175+Parametre!$G$175+Parametre!$H$175)*Parametre!J167</f>
        <v>192.95029898985064</v>
      </c>
      <c r="J52" s="234">
        <f>'04A Prevádzkové príjmy'!J122/Parametre!$C$152/Vstupy!$F$25*(Parametre!$C$175+Parametre!$D$175+Parametre!$E$175+Parametre!$F$175+Parametre!$G$175+Parametre!$H$175)*Parametre!K167</f>
        <v>241.41893172035358</v>
      </c>
      <c r="K52" s="234">
        <f>'04A Prevádzkové príjmy'!K122/Parametre!$C$152/Vstupy!$F$25*(Parametre!$C$175+Parametre!$D$175+Parametre!$E$175+Parametre!$F$175+Parametre!$G$175+Parametre!$H$175)*Parametre!L167</f>
        <v>301.31802892015293</v>
      </c>
      <c r="L52" s="234">
        <f>'04A Prevádzkové príjmy'!L122/Parametre!$C$152/Vstupy!$F$25*(Parametre!$C$175+Parametre!$D$175+Parametre!$E$175+Parametre!$F$175+Parametre!$G$175+Parametre!$H$175)*Parametre!M167</f>
        <v>369.67882300244599</v>
      </c>
      <c r="M52" s="234">
        <f>'04A Prevádzkové príjmy'!M122/Parametre!$C$152/Vstupy!$F$25*(Parametre!$C$175+Parametre!$D$175+Parametre!$E$175+Parametre!$F$175+Parametre!$G$175+Parametre!$H$175)*Parametre!N167</f>
        <v>458.82289361252947</v>
      </c>
      <c r="N52" s="234">
        <f>'04A Prevádzkové príjmy'!N122/Parametre!$C$152/Vstupy!$F$25*(Parametre!$C$175+Parametre!$D$175+Parametre!$E$175+Parametre!$F$175+Parametre!$G$175+Parametre!$H$175)*Parametre!O167</f>
        <v>531.46472617876486</v>
      </c>
      <c r="O52" s="234">
        <f>'04A Prevádzkové príjmy'!O122/Parametre!$C$152/Vstupy!$F$25*(Parametre!$C$175+Parametre!$D$175+Parametre!$E$175+Parametre!$F$175+Parametre!$G$175+Parametre!$H$175)*Parametre!P167</f>
        <v>605.35255877992142</v>
      </c>
      <c r="P52" s="234">
        <f>'04A Prevádzkové príjmy'!P122/Parametre!$C$152/Vstupy!$F$25*(Parametre!$C$175+Parametre!$D$175+Parametre!$E$175+Parametre!$F$175+Parametre!$G$175+Parametre!$H$175)*Parametre!Q167</f>
        <v>679.9955220882249</v>
      </c>
      <c r="Q52" s="234">
        <f>'04A Prevádzkové príjmy'!Q122/Parametre!$C$152/Vstupy!$F$25*(Parametre!$C$175+Parametre!$D$175+Parametre!$E$175+Parametre!$F$175+Parametre!$G$175+Parametre!$H$175)*Parametre!R167</f>
        <v>755.90885458539469</v>
      </c>
      <c r="R52" s="234">
        <f>'04A Prevádzkové príjmy'!R122/Parametre!$C$152/Vstupy!$F$25*(Parametre!$C$175+Parametre!$D$175+Parametre!$E$175+Parametre!$F$175+Parametre!$G$175+Parametre!$H$175)*Parametre!S167</f>
        <v>832.5948387691667</v>
      </c>
      <c r="S52" s="234">
        <f>'04A Prevádzkové príjmy'!S122/Parametre!$C$152/Vstupy!$F$25*(Parametre!$C$175+Parametre!$D$175+Parametre!$E$175+Parametre!$F$175+Parametre!$G$175+Parametre!$H$175)*Parametre!T167</f>
        <v>901.53353733014137</v>
      </c>
      <c r="T52" s="234">
        <f>'04A Prevádzkové príjmy'!T122/Parametre!$C$152/Vstupy!$F$25*(Parametre!$C$175+Parametre!$D$175+Parametre!$E$175+Parametre!$F$175+Parametre!$G$175+Parametre!$H$175)*Parametre!U167</f>
        <v>969.79583373821492</v>
      </c>
      <c r="U52" s="234">
        <f>'04A Prevádzkové príjmy'!U122/Parametre!$C$152/Vstupy!$F$25*(Parametre!$C$175+Parametre!$D$175+Parametre!$E$175+Parametre!$F$175+Parametre!$G$175+Parametre!$H$175)*Parametre!V167</f>
        <v>1037.894953344166</v>
      </c>
      <c r="V52" s="234">
        <f>'04A Prevádzkové príjmy'!V122/Parametre!$C$152/Vstupy!$F$25*(Parametre!$C$175+Parametre!$D$175+Parametre!$E$175+Parametre!$F$175+Parametre!$G$175+Parametre!$H$175)*Parametre!W167</f>
        <v>1105.3230028241503</v>
      </c>
      <c r="W52" s="234">
        <f>'04A Prevádzkové príjmy'!W122/Parametre!$C$152/Vstupy!$F$25*(Parametre!$C$175+Parametre!$D$175+Parametre!$E$175+Parametre!$F$175+Parametre!$G$175+Parametre!$H$175)*Parametre!X167</f>
        <v>1172.5901289567648</v>
      </c>
      <c r="X52" s="234">
        <f>'04A Prevádzkové príjmy'!X122/Parametre!$C$152/Vstupy!$F$25*(Parametre!$C$175+Parametre!$D$175+Parametre!$E$175+Parametre!$F$175+Parametre!$G$175+Parametre!$H$175)*Parametre!Y167</f>
        <v>1239.1914773794806</v>
      </c>
      <c r="Y52" s="234">
        <f>'04A Prevádzkové príjmy'!Y122/Parametre!$C$152/Vstupy!$F$25*(Parametre!$C$175+Parametre!$D$175+Parametre!$E$175+Parametre!$F$175+Parametre!$G$175+Parametre!$H$175)*Parametre!Z167</f>
        <v>1305.6341347654386</v>
      </c>
      <c r="Z52" s="234">
        <f>'04A Prevádzkové príjmy'!Z122/Parametre!$C$152/Vstupy!$F$25*(Parametre!$C$175+Parametre!$D$175+Parametre!$E$175+Parametre!$F$175+Parametre!$G$175+Parametre!$H$175)*Parametre!AA167</f>
        <v>1371.4162675299399</v>
      </c>
      <c r="AA52" s="234">
        <f>'04A Prevádzkové príjmy'!AA122/Parametre!$C$152/Vstupy!$F$25*(Parametre!$C$175+Parametre!$D$175+Parametre!$E$175+Parametre!$F$175+Parametre!$G$175+Parametre!$H$175)*Parametre!AB167</f>
        <v>1437.0419205966241</v>
      </c>
      <c r="AB52" s="234">
        <f>'04A Prevádzkové príjmy'!AB122/Parametre!$C$152/Vstupy!$F$25*(Parametre!$C$175+Parametre!$D$175+Parametre!$E$175+Parametre!$F$175+Parametre!$G$175+Parametre!$H$175)*Parametre!AC167</f>
        <v>1502.012263083936</v>
      </c>
      <c r="AC52" s="234">
        <f>'04A Prevádzkové príjmy'!AC122/Parametre!$C$152/Vstupy!$F$25*(Parametre!$C$175+Parametre!$D$175+Parametre!$E$175+Parametre!$F$175+Parametre!$G$175+Parametre!$H$175)*Parametre!AD167</f>
        <v>1566.5798501390377</v>
      </c>
      <c r="AD52" s="234">
        <f>'04A Prevádzkové príjmy'!AD122/Parametre!$C$152/Vstupy!$F$25*(Parametre!$C$175+Parametre!$D$175+Parametre!$E$175+Parametre!$F$175+Parametre!$G$175+Parametre!$H$175)*Parametre!AE167</f>
        <v>1630.9942344354452</v>
      </c>
      <c r="AE52" s="234">
        <f>'04A Prevádzkové príjmy'!AE122/Parametre!$C$152/Vstupy!$F$25*(Parametre!$C$175+Parametre!$D$175+Parametre!$E$175+Parametre!$F$175+Parametre!$G$175+Parametre!$H$175)*Parametre!AF167</f>
        <v>1694.7610554960418</v>
      </c>
      <c r="AF52" s="234">
        <f>'04A Prevádzkové príjmy'!AF122/Parametre!$C$152/Vstupy!$F$25*(Parametre!$C$175+Parametre!$D$175+Parametre!$E$175+Parametre!$F$175+Parametre!$G$175+Parametre!$H$175)*Parametre!AG167</f>
        <v>1758.376833460411</v>
      </c>
      <c r="AG52" s="234">
        <f>'04A Prevádzkové príjmy'!AG122/Parametre!$C$152/Vstupy!$F$25*(Parametre!$C$175+Parametre!$D$175+Parametre!$E$175+Parametre!$F$175+Parametre!$G$175+Parametre!$H$175)*Parametre!AH167</f>
        <v>1821.350165839583</v>
      </c>
      <c r="AH52" s="234">
        <f>'04A Prevádzkové príjmy'!AH122/Parametre!$C$152/Vstupy!$F$25*(Parametre!$C$175+Parametre!$D$175+Parametre!$E$175+Parametre!$F$175+Parametre!$G$175+Parametre!$H$175)*Parametre!AI167</f>
        <v>1884.1745944066868</v>
      </c>
      <c r="AI52" s="234">
        <f>'04A Prevádzkové príjmy'!AI122/Parametre!$C$152/Vstupy!$F$25*(Parametre!$C$175+Parametre!$D$175+Parametre!$E$175+Parametre!$F$175+Parametre!$G$175+Parametre!$H$175)*Parametre!AJ167</f>
        <v>1946.361656961908</v>
      </c>
      <c r="AJ52" s="234">
        <f>'04A Prevádzkové príjmy'!AJ122/Parametre!$C$152/Vstupy!$F$25*(Parametre!$C$175+Parametre!$D$175+Parametre!$E$175+Parametre!$F$175+Parametre!$G$175+Parametre!$H$175)*Parametre!AK167</f>
        <v>2008.4019347775693</v>
      </c>
      <c r="AK52" s="234">
        <f>'04A Prevádzkové príjmy'!AK122/Parametre!$C$152/Vstupy!$F$25*(Parametre!$C$175+Parametre!$D$175+Parametre!$E$175+Parametre!$F$175+Parametre!$G$175+Parametre!$H$175)*Parametre!AL167</f>
        <v>2069.8098883499242</v>
      </c>
      <c r="AL52" s="234">
        <f>'04A Prevádzkové príjmy'!AL122/Parametre!$C$152/Vstupy!$F$25*(Parametre!$C$175+Parametre!$D$175+Parametre!$E$175+Parametre!$F$175+Parametre!$G$175+Parametre!$H$175)*Parametre!AM167</f>
        <v>2131.0731562089668</v>
      </c>
      <c r="AM52" s="234">
        <f>'04A Prevádzkové príjmy'!AM122/Parametre!$C$152/Vstupy!$F$25*(Parametre!$C$175+Parametre!$D$175+Parametre!$E$175+Parametre!$F$175+Parametre!$G$175+Parametre!$H$175)*Parametre!AN167</f>
        <v>2191.7091040592022</v>
      </c>
      <c r="AN52" s="234">
        <f>'04A Prevádzkové príjmy'!AN122/Parametre!$C$152/Vstupy!$F$25*(Parametre!$C$175+Parametre!$D$175+Parametre!$E$175+Parametre!$F$175+Parametre!$G$175+Parametre!$H$175)*Parametre!AO167</f>
        <v>2252.2024453402505</v>
      </c>
      <c r="AO52" s="234">
        <f>'04A Prevádzkové príjmy'!AO122/Parametre!$C$152/Vstupy!$F$25*(Parametre!$C$175+Parametre!$D$175+Parametre!$E$175+Parametre!$F$175+Parametre!$G$175+Parametre!$H$175)*Parametre!AP167</f>
        <v>2312.0734335816842</v>
      </c>
      <c r="AP52" s="234">
        <f>'04A Prevádzkové príjmy'!AP122/Parametre!$C$152/Vstupy!$F$25*(Parametre!$C$175+Parametre!$D$175+Parametre!$E$175+Parametre!$F$175+Parametre!$G$175+Parametre!$H$175)*Parametre!AQ167</f>
        <v>2371.8038746788225</v>
      </c>
    </row>
    <row r="53" spans="2:42" x14ac:dyDescent="0.2">
      <c r="B53" s="495" t="s">
        <v>678</v>
      </c>
      <c r="C53" s="349">
        <f t="shared" ref="C53:C55" si="28">SUM(D53:AP53)</f>
        <v>39542.853303029027</v>
      </c>
      <c r="D53" s="234">
        <f>'04A Prevádzkové príjmy'!D123/Parametre!$C$152/Vstupy!$F$26*(Parametre!$C$175+Parametre!$D$175+Parametre!$E$175+Parametre!$F$175+Parametre!$G$175+Parametre!$H$175)*Parametre!E168</f>
        <v>0</v>
      </c>
      <c r="E53" s="234">
        <f>'04A Prevádzkové príjmy'!E123/Parametre!$C$152/Vstupy!$F$26*(Parametre!$C$175+Parametre!$D$175+Parametre!$E$175+Parametre!$F$175+Parametre!$G$175+Parametre!$H$175)*Parametre!F168</f>
        <v>0</v>
      </c>
      <c r="F53" s="234">
        <f>'04A Prevádzkové príjmy'!F123/Parametre!$C$152/Vstupy!$F$26*(Parametre!$C$175+Parametre!$D$175+Parametre!$E$175+Parametre!$F$175+Parametre!$G$175+Parametre!$H$175)*Parametre!G168</f>
        <v>0</v>
      </c>
      <c r="G53" s="234">
        <f>'04A Prevádzkové príjmy'!G123/Parametre!$C$152/Vstupy!$F$26*(Parametre!$C$175+Parametre!$D$175+Parametre!$E$175+Parametre!$F$175+Parametre!$G$175+Parametre!$H$175)*Parametre!H168</f>
        <v>840.72207990154914</v>
      </c>
      <c r="H53" s="234">
        <f>'04A Prevádzkové príjmy'!H123/Parametre!$C$152/Vstupy!$F$26*(Parametre!$C$175+Parametre!$D$175+Parametre!$E$175+Parametre!$F$175+Parametre!$G$175+Parametre!$H$175)*Parametre!I168</f>
        <v>853.33291110007224</v>
      </c>
      <c r="I53" s="234">
        <f>'04A Prevádzkové príjmy'!I123/Parametre!$C$152/Vstupy!$F$26*(Parametre!$C$175+Parametre!$D$175+Parametre!$E$175+Parametre!$F$175+Parametre!$G$175+Parametre!$H$175)*Parametre!J168</f>
        <v>866.13290476657357</v>
      </c>
      <c r="J53" s="234">
        <f>'04A Prevádzkové príjmy'!J123/Parametre!$C$152/Vstupy!$F$26*(Parametre!$C$175+Parametre!$D$175+Parametre!$E$175+Parametre!$F$175+Parametre!$G$175+Parametre!$H$175)*Parametre!K168</f>
        <v>879.12489833807172</v>
      </c>
      <c r="K53" s="234">
        <f>'04A Prevádzkové príjmy'!K123/Parametre!$C$152/Vstupy!$F$26*(Parametre!$C$175+Parametre!$D$175+Parametre!$E$175+Parametre!$F$175+Parametre!$G$175+Parametre!$H$175)*Parametre!L168</f>
        <v>892.31177181314274</v>
      </c>
      <c r="L53" s="234">
        <f>'04A Prevádzkové príjmy'!L123/Parametre!$C$152/Vstupy!$F$26*(Parametre!$C$175+Parametre!$D$175+Parametre!$E$175+Parametre!$F$175+Parametre!$G$175+Parametre!$H$175)*Parametre!M168</f>
        <v>905.6964483903397</v>
      </c>
      <c r="M53" s="234">
        <f>'04A Prevádzkové príjmy'!M123/Parametre!$C$152/Vstupy!$F$26*(Parametre!$C$175+Parametre!$D$175+Parametre!$E$175+Parametre!$F$175+Parametre!$G$175+Parametre!$H$175)*Parametre!N168</f>
        <v>919.28189511619485</v>
      </c>
      <c r="N53" s="234">
        <f>'04A Prevádzkové príjmy'!N123/Parametre!$C$152/Vstupy!$F$26*(Parametre!$C$175+Parametre!$D$175+Parametre!$E$175+Parametre!$F$175+Parametre!$G$175+Parametre!$H$175)*Parametre!O168</f>
        <v>933.07112354293758</v>
      </c>
      <c r="O53" s="234">
        <f>'04A Prevádzkové príjmy'!O123/Parametre!$C$152/Vstupy!$F$26*(Parametre!$C$175+Parametre!$D$175+Parametre!$E$175+Parametre!$F$175+Parametre!$G$175+Parametre!$H$175)*Parametre!P168</f>
        <v>947.06719039608163</v>
      </c>
      <c r="P53" s="234">
        <f>'04A Prevádzkové príjmy'!P123/Parametre!$C$152/Vstupy!$F$26*(Parametre!$C$175+Parametre!$D$175+Parametre!$E$175+Parametre!$F$175+Parametre!$G$175+Parametre!$H$175)*Parametre!Q168</f>
        <v>961.27319825202289</v>
      </c>
      <c r="Q53" s="234">
        <f>'04A Prevádzkové príjmy'!Q123/Parametre!$C$152/Vstupy!$F$26*(Parametre!$C$175+Parametre!$D$175+Parametre!$E$175+Parametre!$F$175+Parametre!$G$175+Parametre!$H$175)*Parametre!R168</f>
        <v>975.69229622580303</v>
      </c>
      <c r="R53" s="234">
        <f>'04A Prevádzkové príjmy'!R123/Parametre!$C$152/Vstupy!$F$26*(Parametre!$C$175+Parametre!$D$175+Parametre!$E$175+Parametre!$F$175+Parametre!$G$175+Parametre!$H$175)*Parametre!S168</f>
        <v>990.32768066919016</v>
      </c>
      <c r="S53" s="234">
        <f>'04A Prevádzkové príjmy'!S123/Parametre!$C$152/Vstupy!$F$26*(Parametre!$C$175+Parametre!$D$175+Parametre!$E$175+Parametre!$F$175+Parametre!$G$175+Parametre!$H$175)*Parametre!T168</f>
        <v>1005.1825958792277</v>
      </c>
      <c r="T53" s="234">
        <f>'04A Prevádzkové príjmy'!T123/Parametre!$C$152/Vstupy!$F$26*(Parametre!$C$175+Parametre!$D$175+Parametre!$E$175+Parametre!$F$175+Parametre!$G$175+Parametre!$H$175)*Parametre!U168</f>
        <v>1020.2603348174158</v>
      </c>
      <c r="U53" s="234">
        <f>'04A Prevádzkové príjmy'!U123/Parametre!$C$152/Vstupy!$F$26*(Parametre!$C$175+Parametre!$D$175+Parametre!$E$175+Parametre!$F$175+Parametre!$G$175+Parametre!$H$175)*Parametre!V168</f>
        <v>1035.5642398396774</v>
      </c>
      <c r="V53" s="234">
        <f>'04A Prevádzkové príjmy'!V123/Parametre!$C$152/Vstupy!$F$26*(Parametre!$C$175+Parametre!$D$175+Parametre!$E$175+Parametre!$F$175+Parametre!$G$175+Parametre!$H$175)*Parametre!W168</f>
        <v>1051.0977034372722</v>
      </c>
      <c r="W53" s="234">
        <f>'04A Prevádzkové príjmy'!W123/Parametre!$C$152/Vstupy!$F$26*(Parametre!$C$175+Parametre!$D$175+Parametre!$E$175+Parametre!$F$175+Parametre!$G$175+Parametre!$H$175)*Parametre!X168</f>
        <v>1066.8641689888309</v>
      </c>
      <c r="X53" s="234">
        <f>'04A Prevádzkové príjmy'!X123/Parametre!$C$152/Vstupy!$F$26*(Parametre!$C$175+Parametre!$D$175+Parametre!$E$175+Parametre!$F$175+Parametre!$G$175+Parametre!$H$175)*Parametre!Y168</f>
        <v>1082.8671315236631</v>
      </c>
      <c r="Y53" s="234">
        <f>'04A Prevádzkové príjmy'!Y123/Parametre!$C$152/Vstupy!$F$26*(Parametre!$C$175+Parametre!$D$175+Parametre!$E$175+Parametre!$F$175+Parametre!$G$175+Parametre!$H$175)*Parametre!Z168</f>
        <v>1099.1101384965179</v>
      </c>
      <c r="Z53" s="234">
        <f>'04A Prevádzkové príjmy'!Z123/Parametre!$C$152/Vstupy!$F$26*(Parametre!$C$175+Parametre!$D$175+Parametre!$E$175+Parametre!$F$175+Parametre!$G$175+Parametre!$H$175)*Parametre!AA168</f>
        <v>1115.5967905739658</v>
      </c>
      <c r="AA53" s="234">
        <f>'04A Prevádzkové príjmy'!AA123/Parametre!$C$152/Vstupy!$F$26*(Parametre!$C$175+Parametre!$D$175+Parametre!$E$175+Parametre!$F$175+Parametre!$G$175+Parametre!$H$175)*Parametre!AB168</f>
        <v>1132.3307424325753</v>
      </c>
      <c r="AB53" s="234">
        <f>'04A Prevádzkové príjmy'!AB123/Parametre!$C$152/Vstupy!$F$26*(Parametre!$C$175+Parametre!$D$175+Parametre!$E$175+Parametre!$F$175+Parametre!$G$175+Parametre!$H$175)*Parametre!AC168</f>
        <v>1149.3157035690635</v>
      </c>
      <c r="AC53" s="234">
        <f>'04A Prevádzkové príjmy'!AC123/Parametre!$C$152/Vstupy!$F$26*(Parametre!$C$175+Parametre!$D$175+Parametre!$E$175+Parametre!$F$175+Parametre!$G$175+Parametre!$H$175)*Parametre!AD168</f>
        <v>1166.5554391225996</v>
      </c>
      <c r="AD53" s="234">
        <f>'04A Prevádzkové príjmy'!AD123/Parametre!$C$152/Vstupy!$F$26*(Parametre!$C$175+Parametre!$D$175+Parametre!$E$175+Parametre!$F$175+Parametre!$G$175+Parametre!$H$175)*Parametre!AE168</f>
        <v>1184.0537707094384</v>
      </c>
      <c r="AE53" s="234">
        <f>'04A Prevádzkové príjmy'!AE123/Parametre!$C$152/Vstupy!$F$26*(Parametre!$C$175+Parametre!$D$175+Parametre!$E$175+Parametre!$F$175+Parametre!$G$175+Parametre!$H$175)*Parametre!AF168</f>
        <v>1201.8145772700798</v>
      </c>
      <c r="AF53" s="234">
        <f>'04A Prevádzkové príjmy'!AF123/Parametre!$C$152/Vstupy!$F$26*(Parametre!$C$175+Parametre!$D$175+Parametre!$E$175+Parametre!$F$175+Parametre!$G$175+Parametre!$H$175)*Parametre!AG168</f>
        <v>1219.8417959291307</v>
      </c>
      <c r="AG53" s="234">
        <f>'04A Prevádzkové príjmy'!AG123/Parametre!$C$152/Vstupy!$F$26*(Parametre!$C$175+Parametre!$D$175+Parametre!$E$175+Parametre!$F$175+Parametre!$G$175+Parametre!$H$175)*Parametre!AH168</f>
        <v>1238.1394228680676</v>
      </c>
      <c r="AH53" s="234">
        <f>'04A Prevádzkové príjmy'!AH123/Parametre!$C$152/Vstupy!$F$26*(Parametre!$C$175+Parametre!$D$175+Parametre!$E$175+Parametre!$F$175+Parametre!$G$175+Parametre!$H$175)*Parametre!AI168</f>
        <v>1256.7115142110886</v>
      </c>
      <c r="AI53" s="234">
        <f>'04A Prevádzkové príjmy'!AI123/Parametre!$C$152/Vstupy!$F$26*(Parametre!$C$175+Parametre!$D$175+Parametre!$E$175+Parametre!$F$175+Parametre!$G$175+Parametre!$H$175)*Parametre!AJ168</f>
        <v>1275.5621869242548</v>
      </c>
      <c r="AJ53" s="234">
        <f>'04A Prevádzkové príjmy'!AJ123/Parametre!$C$152/Vstupy!$F$26*(Parametre!$C$175+Parametre!$D$175+Parametre!$E$175+Parametre!$F$175+Parametre!$G$175+Parametre!$H$175)*Parametre!AK168</f>
        <v>1294.6956197281186</v>
      </c>
      <c r="AK53" s="234">
        <f>'04A Prevádzkové príjmy'!AK123/Parametre!$C$152/Vstupy!$F$26*(Parametre!$C$175+Parametre!$D$175+Parametre!$E$175+Parametre!$F$175+Parametre!$G$175+Parametre!$H$175)*Parametre!AL168</f>
        <v>1314.1160540240401</v>
      </c>
      <c r="AL53" s="234">
        <f>'04A Prevádzkové príjmy'!AL123/Parametre!$C$152/Vstupy!$F$26*(Parametre!$C$175+Parametre!$D$175+Parametre!$E$175+Parametre!$F$175+Parametre!$G$175+Parametre!$H$175)*Parametre!AM168</f>
        <v>1333.8277948344007</v>
      </c>
      <c r="AM53" s="234">
        <f>'04A Prevádzkové príjmy'!AM123/Parametre!$C$152/Vstupy!$F$26*(Parametre!$C$175+Parametre!$D$175+Parametre!$E$175+Parametre!$F$175+Parametre!$G$175+Parametre!$H$175)*Parametre!AN168</f>
        <v>1333.8277948344007</v>
      </c>
      <c r="AN53" s="234">
        <f>'04A Prevádzkové príjmy'!AN123/Parametre!$C$152/Vstupy!$F$26*(Parametre!$C$175+Parametre!$D$175+Parametre!$E$175+Parametre!$F$175+Parametre!$G$175+Parametre!$H$175)*Parametre!AO168</f>
        <v>1333.8277948344007</v>
      </c>
      <c r="AO53" s="234">
        <f>'04A Prevádzkové príjmy'!AO123/Parametre!$C$152/Vstupy!$F$26*(Parametre!$C$175+Parametre!$D$175+Parametre!$E$175+Parametre!$F$175+Parametre!$G$175+Parametre!$H$175)*Parametre!AP168</f>
        <v>1333.8277948344007</v>
      </c>
      <c r="AP53" s="234">
        <f>'04A Prevádzkové príjmy'!AP123/Parametre!$C$152/Vstupy!$F$26*(Parametre!$C$175+Parametre!$D$175+Parametre!$E$175+Parametre!$F$175+Parametre!$G$175+Parametre!$H$175)*Parametre!AQ168</f>
        <v>1333.8277948344007</v>
      </c>
    </row>
    <row r="54" spans="2:42" x14ac:dyDescent="0.2">
      <c r="B54" s="481" t="s">
        <v>689</v>
      </c>
      <c r="C54" s="349">
        <f t="shared" si="28"/>
        <v>0</v>
      </c>
      <c r="D54" s="234">
        <f>'04A Prevádzkové príjmy'!D124/Parametre!$C$152/Vstupy!$F$27*(Parametre!$C$175+Parametre!$D$175+Parametre!$E$175+Parametre!$F$175+Parametre!$G$175+Parametre!$H$175)*Parametre!E169</f>
        <v>0</v>
      </c>
      <c r="E54" s="234">
        <f>'04A Prevádzkové príjmy'!E124/Parametre!$C$152/Vstupy!$F$27*(Parametre!$C$175+Parametre!$D$175+Parametre!$E$175+Parametre!$F$175+Parametre!$G$175+Parametre!$H$175)*Parametre!F169</f>
        <v>0</v>
      </c>
      <c r="F54" s="234">
        <f>'04A Prevádzkové príjmy'!F124/Parametre!$C$152/Vstupy!$F$27*(Parametre!$C$175+Parametre!$D$175+Parametre!$E$175+Parametre!$F$175+Parametre!$G$175+Parametre!$H$175)*Parametre!G169</f>
        <v>0</v>
      </c>
      <c r="G54" s="234">
        <f>'04A Prevádzkové príjmy'!G124/Parametre!$C$152/Vstupy!$F$27*(Parametre!$C$175+Parametre!$D$175+Parametre!$E$175+Parametre!$F$175+Parametre!$G$175+Parametre!$H$175)*Parametre!H169</f>
        <v>0</v>
      </c>
      <c r="H54" s="234">
        <f>'04A Prevádzkové príjmy'!H124/Parametre!$C$152/Vstupy!$F$27*(Parametre!$C$175+Parametre!$D$175+Parametre!$E$175+Parametre!$F$175+Parametre!$G$175+Parametre!$H$175)*Parametre!I169</f>
        <v>0</v>
      </c>
      <c r="I54" s="234">
        <f>'04A Prevádzkové príjmy'!I124/Parametre!$C$152/Vstupy!$F$27*(Parametre!$C$175+Parametre!$D$175+Parametre!$E$175+Parametre!$F$175+Parametre!$G$175+Parametre!$H$175)*Parametre!J169</f>
        <v>0</v>
      </c>
      <c r="J54" s="234">
        <f>'04A Prevádzkové príjmy'!J124/Parametre!$C$152/Vstupy!$F$27*(Parametre!$C$175+Parametre!$D$175+Parametre!$E$175+Parametre!$F$175+Parametre!$G$175+Parametre!$H$175)*Parametre!K169</f>
        <v>0</v>
      </c>
      <c r="K54" s="234">
        <f>'04A Prevádzkové príjmy'!K124/Parametre!$C$152/Vstupy!$F$27*(Parametre!$C$175+Parametre!$D$175+Parametre!$E$175+Parametre!$F$175+Parametre!$G$175+Parametre!$H$175)*Parametre!L169</f>
        <v>0</v>
      </c>
      <c r="L54" s="234">
        <f>'04A Prevádzkové príjmy'!L124/Parametre!$C$152/Vstupy!$F$27*(Parametre!$C$175+Parametre!$D$175+Parametre!$E$175+Parametre!$F$175+Parametre!$G$175+Parametre!$H$175)*Parametre!M169</f>
        <v>0</v>
      </c>
      <c r="M54" s="234">
        <f>'04A Prevádzkové príjmy'!M124/Parametre!$C$152/Vstupy!$F$27*(Parametre!$C$175+Parametre!$D$175+Parametre!$E$175+Parametre!$F$175+Parametre!$G$175+Parametre!$H$175)*Parametre!N169</f>
        <v>0</v>
      </c>
      <c r="N54" s="234">
        <f>'04A Prevádzkové príjmy'!N124/Parametre!$C$152/Vstupy!$F$27*(Parametre!$C$175+Parametre!$D$175+Parametre!$E$175+Parametre!$F$175+Parametre!$G$175+Parametre!$H$175)*Parametre!O169</f>
        <v>0</v>
      </c>
      <c r="O54" s="234">
        <f>'04A Prevádzkové príjmy'!O124/Parametre!$C$152/Vstupy!$F$27*(Parametre!$C$175+Parametre!$D$175+Parametre!$E$175+Parametre!$F$175+Parametre!$G$175+Parametre!$H$175)*Parametre!P169</f>
        <v>0</v>
      </c>
      <c r="P54" s="234">
        <f>'04A Prevádzkové príjmy'!P124/Parametre!$C$152/Vstupy!$F$27*(Parametre!$C$175+Parametre!$D$175+Parametre!$E$175+Parametre!$F$175+Parametre!$G$175+Parametre!$H$175)*Parametre!Q169</f>
        <v>0</v>
      </c>
      <c r="Q54" s="234">
        <f>'04A Prevádzkové príjmy'!Q124/Parametre!$C$152/Vstupy!$F$27*(Parametre!$C$175+Parametre!$D$175+Parametre!$E$175+Parametre!$F$175+Parametre!$G$175+Parametre!$H$175)*Parametre!R169</f>
        <v>0</v>
      </c>
      <c r="R54" s="234">
        <f>'04A Prevádzkové príjmy'!R124/Parametre!$C$152/Vstupy!$F$27*(Parametre!$C$175+Parametre!$D$175+Parametre!$E$175+Parametre!$F$175+Parametre!$G$175+Parametre!$H$175)*Parametre!S169</f>
        <v>0</v>
      </c>
      <c r="S54" s="234">
        <f>'04A Prevádzkové príjmy'!S124/Parametre!$C$152/Vstupy!$F$27*(Parametre!$C$175+Parametre!$D$175+Parametre!$E$175+Parametre!$F$175+Parametre!$G$175+Parametre!$H$175)*Parametre!T169</f>
        <v>0</v>
      </c>
      <c r="T54" s="234">
        <f>'04A Prevádzkové príjmy'!T124/Parametre!$C$152/Vstupy!$F$27*(Parametre!$C$175+Parametre!$D$175+Parametre!$E$175+Parametre!$F$175+Parametre!$G$175+Parametre!$H$175)*Parametre!U169</f>
        <v>0</v>
      </c>
      <c r="U54" s="234">
        <f>'04A Prevádzkové príjmy'!U124/Parametre!$C$152/Vstupy!$F$27*(Parametre!$C$175+Parametre!$D$175+Parametre!$E$175+Parametre!$F$175+Parametre!$G$175+Parametre!$H$175)*Parametre!V169</f>
        <v>0</v>
      </c>
      <c r="V54" s="234">
        <f>'04A Prevádzkové príjmy'!V124/Parametre!$C$152/Vstupy!$F$27*(Parametre!$C$175+Parametre!$D$175+Parametre!$E$175+Parametre!$F$175+Parametre!$G$175+Parametre!$H$175)*Parametre!W169</f>
        <v>0</v>
      </c>
      <c r="W54" s="234">
        <f>'04A Prevádzkové príjmy'!W124/Parametre!$C$152/Vstupy!$F$27*(Parametre!$C$175+Parametre!$D$175+Parametre!$E$175+Parametre!$F$175+Parametre!$G$175+Parametre!$H$175)*Parametre!X169</f>
        <v>0</v>
      </c>
      <c r="X54" s="234">
        <f>'04A Prevádzkové príjmy'!X124/Parametre!$C$152/Vstupy!$F$27*(Parametre!$C$175+Parametre!$D$175+Parametre!$E$175+Parametre!$F$175+Parametre!$G$175+Parametre!$H$175)*Parametre!Y169</f>
        <v>0</v>
      </c>
      <c r="Y54" s="234">
        <f>'04A Prevádzkové príjmy'!Y124/Parametre!$C$152/Vstupy!$F$27*(Parametre!$C$175+Parametre!$D$175+Parametre!$E$175+Parametre!$F$175+Parametre!$G$175+Parametre!$H$175)*Parametre!Z169</f>
        <v>0</v>
      </c>
      <c r="Z54" s="234">
        <f>'04A Prevádzkové príjmy'!Z124/Parametre!$C$152/Vstupy!$F$27*(Parametre!$C$175+Parametre!$D$175+Parametre!$E$175+Parametre!$F$175+Parametre!$G$175+Parametre!$H$175)*Parametre!AA169</f>
        <v>0</v>
      </c>
      <c r="AA54" s="234">
        <f>'04A Prevádzkové príjmy'!AA124/Parametre!$C$152/Vstupy!$F$27*(Parametre!$C$175+Parametre!$D$175+Parametre!$E$175+Parametre!$F$175+Parametre!$G$175+Parametre!$H$175)*Parametre!AB169</f>
        <v>0</v>
      </c>
      <c r="AB54" s="234">
        <f>'04A Prevádzkové príjmy'!AB124/Parametre!$C$152/Vstupy!$F$27*(Parametre!$C$175+Parametre!$D$175+Parametre!$E$175+Parametre!$F$175+Parametre!$G$175+Parametre!$H$175)*Parametre!AC169</f>
        <v>0</v>
      </c>
      <c r="AC54" s="234">
        <f>'04A Prevádzkové príjmy'!AC124/Parametre!$C$152/Vstupy!$F$27*(Parametre!$C$175+Parametre!$D$175+Parametre!$E$175+Parametre!$F$175+Parametre!$G$175+Parametre!$H$175)*Parametre!AD169</f>
        <v>0</v>
      </c>
      <c r="AD54" s="234">
        <f>'04A Prevádzkové príjmy'!AD124/Parametre!$C$152/Vstupy!$F$27*(Parametre!$C$175+Parametre!$D$175+Parametre!$E$175+Parametre!$F$175+Parametre!$G$175+Parametre!$H$175)*Parametre!AE169</f>
        <v>0</v>
      </c>
      <c r="AE54" s="234">
        <f>'04A Prevádzkové príjmy'!AE124/Parametre!$C$152/Vstupy!$F$27*(Parametre!$C$175+Parametre!$D$175+Parametre!$E$175+Parametre!$F$175+Parametre!$G$175+Parametre!$H$175)*Parametre!AF169</f>
        <v>0</v>
      </c>
      <c r="AF54" s="234">
        <f>'04A Prevádzkové príjmy'!AF124/Parametre!$C$152/Vstupy!$F$27*(Parametre!$C$175+Parametre!$D$175+Parametre!$E$175+Parametre!$F$175+Parametre!$G$175+Parametre!$H$175)*Parametre!AG169</f>
        <v>0</v>
      </c>
      <c r="AG54" s="234">
        <f>'04A Prevádzkové príjmy'!AG124/Parametre!$C$152/Vstupy!$F$27*(Parametre!$C$175+Parametre!$D$175+Parametre!$E$175+Parametre!$F$175+Parametre!$G$175+Parametre!$H$175)*Parametre!AH169</f>
        <v>0</v>
      </c>
      <c r="AH54" s="234">
        <f>'04A Prevádzkové príjmy'!AH124/Parametre!$C$152/Vstupy!$F$27*(Parametre!$C$175+Parametre!$D$175+Parametre!$E$175+Parametre!$F$175+Parametre!$G$175+Parametre!$H$175)*Parametre!AI169</f>
        <v>0</v>
      </c>
      <c r="AI54" s="234">
        <f>'04A Prevádzkové príjmy'!AI124/Parametre!$C$152/Vstupy!$F$27*(Parametre!$C$175+Parametre!$D$175+Parametre!$E$175+Parametre!$F$175+Parametre!$G$175+Parametre!$H$175)*Parametre!AJ169</f>
        <v>0</v>
      </c>
      <c r="AJ54" s="234">
        <f>'04A Prevádzkové príjmy'!AJ124/Parametre!$C$152/Vstupy!$F$27*(Parametre!$C$175+Parametre!$D$175+Parametre!$E$175+Parametre!$F$175+Parametre!$G$175+Parametre!$H$175)*Parametre!AK169</f>
        <v>0</v>
      </c>
      <c r="AK54" s="234">
        <f>'04A Prevádzkové príjmy'!AK124/Parametre!$C$152/Vstupy!$F$27*(Parametre!$C$175+Parametre!$D$175+Parametre!$E$175+Parametre!$F$175+Parametre!$G$175+Parametre!$H$175)*Parametre!AL169</f>
        <v>0</v>
      </c>
      <c r="AL54" s="234">
        <f>'04A Prevádzkové príjmy'!AL124/Parametre!$C$152/Vstupy!$F$27*(Parametre!$C$175+Parametre!$D$175+Parametre!$E$175+Parametre!$F$175+Parametre!$G$175+Parametre!$H$175)*Parametre!AM169</f>
        <v>0</v>
      </c>
      <c r="AM54" s="234">
        <f>'04A Prevádzkové príjmy'!AM124/Parametre!$C$152/Vstupy!$F$27*(Parametre!$C$175+Parametre!$D$175+Parametre!$E$175+Parametre!$F$175+Parametre!$G$175+Parametre!$H$175)*Parametre!AN169</f>
        <v>0</v>
      </c>
      <c r="AN54" s="234">
        <f>'04A Prevádzkové príjmy'!AN124/Parametre!$C$152/Vstupy!$F$27*(Parametre!$C$175+Parametre!$D$175+Parametre!$E$175+Parametre!$F$175+Parametre!$G$175+Parametre!$H$175)*Parametre!AO169</f>
        <v>0</v>
      </c>
      <c r="AO54" s="234">
        <f>'04A Prevádzkové príjmy'!AO124/Parametre!$C$152/Vstupy!$F$27*(Parametre!$C$175+Parametre!$D$175+Parametre!$E$175+Parametre!$F$175+Parametre!$G$175+Parametre!$H$175)*Parametre!AP169</f>
        <v>0</v>
      </c>
      <c r="AP54" s="234">
        <f>'04A Prevádzkové príjmy'!AP124/Parametre!$C$152/Vstupy!$F$27*(Parametre!$C$175+Parametre!$D$175+Parametre!$E$175+Parametre!$F$175+Parametre!$G$175+Parametre!$H$175)*Parametre!AQ169</f>
        <v>0</v>
      </c>
    </row>
    <row r="55" spans="2:42" x14ac:dyDescent="0.2">
      <c r="B55" s="305" t="s">
        <v>591</v>
      </c>
      <c r="C55" s="350">
        <f t="shared" si="28"/>
        <v>84481.675911155151</v>
      </c>
      <c r="D55" s="350">
        <f t="shared" ref="D55:AP55" si="29">SUM(D52:D54)</f>
        <v>0</v>
      </c>
      <c r="E55" s="350">
        <f t="shared" si="29"/>
        <v>0</v>
      </c>
      <c r="F55" s="350">
        <f t="shared" si="29"/>
        <v>0</v>
      </c>
      <c r="G55" s="350">
        <f t="shared" si="29"/>
        <v>972.25112255800286</v>
      </c>
      <c r="H55" s="350">
        <f t="shared" si="29"/>
        <v>1009.0152526385565</v>
      </c>
      <c r="I55" s="350">
        <f t="shared" si="29"/>
        <v>1059.0832037564242</v>
      </c>
      <c r="J55" s="350">
        <f t="shared" si="29"/>
        <v>1120.5438300584253</v>
      </c>
      <c r="K55" s="350">
        <f t="shared" si="29"/>
        <v>1193.6298007332957</v>
      </c>
      <c r="L55" s="350">
        <f t="shared" si="29"/>
        <v>1275.3752713927856</v>
      </c>
      <c r="M55" s="350">
        <f t="shared" si="29"/>
        <v>1378.1047887287243</v>
      </c>
      <c r="N55" s="350">
        <f t="shared" si="29"/>
        <v>1464.5358497217026</v>
      </c>
      <c r="O55" s="350">
        <f t="shared" si="29"/>
        <v>1552.4197491760031</v>
      </c>
      <c r="P55" s="350">
        <f t="shared" si="29"/>
        <v>1641.2687203402479</v>
      </c>
      <c r="Q55" s="350">
        <f t="shared" si="29"/>
        <v>1731.6011508111978</v>
      </c>
      <c r="R55" s="350">
        <f t="shared" si="29"/>
        <v>1822.9225194383569</v>
      </c>
      <c r="S55" s="350">
        <f t="shared" si="29"/>
        <v>1906.7161332093692</v>
      </c>
      <c r="T55" s="350">
        <f t="shared" si="29"/>
        <v>1990.0561685556308</v>
      </c>
      <c r="U55" s="350">
        <f t="shared" si="29"/>
        <v>2073.4591931838431</v>
      </c>
      <c r="V55" s="350">
        <f t="shared" si="29"/>
        <v>2156.4207062614223</v>
      </c>
      <c r="W55" s="350">
        <f t="shared" si="29"/>
        <v>2239.4542979455955</v>
      </c>
      <c r="X55" s="350">
        <f t="shared" si="29"/>
        <v>2322.058608903144</v>
      </c>
      <c r="Y55" s="350">
        <f t="shared" si="29"/>
        <v>2404.7442732619566</v>
      </c>
      <c r="Z55" s="350">
        <f t="shared" si="29"/>
        <v>2487.0130581039057</v>
      </c>
      <c r="AA55" s="350">
        <f t="shared" si="29"/>
        <v>2569.3726630291994</v>
      </c>
      <c r="AB55" s="350">
        <f t="shared" si="29"/>
        <v>2651.3279666529997</v>
      </c>
      <c r="AC55" s="350">
        <f t="shared" si="29"/>
        <v>2733.1352892616374</v>
      </c>
      <c r="AD55" s="350">
        <f t="shared" si="29"/>
        <v>2815.0480051448835</v>
      </c>
      <c r="AE55" s="350">
        <f t="shared" si="29"/>
        <v>2896.5756327661215</v>
      </c>
      <c r="AF55" s="350">
        <f t="shared" si="29"/>
        <v>2978.218629389542</v>
      </c>
      <c r="AG55" s="350">
        <f t="shared" si="29"/>
        <v>3059.4895887076509</v>
      </c>
      <c r="AH55" s="350">
        <f t="shared" si="29"/>
        <v>3140.8861086177753</v>
      </c>
      <c r="AI55" s="350">
        <f t="shared" si="29"/>
        <v>3221.923843886163</v>
      </c>
      <c r="AJ55" s="350">
        <f t="shared" si="29"/>
        <v>3303.0975545056881</v>
      </c>
      <c r="AK55" s="350">
        <f t="shared" si="29"/>
        <v>3383.9259423739641</v>
      </c>
      <c r="AL55" s="350">
        <f t="shared" si="29"/>
        <v>3464.9009510433675</v>
      </c>
      <c r="AM55" s="350">
        <f t="shared" si="29"/>
        <v>3525.5368988936029</v>
      </c>
      <c r="AN55" s="350">
        <f t="shared" si="29"/>
        <v>3586.0302401746512</v>
      </c>
      <c r="AO55" s="350">
        <f t="shared" si="29"/>
        <v>3645.9012284160849</v>
      </c>
      <c r="AP55" s="350">
        <f t="shared" si="29"/>
        <v>3705.6316695132232</v>
      </c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AC7-6DC5-4DC2-91FF-0A1743E89AE7}">
  <sheetPr>
    <tabColor rgb="FFCCFF99"/>
  </sheetPr>
  <dimension ref="B2:AP77"/>
  <sheetViews>
    <sheetView zoomScale="90" zoomScaleNormal="90" workbookViewId="0">
      <selection activeCell="C74" sqref="C74"/>
    </sheetView>
  </sheetViews>
  <sheetFormatPr defaultColWidth="8.77734375" defaultRowHeight="10.199999999999999" x14ac:dyDescent="0.2"/>
  <cols>
    <col min="1" max="1" width="5.21875" style="230" customWidth="1"/>
    <col min="2" max="2" width="27" style="230" bestFit="1" customWidth="1"/>
    <col min="3" max="3" width="9.21875" style="230" bestFit="1" customWidth="1"/>
    <col min="4" max="4" width="7.88671875" style="230" customWidth="1"/>
    <col min="5" max="6" width="4.77734375" style="230" bestFit="1" customWidth="1"/>
    <col min="7" max="7" width="8.6640625" style="230" customWidth="1"/>
    <col min="8" max="14" width="8" style="230" bestFit="1" customWidth="1"/>
    <col min="15" max="42" width="8.5546875" style="230" bestFit="1" customWidth="1"/>
    <col min="43" max="16384" width="8.77734375" style="230"/>
  </cols>
  <sheetData>
    <row r="2" spans="2:42" x14ac:dyDescent="0.2">
      <c r="B2" s="229"/>
      <c r="C2" s="229"/>
      <c r="D2" s="229" t="s">
        <v>10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</row>
    <row r="3" spans="2:42" x14ac:dyDescent="0.2">
      <c r="B3" s="231" t="s">
        <v>392</v>
      </c>
      <c r="C3" s="231"/>
      <c r="D3" s="236">
        <v>1</v>
      </c>
      <c r="E3" s="236">
        <v>2</v>
      </c>
      <c r="F3" s="236">
        <v>3</v>
      </c>
      <c r="G3" s="236">
        <v>4</v>
      </c>
      <c r="H3" s="236">
        <v>5</v>
      </c>
      <c r="I3" s="236">
        <v>6</v>
      </c>
      <c r="J3" s="236">
        <v>7</v>
      </c>
      <c r="K3" s="236">
        <v>8</v>
      </c>
      <c r="L3" s="236">
        <v>9</v>
      </c>
      <c r="M3" s="236">
        <v>10</v>
      </c>
      <c r="N3" s="236">
        <v>11</v>
      </c>
      <c r="O3" s="236">
        <v>12</v>
      </c>
      <c r="P3" s="236">
        <v>13</v>
      </c>
      <c r="Q3" s="236">
        <v>14</v>
      </c>
      <c r="R3" s="236">
        <v>15</v>
      </c>
      <c r="S3" s="236">
        <v>16</v>
      </c>
      <c r="T3" s="236">
        <v>17</v>
      </c>
      <c r="U3" s="236">
        <v>18</v>
      </c>
      <c r="V3" s="236">
        <v>19</v>
      </c>
      <c r="W3" s="236">
        <v>20</v>
      </c>
      <c r="X3" s="236">
        <v>21</v>
      </c>
      <c r="Y3" s="236">
        <v>22</v>
      </c>
      <c r="Z3" s="236">
        <v>23</v>
      </c>
      <c r="AA3" s="236">
        <v>24</v>
      </c>
      <c r="AB3" s="236">
        <v>25</v>
      </c>
      <c r="AC3" s="236">
        <v>26</v>
      </c>
      <c r="AD3" s="236">
        <v>27</v>
      </c>
      <c r="AE3" s="236">
        <v>28</v>
      </c>
      <c r="AF3" s="236">
        <v>29</v>
      </c>
      <c r="AG3" s="236">
        <v>30</v>
      </c>
      <c r="AH3" s="236">
        <v>31</v>
      </c>
      <c r="AI3" s="236">
        <v>32</v>
      </c>
      <c r="AJ3" s="236">
        <v>33</v>
      </c>
      <c r="AK3" s="236">
        <v>34</v>
      </c>
      <c r="AL3" s="236">
        <v>35</v>
      </c>
      <c r="AM3" s="236">
        <v>36</v>
      </c>
      <c r="AN3" s="236">
        <v>37</v>
      </c>
      <c r="AO3" s="236">
        <v>38</v>
      </c>
      <c r="AP3" s="236">
        <v>39</v>
      </c>
    </row>
    <row r="4" spans="2:42" x14ac:dyDescent="0.2">
      <c r="B4" s="232" t="s">
        <v>33</v>
      </c>
      <c r="C4" s="233" t="s">
        <v>9</v>
      </c>
      <c r="D4" s="237">
        <v>2026</v>
      </c>
      <c r="E4" s="237">
        <f>$D$4+D3</f>
        <v>2027</v>
      </c>
      <c r="F4" s="237">
        <f>$D$4+E3</f>
        <v>2028</v>
      </c>
      <c r="G4" s="237">
        <f t="shared" ref="G4:AN4" si="0">$D$4+F3</f>
        <v>2029</v>
      </c>
      <c r="H4" s="237">
        <f t="shared" si="0"/>
        <v>2030</v>
      </c>
      <c r="I4" s="237">
        <f t="shared" si="0"/>
        <v>2031</v>
      </c>
      <c r="J4" s="237">
        <f t="shared" si="0"/>
        <v>2032</v>
      </c>
      <c r="K4" s="237">
        <f t="shared" si="0"/>
        <v>2033</v>
      </c>
      <c r="L4" s="237">
        <f t="shared" si="0"/>
        <v>2034</v>
      </c>
      <c r="M4" s="237">
        <f t="shared" si="0"/>
        <v>2035</v>
      </c>
      <c r="N4" s="237">
        <f t="shared" si="0"/>
        <v>2036</v>
      </c>
      <c r="O4" s="237">
        <f t="shared" si="0"/>
        <v>2037</v>
      </c>
      <c r="P4" s="237">
        <f t="shared" si="0"/>
        <v>2038</v>
      </c>
      <c r="Q4" s="237">
        <f t="shared" si="0"/>
        <v>2039</v>
      </c>
      <c r="R4" s="237">
        <f t="shared" si="0"/>
        <v>2040</v>
      </c>
      <c r="S4" s="237">
        <f t="shared" si="0"/>
        <v>2041</v>
      </c>
      <c r="T4" s="237">
        <f t="shared" si="0"/>
        <v>2042</v>
      </c>
      <c r="U4" s="237">
        <f t="shared" si="0"/>
        <v>2043</v>
      </c>
      <c r="V4" s="237">
        <f t="shared" si="0"/>
        <v>2044</v>
      </c>
      <c r="W4" s="237">
        <f t="shared" si="0"/>
        <v>2045</v>
      </c>
      <c r="X4" s="237">
        <f t="shared" si="0"/>
        <v>2046</v>
      </c>
      <c r="Y4" s="237">
        <f t="shared" si="0"/>
        <v>2047</v>
      </c>
      <c r="Z4" s="237">
        <f t="shared" si="0"/>
        <v>2048</v>
      </c>
      <c r="AA4" s="237">
        <f t="shared" si="0"/>
        <v>2049</v>
      </c>
      <c r="AB4" s="237">
        <f t="shared" si="0"/>
        <v>2050</v>
      </c>
      <c r="AC4" s="237">
        <f t="shared" si="0"/>
        <v>2051</v>
      </c>
      <c r="AD4" s="237">
        <f t="shared" si="0"/>
        <v>2052</v>
      </c>
      <c r="AE4" s="237">
        <f t="shared" si="0"/>
        <v>2053</v>
      </c>
      <c r="AF4" s="237">
        <f t="shared" si="0"/>
        <v>2054</v>
      </c>
      <c r="AG4" s="237">
        <f t="shared" si="0"/>
        <v>2055</v>
      </c>
      <c r="AH4" s="237">
        <f t="shared" si="0"/>
        <v>2056</v>
      </c>
      <c r="AI4" s="237">
        <f t="shared" si="0"/>
        <v>2057</v>
      </c>
      <c r="AJ4" s="237">
        <f t="shared" si="0"/>
        <v>2058</v>
      </c>
      <c r="AK4" s="237">
        <f t="shared" si="0"/>
        <v>2059</v>
      </c>
      <c r="AL4" s="237">
        <f t="shared" si="0"/>
        <v>2060</v>
      </c>
      <c r="AM4" s="237">
        <f t="shared" si="0"/>
        <v>2061</v>
      </c>
      <c r="AN4" s="237">
        <f t="shared" si="0"/>
        <v>2062</v>
      </c>
      <c r="AO4" s="237">
        <f t="shared" ref="AO4" si="1">$D$4+AN3</f>
        <v>2063</v>
      </c>
      <c r="AP4" s="237">
        <f t="shared" ref="AP4" si="2">$D$4+AO3</f>
        <v>2064</v>
      </c>
    </row>
    <row r="5" spans="2:42" x14ac:dyDescent="0.2">
      <c r="B5" s="229" t="s">
        <v>386</v>
      </c>
      <c r="C5" s="234">
        <f>SUM(D5:AQ5)</f>
        <v>214728.33955326935</v>
      </c>
      <c r="D5" s="235">
        <f>'09_A Ostatné náklady (cesty)'!D10</f>
        <v>0</v>
      </c>
      <c r="E5" s="235">
        <f>'09_A Ostatné náklady (cesty)'!E10</f>
        <v>0</v>
      </c>
      <c r="F5" s="235">
        <f>'09_A Ostatné náklady (cesty)'!F10</f>
        <v>0</v>
      </c>
      <c r="G5" s="235">
        <f>'09_A Ostatné náklady (cesty)'!G10</f>
        <v>10661.12503409849</v>
      </c>
      <c r="H5" s="235">
        <f>'09_A Ostatné náklady (cesty)'!H10</f>
        <v>10640.737555848475</v>
      </c>
      <c r="I5" s="235">
        <f>'09_A Ostatné náklady (cesty)'!I10</f>
        <v>10558.518536119316</v>
      </c>
      <c r="J5" s="235">
        <f>'09_A Ostatné náklady (cesty)'!J10</f>
        <v>10423.323086158392</v>
      </c>
      <c r="K5" s="235">
        <f>'09_A Ostatné náklady (cesty)'!K10</f>
        <v>10233.824743341924</v>
      </c>
      <c r="L5" s="235">
        <f>'09_A Ostatné náklady (cesty)'!L10</f>
        <v>10003.973685280875</v>
      </c>
      <c r="M5" s="235">
        <f>'09_A Ostatné náklady (cesty)'!M10</f>
        <v>9674.6155929195047</v>
      </c>
      <c r="N5" s="235">
        <f>'09_A Ostatné náklady (cesty)'!N10</f>
        <v>9424.0315937796749</v>
      </c>
      <c r="O5" s="235">
        <f>'09_A Ostatné náklady (cesty)'!O10</f>
        <v>9167.3697474089458</v>
      </c>
      <c r="P5" s="235">
        <f>'09_A Ostatné náklady (cesty)'!P10</f>
        <v>8906.9612091123054</v>
      </c>
      <c r="Q5" s="235">
        <f>'09_A Ostatné náklady (cesty)'!Q10</f>
        <v>8640.3064484294355</v>
      </c>
      <c r="R5" s="235">
        <f>'09_A Ostatné náklady (cesty)'!R10</f>
        <v>8369.7755256067339</v>
      </c>
      <c r="S5" s="235">
        <f>'09_A Ostatné náklady (cesty)'!S10</f>
        <v>8028.109160588916</v>
      </c>
      <c r="T5" s="235">
        <f>'09_A Ostatné náklady (cesty)'!T10</f>
        <v>7687.738873191809</v>
      </c>
      <c r="U5" s="235">
        <f>'09_A Ostatné náklady (cesty)'!U10</f>
        <v>7346.1378464342097</v>
      </c>
      <c r="V5" s="235">
        <f>'09_A Ostatné náklady (cesty)'!V10</f>
        <v>7005.7376203826989</v>
      </c>
      <c r="W5" s="235">
        <f>'09_A Ostatné náklady (cesty)'!W10</f>
        <v>6664.0068577498005</v>
      </c>
      <c r="X5" s="235">
        <f>'09_A Ostatné náklady (cesty)'!X10</f>
        <v>6323.3786043604814</v>
      </c>
      <c r="Y5" s="235">
        <f>'09_A Ostatné náklady (cesty)'!Y10</f>
        <v>5981.3164181758966</v>
      </c>
      <c r="Z5" s="235">
        <f>'09_A Ostatné náklady (cesty)'!Z10</f>
        <v>5640.2553099686893</v>
      </c>
      <c r="AA5" s="235">
        <f>'09_A Ostatné náklady (cesty)'!AA10</f>
        <v>5297.6531330167854</v>
      </c>
      <c r="AB5" s="235">
        <f>'09_A Ostatné náklady (cesty)'!AB10</f>
        <v>4955.9473331180379</v>
      </c>
      <c r="AC5" s="235">
        <f>'09_A Ostatné náklady (cesty)'!AC10</f>
        <v>4613.8381136187436</v>
      </c>
      <c r="AD5" s="235">
        <f>'09_A Ostatné náklady (cesty)'!AD10</f>
        <v>4270.0198246389118</v>
      </c>
      <c r="AE5" s="235">
        <f>'09_A Ostatné náklady (cesty)'!AE10</f>
        <v>3926.9344710017422</v>
      </c>
      <c r="AF5" s="235">
        <f>'09_A Ostatné náklady (cesty)'!AF10</f>
        <v>3582.0229138848445</v>
      </c>
      <c r="AG5" s="235">
        <f>'09_A Ostatné náklady (cesty)'!AG10</f>
        <v>3237.7308181791318</v>
      </c>
      <c r="AH5" s="235">
        <f>'09_A Ostatné náklady (cesty)'!AH10</f>
        <v>2891.4911113659491</v>
      </c>
      <c r="AI5" s="235">
        <f>'09_A Ostatné náklady (cesty)'!AI10</f>
        <v>2545.7536292637824</v>
      </c>
      <c r="AJ5" s="235">
        <f>'09_A Ostatné náklady (cesty)'!AJ10</f>
        <v>2197.942689666299</v>
      </c>
      <c r="AK5" s="235">
        <f>'09_A Ostatné náklady (cesty)'!AK10</f>
        <v>1850.5128226358988</v>
      </c>
      <c r="AL5" s="235">
        <f>'09_A Ostatné náklady (cesty)'!AL10</f>
        <v>1500.8790418732649</v>
      </c>
      <c r="AM5" s="235">
        <f>'09_A Ostatné náklady (cesty)'!AM10</f>
        <v>1147.0953924956045</v>
      </c>
      <c r="AN5" s="235">
        <f>'09_A Ostatné náklady (cesty)'!AN10</f>
        <v>793.62828831038337</v>
      </c>
      <c r="AO5" s="235">
        <f>'09_A Ostatné náklady (cesty)'!AO10</f>
        <v>442.98892715053722</v>
      </c>
      <c r="AP5" s="235">
        <f>'09_A Ostatné náklady (cesty)'!AP10</f>
        <v>92.657594092919084</v>
      </c>
    </row>
    <row r="6" spans="2:42" x14ac:dyDescent="0.2">
      <c r="B6" s="229" t="s">
        <v>387</v>
      </c>
      <c r="C6" s="234">
        <f t="shared" ref="C6:C8" si="3">SUM(D6:AQ6)</f>
        <v>257011.19050970301</v>
      </c>
      <c r="D6" s="235">
        <f>'09_A Ostatné náklady (cesty)'!D19</f>
        <v>0</v>
      </c>
      <c r="E6" s="235">
        <f>'09_A Ostatné náklady (cesty)'!E19</f>
        <v>0</v>
      </c>
      <c r="F6" s="235">
        <f>'09_A Ostatné náklady (cesty)'!F19</f>
        <v>0</v>
      </c>
      <c r="G6" s="235">
        <f>'09_A Ostatné náklady (cesty)'!G19</f>
        <v>7400.2817013976155</v>
      </c>
      <c r="H6" s="235">
        <f>'09_A Ostatné náklady (cesty)'!H19</f>
        <v>7424.6625362517616</v>
      </c>
      <c r="I6" s="235">
        <f>'09_A Ostatné náklady (cesty)'!I19</f>
        <v>7433.7567992299719</v>
      </c>
      <c r="J6" s="235">
        <f>'09_A Ostatné náklady (cesty)'!J19</f>
        <v>7430.5448858595582</v>
      </c>
      <c r="K6" s="235">
        <f>'09_A Ostatné náklady (cesty)'!K19</f>
        <v>7415.2823557844467</v>
      </c>
      <c r="L6" s="235">
        <f>'09_A Ostatné náklady (cesty)'!L19</f>
        <v>7392.1010211364</v>
      </c>
      <c r="M6" s="235">
        <f>'09_A Ostatné náklady (cesty)'!M19</f>
        <v>7346.773784075097</v>
      </c>
      <c r="N6" s="235">
        <f>'09_A Ostatné náklady (cesty)'!N19</f>
        <v>7324.0605980479968</v>
      </c>
      <c r="O6" s="235">
        <f>'09_A Ostatné náklady (cesty)'!O19</f>
        <v>7302.6686958782502</v>
      </c>
      <c r="P6" s="235">
        <f>'09_A Ostatné náklady (cesty)'!P19</f>
        <v>7283.2491756160452</v>
      </c>
      <c r="Q6" s="235">
        <f>'09_A Ostatné náklady (cesty)'!Q19</f>
        <v>7265.290739965305</v>
      </c>
      <c r="R6" s="235">
        <f>'09_A Ostatné náklady (cesty)'!R19</f>
        <v>7249.439659180025</v>
      </c>
      <c r="S6" s="235">
        <f>'09_A Ostatné náklady (cesty)'!S19</f>
        <v>7182.2470740953986</v>
      </c>
      <c r="T6" s="235">
        <f>'09_A Ostatné náklady (cesty)'!T19</f>
        <v>7121.6445397973921</v>
      </c>
      <c r="U6" s="235">
        <f>'09_A Ostatné náklady (cesty)'!U19</f>
        <v>7067.1952908025678</v>
      </c>
      <c r="V6" s="235">
        <f>'09_A Ostatné náklady (cesty)'!V19</f>
        <v>7019.5193444221186</v>
      </c>
      <c r="W6" s="235">
        <f>'09_A Ostatné náklady (cesty)'!W19</f>
        <v>6978.2269336307436</v>
      </c>
      <c r="X6" s="235">
        <f>'09_A Ostatné náklady (cesty)'!X19</f>
        <v>6943.8993491246674</v>
      </c>
      <c r="Y6" s="235">
        <f>'09_A Ostatné náklady (cesty)'!Y19</f>
        <v>6916.1949191181393</v>
      </c>
      <c r="Z6" s="235">
        <f>'09_A Ostatné náklady (cesty)'!Z19</f>
        <v>6895.6554189340895</v>
      </c>
      <c r="AA6" s="235">
        <f>'09_A Ostatné náklady (cesty)'!AA19</f>
        <v>6881.9884050291321</v>
      </c>
      <c r="AB6" s="235">
        <f>'09_A Ostatné náklady (cesty)'!AB19</f>
        <v>6875.6953236158179</v>
      </c>
      <c r="AC6" s="235">
        <f>'09_A Ostatné náklady (cesty)'!AC19</f>
        <v>6876.6975057473455</v>
      </c>
      <c r="AD6" s="235">
        <f>'09_A Ostatné náklady (cesty)'!AD19</f>
        <v>6884.9651010379494</v>
      </c>
      <c r="AE6" s="235">
        <f>'09_A Ostatné náklady (cesty)'!AE19</f>
        <v>6900.9374788217956</v>
      </c>
      <c r="AF6" s="235">
        <f>'09_A Ostatné náklady (cesty)'!AF19</f>
        <v>6924.4504697965313</v>
      </c>
      <c r="AG6" s="235">
        <f>'09_A Ostatné náklady (cesty)'!AG19</f>
        <v>6955.9009657957758</v>
      </c>
      <c r="AH6" s="235">
        <f>'09_A Ostatné náklady (cesty)'!AH19</f>
        <v>6995.1782928279918</v>
      </c>
      <c r="AI6" s="235">
        <f>'09_A Ostatné náklady (cesty)'!AI19</f>
        <v>7042.635958305591</v>
      </c>
      <c r="AJ6" s="235">
        <f>'09_A Ostatné náklady (cesty)'!AJ19</f>
        <v>7098.2180937962667</v>
      </c>
      <c r="AK6" s="235">
        <f>'09_A Ostatné náklady (cesty)'!AK19</f>
        <v>7162.233887013278</v>
      </c>
      <c r="AL6" s="235">
        <f>'09_A Ostatné náklady (cesty)'!AL19</f>
        <v>7234.683628103764</v>
      </c>
      <c r="AM6" s="235">
        <f>'09_A Ostatné náklady (cesty)'!AM19</f>
        <v>7218.0340230114653</v>
      </c>
      <c r="AN6" s="235">
        <f>'09_A Ostatné náklady (cesty)'!AN19</f>
        <v>7202.6247394560733</v>
      </c>
      <c r="AO6" s="235">
        <f>'09_A Ostatné náklady (cesty)'!AO19</f>
        <v>7188.547733814713</v>
      </c>
      <c r="AP6" s="235">
        <f>'09_A Ostatné náklady (cesty)'!AP19</f>
        <v>7175.7040811819079</v>
      </c>
    </row>
    <row r="7" spans="2:42" x14ac:dyDescent="0.2">
      <c r="B7" s="229" t="s">
        <v>388</v>
      </c>
      <c r="C7" s="234">
        <f t="shared" si="3"/>
        <v>530428.30993072933</v>
      </c>
      <c r="D7" s="235">
        <f>'09_A Ostatné náklady (cesty)'!D28</f>
        <v>0</v>
      </c>
      <c r="E7" s="235">
        <f>'09_A Ostatné náklady (cesty)'!E28</f>
        <v>0</v>
      </c>
      <c r="F7" s="235">
        <f>'09_A Ostatné náklady (cesty)'!F28</f>
        <v>0</v>
      </c>
      <c r="G7" s="235">
        <f>'09_A Ostatné náklady (cesty)'!G28</f>
        <v>5451.0156583569542</v>
      </c>
      <c r="H7" s="235">
        <f>'09_A Ostatné náklady (cesty)'!H28</f>
        <v>5689.6323410944369</v>
      </c>
      <c r="I7" s="235">
        <f>'09_A Ostatné náklady (cesty)'!I28</f>
        <v>6022.0083114543941</v>
      </c>
      <c r="J7" s="235">
        <f>'09_A Ostatné náklady (cesty)'!J28</f>
        <v>6434.6238349357372</v>
      </c>
      <c r="K7" s="235">
        <f>'09_A Ostatné náklady (cesty)'!K28</f>
        <v>6929.119383846476</v>
      </c>
      <c r="L7" s="235">
        <f>'09_A Ostatné náklady (cesty)'!L28</f>
        <v>7484.5166346034021</v>
      </c>
      <c r="M7" s="235">
        <f>'09_A Ostatné náklady (cesty)'!M28</f>
        <v>8187.9652642939163</v>
      </c>
      <c r="N7" s="235">
        <f>'09_A Ostatné náklady (cesty)'!N28</f>
        <v>8775.8118924135997</v>
      </c>
      <c r="O7" s="235">
        <f>'09_A Ostatné náklady (cesty)'!O28</f>
        <v>9373.5820296320999</v>
      </c>
      <c r="P7" s="235">
        <f>'09_A Ostatné náklady (cesty)'!P28</f>
        <v>9977.8211106642666</v>
      </c>
      <c r="Q7" s="235">
        <f>'09_A Ostatné náklady (cesty)'!Q28</f>
        <v>10592.18964835419</v>
      </c>
      <c r="R7" s="235">
        <f>'09_A Ostatné náklady (cesty)'!R28</f>
        <v>11213.185153888433</v>
      </c>
      <c r="S7" s="235">
        <f>'09_A Ostatné náklady (cesty)'!S28</f>
        <v>11780.575180538654</v>
      </c>
      <c r="T7" s="235">
        <f>'09_A Ostatné náklady (cesty)'!T28</f>
        <v>12344.380147601241</v>
      </c>
      <c r="U7" s="235">
        <f>'09_A Ostatné náklady (cesty)'!U28</f>
        <v>12908.247370923229</v>
      </c>
      <c r="V7" s="235">
        <f>'09_A Ostatné náklady (cesty)'!V28</f>
        <v>13468.603456706807</v>
      </c>
      <c r="W7" s="235">
        <f>'09_A Ostatné náklady (cesty)'!W28</f>
        <v>14029.074493496606</v>
      </c>
      <c r="X7" s="235">
        <f>'09_A Ostatné náklady (cesty)'!X28</f>
        <v>14586.109129309099</v>
      </c>
      <c r="Y7" s="235">
        <f>'09_A Ostatné náklady (cesty)'!Y28</f>
        <v>15143.312372395867</v>
      </c>
      <c r="Z7" s="235">
        <f>'09_A Ostatné náklady (cesty)'!Z28</f>
        <v>15697.154800666336</v>
      </c>
      <c r="AA7" s="235">
        <f>'09_A Ostatné náklady (cesty)'!AA28</f>
        <v>16251.220488801322</v>
      </c>
      <c r="AB7" s="235">
        <f>'09_A Ostatné náklady (cesty)'!AB28</f>
        <v>16802.001833955012</v>
      </c>
      <c r="AC7" s="235">
        <f>'09_A Ostatné náklady (cesty)'!AC28</f>
        <v>17351.305060734845</v>
      </c>
      <c r="AD7" s="235">
        <f>'09_A Ostatné náklady (cesty)'!AD28</f>
        <v>17900.915465047834</v>
      </c>
      <c r="AE7" s="235">
        <f>'09_A Ostatné náklady (cesty)'!AE28</f>
        <v>18447.357968284879</v>
      </c>
      <c r="AF7" s="235">
        <f>'09_A Ostatné náklady (cesty)'!AF28</f>
        <v>18994.164951428618</v>
      </c>
      <c r="AG7" s="235">
        <f>'09_A Ostatné náklady (cesty)'!AG28</f>
        <v>19537.882884134855</v>
      </c>
      <c r="AH7" s="235">
        <f>'09_A Ostatné náklady (cesty)'!AH28</f>
        <v>20082.023725370927</v>
      </c>
      <c r="AI7" s="235">
        <f>'09_A Ostatné náklady (cesty)'!AI28</f>
        <v>20623.155386952079</v>
      </c>
      <c r="AJ7" s="235">
        <f>'09_A Ostatné náklady (cesty)'!AJ28</f>
        <v>21164.769551510923</v>
      </c>
      <c r="AK7" s="235">
        <f>'09_A Ostatné náklady (cesty)'!AK28</f>
        <v>21703.455468241555</v>
      </c>
      <c r="AL7" s="235">
        <f>'09_A Ostatné náklady (cesty)'!AL28</f>
        <v>22242.684688949103</v>
      </c>
      <c r="AM7" s="235">
        <f>'09_A Ostatné náklady (cesty)'!AM28</f>
        <v>22671.480020610481</v>
      </c>
      <c r="AN7" s="235">
        <f>'09_A Ostatné náklady (cesty)'!AN28</f>
        <v>23099.266890570514</v>
      </c>
      <c r="AO7" s="235">
        <f>'09_A Ostatné náklady (cesty)'!AO28</f>
        <v>23522.652706576693</v>
      </c>
      <c r="AP7" s="235">
        <f>'09_A Ostatné náklady (cesty)'!AP28</f>
        <v>23945.044624384045</v>
      </c>
    </row>
    <row r="8" spans="2:42" x14ac:dyDescent="0.2">
      <c r="B8" s="229" t="s">
        <v>137</v>
      </c>
      <c r="C8" s="234">
        <f t="shared" si="3"/>
        <v>0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</row>
    <row r="11" spans="2:42" x14ac:dyDescent="0.2">
      <c r="B11" s="229"/>
      <c r="C11" s="229"/>
      <c r="D11" s="229" t="s">
        <v>10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</row>
    <row r="12" spans="2:42" x14ac:dyDescent="0.2">
      <c r="B12" s="231" t="s">
        <v>393</v>
      </c>
      <c r="C12" s="231"/>
      <c r="D12" s="236">
        <v>1</v>
      </c>
      <c r="E12" s="236">
        <v>2</v>
      </c>
      <c r="F12" s="236">
        <v>3</v>
      </c>
      <c r="G12" s="236">
        <v>4</v>
      </c>
      <c r="H12" s="236">
        <v>5</v>
      </c>
      <c r="I12" s="236">
        <v>6</v>
      </c>
      <c r="J12" s="236">
        <v>7</v>
      </c>
      <c r="K12" s="236">
        <v>8</v>
      </c>
      <c r="L12" s="236">
        <v>9</v>
      </c>
      <c r="M12" s="236">
        <v>10</v>
      </c>
      <c r="N12" s="236">
        <v>11</v>
      </c>
      <c r="O12" s="236">
        <v>12</v>
      </c>
      <c r="P12" s="236">
        <v>13</v>
      </c>
      <c r="Q12" s="236">
        <v>14</v>
      </c>
      <c r="R12" s="236">
        <v>15</v>
      </c>
      <c r="S12" s="236">
        <v>16</v>
      </c>
      <c r="T12" s="236">
        <v>17</v>
      </c>
      <c r="U12" s="236">
        <v>18</v>
      </c>
      <c r="V12" s="236">
        <v>19</v>
      </c>
      <c r="W12" s="236">
        <v>20</v>
      </c>
      <c r="X12" s="236">
        <v>21</v>
      </c>
      <c r="Y12" s="236">
        <v>22</v>
      </c>
      <c r="Z12" s="236">
        <v>23</v>
      </c>
      <c r="AA12" s="236">
        <v>24</v>
      </c>
      <c r="AB12" s="236">
        <v>25</v>
      </c>
      <c r="AC12" s="236">
        <v>26</v>
      </c>
      <c r="AD12" s="236">
        <v>27</v>
      </c>
      <c r="AE12" s="236">
        <v>28</v>
      </c>
      <c r="AF12" s="236">
        <v>29</v>
      </c>
      <c r="AG12" s="236">
        <v>30</v>
      </c>
      <c r="AH12" s="236">
        <v>31</v>
      </c>
      <c r="AI12" s="236">
        <v>32</v>
      </c>
      <c r="AJ12" s="236">
        <v>33</v>
      </c>
      <c r="AK12" s="236">
        <v>34</v>
      </c>
      <c r="AL12" s="236">
        <v>35</v>
      </c>
      <c r="AM12" s="236">
        <v>36</v>
      </c>
      <c r="AN12" s="236">
        <v>37</v>
      </c>
      <c r="AO12" s="236">
        <v>38</v>
      </c>
      <c r="AP12" s="236">
        <v>39</v>
      </c>
    </row>
    <row r="13" spans="2:42" x14ac:dyDescent="0.2">
      <c r="B13" s="232" t="s">
        <v>34</v>
      </c>
      <c r="C13" s="233" t="s">
        <v>9</v>
      </c>
      <c r="D13" s="237">
        <f t="shared" ref="D13:AN13" si="4">D4</f>
        <v>2026</v>
      </c>
      <c r="E13" s="237">
        <f t="shared" si="4"/>
        <v>2027</v>
      </c>
      <c r="F13" s="237">
        <f t="shared" si="4"/>
        <v>2028</v>
      </c>
      <c r="G13" s="237">
        <f t="shared" si="4"/>
        <v>2029</v>
      </c>
      <c r="H13" s="237">
        <f t="shared" si="4"/>
        <v>2030</v>
      </c>
      <c r="I13" s="237">
        <f t="shared" si="4"/>
        <v>2031</v>
      </c>
      <c r="J13" s="237">
        <f t="shared" si="4"/>
        <v>2032</v>
      </c>
      <c r="K13" s="237">
        <f t="shared" si="4"/>
        <v>2033</v>
      </c>
      <c r="L13" s="237">
        <f t="shared" si="4"/>
        <v>2034</v>
      </c>
      <c r="M13" s="237">
        <f t="shared" si="4"/>
        <v>2035</v>
      </c>
      <c r="N13" s="237">
        <f t="shared" si="4"/>
        <v>2036</v>
      </c>
      <c r="O13" s="237">
        <f t="shared" si="4"/>
        <v>2037</v>
      </c>
      <c r="P13" s="237">
        <f t="shared" si="4"/>
        <v>2038</v>
      </c>
      <c r="Q13" s="237">
        <f t="shared" si="4"/>
        <v>2039</v>
      </c>
      <c r="R13" s="237">
        <f t="shared" si="4"/>
        <v>2040</v>
      </c>
      <c r="S13" s="237">
        <f t="shared" si="4"/>
        <v>2041</v>
      </c>
      <c r="T13" s="237">
        <f t="shared" si="4"/>
        <v>2042</v>
      </c>
      <c r="U13" s="237">
        <f t="shared" si="4"/>
        <v>2043</v>
      </c>
      <c r="V13" s="237">
        <f t="shared" si="4"/>
        <v>2044</v>
      </c>
      <c r="W13" s="237">
        <f t="shared" si="4"/>
        <v>2045</v>
      </c>
      <c r="X13" s="237">
        <f t="shared" si="4"/>
        <v>2046</v>
      </c>
      <c r="Y13" s="237">
        <f t="shared" si="4"/>
        <v>2047</v>
      </c>
      <c r="Z13" s="237">
        <f t="shared" si="4"/>
        <v>2048</v>
      </c>
      <c r="AA13" s="237">
        <f t="shared" si="4"/>
        <v>2049</v>
      </c>
      <c r="AB13" s="237">
        <f t="shared" si="4"/>
        <v>2050</v>
      </c>
      <c r="AC13" s="237">
        <f t="shared" si="4"/>
        <v>2051</v>
      </c>
      <c r="AD13" s="237">
        <f t="shared" si="4"/>
        <v>2052</v>
      </c>
      <c r="AE13" s="237">
        <f t="shared" si="4"/>
        <v>2053</v>
      </c>
      <c r="AF13" s="237">
        <f t="shared" si="4"/>
        <v>2054</v>
      </c>
      <c r="AG13" s="237">
        <f t="shared" si="4"/>
        <v>2055</v>
      </c>
      <c r="AH13" s="237">
        <f t="shared" si="4"/>
        <v>2056</v>
      </c>
      <c r="AI13" s="237">
        <f t="shared" si="4"/>
        <v>2057</v>
      </c>
      <c r="AJ13" s="237">
        <f t="shared" si="4"/>
        <v>2058</v>
      </c>
      <c r="AK13" s="237">
        <f t="shared" si="4"/>
        <v>2059</v>
      </c>
      <c r="AL13" s="237">
        <f t="shared" si="4"/>
        <v>2060</v>
      </c>
      <c r="AM13" s="237">
        <f t="shared" si="4"/>
        <v>2061</v>
      </c>
      <c r="AN13" s="237">
        <f t="shared" si="4"/>
        <v>2062</v>
      </c>
      <c r="AO13" s="237">
        <f t="shared" ref="AO13:AP13" si="5">AO4</f>
        <v>2063</v>
      </c>
      <c r="AP13" s="237">
        <f t="shared" si="5"/>
        <v>2064</v>
      </c>
    </row>
    <row r="14" spans="2:42" x14ac:dyDescent="0.2">
      <c r="B14" s="229" t="s">
        <v>386</v>
      </c>
      <c r="C14" s="234">
        <f>SUM(D14:AP14)</f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</row>
    <row r="15" spans="2:42" x14ac:dyDescent="0.2">
      <c r="B15" s="229" t="s">
        <v>387</v>
      </c>
      <c r="C15" s="234">
        <f t="shared" ref="C15:C17" si="6">SUM(D15:AP15)</f>
        <v>0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</row>
    <row r="16" spans="2:42" x14ac:dyDescent="0.2">
      <c r="B16" s="229" t="s">
        <v>388</v>
      </c>
      <c r="C16" s="234">
        <f t="shared" si="6"/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</row>
    <row r="17" spans="2:42" x14ac:dyDescent="0.2">
      <c r="B17" s="229" t="s">
        <v>137</v>
      </c>
      <c r="C17" s="234">
        <f t="shared" si="6"/>
        <v>0</v>
      </c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</row>
    <row r="20" spans="2:42" x14ac:dyDescent="0.2">
      <c r="B20" s="229"/>
      <c r="C20" s="229"/>
      <c r="D20" s="229" t="s">
        <v>10</v>
      </c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</row>
    <row r="21" spans="2:42" x14ac:dyDescent="0.2">
      <c r="B21" s="231" t="s">
        <v>394</v>
      </c>
      <c r="C21" s="231"/>
      <c r="D21" s="229">
        <v>1</v>
      </c>
      <c r="E21" s="229">
        <v>2</v>
      </c>
      <c r="F21" s="229">
        <v>3</v>
      </c>
      <c r="G21" s="229">
        <v>4</v>
      </c>
      <c r="H21" s="229">
        <v>5</v>
      </c>
      <c r="I21" s="229">
        <v>6</v>
      </c>
      <c r="J21" s="229">
        <v>7</v>
      </c>
      <c r="K21" s="229">
        <v>8</v>
      </c>
      <c r="L21" s="229">
        <v>9</v>
      </c>
      <c r="M21" s="229">
        <v>10</v>
      </c>
      <c r="N21" s="229">
        <v>11</v>
      </c>
      <c r="O21" s="229">
        <v>12</v>
      </c>
      <c r="P21" s="229">
        <v>13</v>
      </c>
      <c r="Q21" s="229">
        <v>14</v>
      </c>
      <c r="R21" s="229">
        <v>15</v>
      </c>
      <c r="S21" s="229">
        <v>16</v>
      </c>
      <c r="T21" s="229">
        <v>17</v>
      </c>
      <c r="U21" s="229">
        <v>18</v>
      </c>
      <c r="V21" s="229">
        <v>19</v>
      </c>
      <c r="W21" s="229">
        <v>20</v>
      </c>
      <c r="X21" s="229">
        <v>21</v>
      </c>
      <c r="Y21" s="229">
        <v>22</v>
      </c>
      <c r="Z21" s="229">
        <v>23</v>
      </c>
      <c r="AA21" s="229">
        <v>24</v>
      </c>
      <c r="AB21" s="229">
        <v>25</v>
      </c>
      <c r="AC21" s="229">
        <v>26</v>
      </c>
      <c r="AD21" s="229">
        <v>27</v>
      </c>
      <c r="AE21" s="229">
        <v>28</v>
      </c>
      <c r="AF21" s="229">
        <v>29</v>
      </c>
      <c r="AG21" s="229">
        <v>30</v>
      </c>
      <c r="AH21" s="229">
        <v>31</v>
      </c>
      <c r="AI21" s="229">
        <v>32</v>
      </c>
      <c r="AJ21" s="229">
        <v>33</v>
      </c>
      <c r="AK21" s="229">
        <v>34</v>
      </c>
      <c r="AL21" s="229">
        <v>35</v>
      </c>
      <c r="AM21" s="229">
        <v>36</v>
      </c>
      <c r="AN21" s="229">
        <v>37</v>
      </c>
      <c r="AO21" s="229">
        <v>38</v>
      </c>
      <c r="AP21" s="229">
        <v>39</v>
      </c>
    </row>
    <row r="22" spans="2:42" x14ac:dyDescent="0.2">
      <c r="B22" s="232" t="s">
        <v>62</v>
      </c>
      <c r="C22" s="233" t="s">
        <v>9</v>
      </c>
      <c r="D22" s="295">
        <f t="shared" ref="D22:AN22" si="7">D4</f>
        <v>2026</v>
      </c>
      <c r="E22" s="295">
        <f t="shared" si="7"/>
        <v>2027</v>
      </c>
      <c r="F22" s="295">
        <f t="shared" si="7"/>
        <v>2028</v>
      </c>
      <c r="G22" s="295">
        <f t="shared" si="7"/>
        <v>2029</v>
      </c>
      <c r="H22" s="295">
        <f t="shared" si="7"/>
        <v>2030</v>
      </c>
      <c r="I22" s="295">
        <f t="shared" si="7"/>
        <v>2031</v>
      </c>
      <c r="J22" s="295">
        <f t="shared" si="7"/>
        <v>2032</v>
      </c>
      <c r="K22" s="295">
        <f t="shared" si="7"/>
        <v>2033</v>
      </c>
      <c r="L22" s="295">
        <f t="shared" si="7"/>
        <v>2034</v>
      </c>
      <c r="M22" s="295">
        <f t="shared" si="7"/>
        <v>2035</v>
      </c>
      <c r="N22" s="295">
        <f t="shared" si="7"/>
        <v>2036</v>
      </c>
      <c r="O22" s="295">
        <f t="shared" si="7"/>
        <v>2037</v>
      </c>
      <c r="P22" s="295">
        <f t="shared" si="7"/>
        <v>2038</v>
      </c>
      <c r="Q22" s="295">
        <f t="shared" si="7"/>
        <v>2039</v>
      </c>
      <c r="R22" s="295">
        <f t="shared" si="7"/>
        <v>2040</v>
      </c>
      <c r="S22" s="295">
        <f t="shared" si="7"/>
        <v>2041</v>
      </c>
      <c r="T22" s="295">
        <f t="shared" si="7"/>
        <v>2042</v>
      </c>
      <c r="U22" s="295">
        <f t="shared" si="7"/>
        <v>2043</v>
      </c>
      <c r="V22" s="295">
        <f t="shared" si="7"/>
        <v>2044</v>
      </c>
      <c r="W22" s="295">
        <f t="shared" si="7"/>
        <v>2045</v>
      </c>
      <c r="X22" s="295">
        <f t="shared" si="7"/>
        <v>2046</v>
      </c>
      <c r="Y22" s="295">
        <f t="shared" si="7"/>
        <v>2047</v>
      </c>
      <c r="Z22" s="295">
        <f t="shared" si="7"/>
        <v>2048</v>
      </c>
      <c r="AA22" s="295">
        <f t="shared" si="7"/>
        <v>2049</v>
      </c>
      <c r="AB22" s="295">
        <f t="shared" si="7"/>
        <v>2050</v>
      </c>
      <c r="AC22" s="295">
        <f t="shared" si="7"/>
        <v>2051</v>
      </c>
      <c r="AD22" s="295">
        <f t="shared" si="7"/>
        <v>2052</v>
      </c>
      <c r="AE22" s="295">
        <f t="shared" si="7"/>
        <v>2053</v>
      </c>
      <c r="AF22" s="295">
        <f t="shared" si="7"/>
        <v>2054</v>
      </c>
      <c r="AG22" s="295">
        <f t="shared" si="7"/>
        <v>2055</v>
      </c>
      <c r="AH22" s="295">
        <f t="shared" si="7"/>
        <v>2056</v>
      </c>
      <c r="AI22" s="295">
        <f t="shared" si="7"/>
        <v>2057</v>
      </c>
      <c r="AJ22" s="295">
        <f t="shared" si="7"/>
        <v>2058</v>
      </c>
      <c r="AK22" s="295">
        <f t="shared" si="7"/>
        <v>2059</v>
      </c>
      <c r="AL22" s="295">
        <f t="shared" si="7"/>
        <v>2060</v>
      </c>
      <c r="AM22" s="295">
        <f t="shared" si="7"/>
        <v>2061</v>
      </c>
      <c r="AN22" s="295">
        <f t="shared" si="7"/>
        <v>2062</v>
      </c>
      <c r="AO22" s="295">
        <f t="shared" ref="AO22:AP22" si="8">AO4</f>
        <v>2063</v>
      </c>
      <c r="AP22" s="295">
        <f t="shared" si="8"/>
        <v>2064</v>
      </c>
    </row>
    <row r="23" spans="2:42" x14ac:dyDescent="0.2">
      <c r="B23" s="229" t="s">
        <v>386</v>
      </c>
      <c r="C23" s="234">
        <f>SUM(D23:AP23)</f>
        <v>214728.33955326935</v>
      </c>
      <c r="D23" s="234">
        <f t="shared" ref="D23:AN26" si="9">D5-D14</f>
        <v>0</v>
      </c>
      <c r="E23" s="234">
        <f t="shared" si="9"/>
        <v>0</v>
      </c>
      <c r="F23" s="234">
        <f t="shared" si="9"/>
        <v>0</v>
      </c>
      <c r="G23" s="234">
        <f t="shared" si="9"/>
        <v>10661.12503409849</v>
      </c>
      <c r="H23" s="234">
        <f t="shared" si="9"/>
        <v>10640.737555848475</v>
      </c>
      <c r="I23" s="234">
        <f t="shared" si="9"/>
        <v>10558.518536119316</v>
      </c>
      <c r="J23" s="234">
        <f t="shared" si="9"/>
        <v>10423.323086158392</v>
      </c>
      <c r="K23" s="234">
        <f t="shared" si="9"/>
        <v>10233.824743341924</v>
      </c>
      <c r="L23" s="234">
        <f t="shared" si="9"/>
        <v>10003.973685280875</v>
      </c>
      <c r="M23" s="234">
        <f t="shared" si="9"/>
        <v>9674.6155929195047</v>
      </c>
      <c r="N23" s="234">
        <f t="shared" si="9"/>
        <v>9424.0315937796749</v>
      </c>
      <c r="O23" s="234">
        <f t="shared" si="9"/>
        <v>9167.3697474089458</v>
      </c>
      <c r="P23" s="234">
        <f t="shared" si="9"/>
        <v>8906.9612091123054</v>
      </c>
      <c r="Q23" s="234">
        <f t="shared" si="9"/>
        <v>8640.3064484294355</v>
      </c>
      <c r="R23" s="234">
        <f t="shared" si="9"/>
        <v>8369.7755256067339</v>
      </c>
      <c r="S23" s="234">
        <f t="shared" si="9"/>
        <v>8028.109160588916</v>
      </c>
      <c r="T23" s="234">
        <f t="shared" si="9"/>
        <v>7687.738873191809</v>
      </c>
      <c r="U23" s="234">
        <f t="shared" si="9"/>
        <v>7346.1378464342097</v>
      </c>
      <c r="V23" s="234">
        <f t="shared" si="9"/>
        <v>7005.7376203826989</v>
      </c>
      <c r="W23" s="234">
        <f t="shared" si="9"/>
        <v>6664.0068577498005</v>
      </c>
      <c r="X23" s="234">
        <f t="shared" si="9"/>
        <v>6323.3786043604814</v>
      </c>
      <c r="Y23" s="234">
        <f t="shared" si="9"/>
        <v>5981.3164181758966</v>
      </c>
      <c r="Z23" s="234">
        <f t="shared" si="9"/>
        <v>5640.2553099686893</v>
      </c>
      <c r="AA23" s="234">
        <f t="shared" si="9"/>
        <v>5297.6531330167854</v>
      </c>
      <c r="AB23" s="234">
        <f t="shared" si="9"/>
        <v>4955.9473331180379</v>
      </c>
      <c r="AC23" s="234">
        <f t="shared" si="9"/>
        <v>4613.8381136187436</v>
      </c>
      <c r="AD23" s="234">
        <f t="shared" si="9"/>
        <v>4270.0198246389118</v>
      </c>
      <c r="AE23" s="234">
        <f t="shared" si="9"/>
        <v>3926.9344710017422</v>
      </c>
      <c r="AF23" s="234">
        <f t="shared" si="9"/>
        <v>3582.0229138848445</v>
      </c>
      <c r="AG23" s="234">
        <f t="shared" si="9"/>
        <v>3237.7308181791318</v>
      </c>
      <c r="AH23" s="234">
        <f t="shared" si="9"/>
        <v>2891.4911113659491</v>
      </c>
      <c r="AI23" s="234">
        <f t="shared" si="9"/>
        <v>2545.7536292637824</v>
      </c>
      <c r="AJ23" s="234">
        <f t="shared" si="9"/>
        <v>2197.942689666299</v>
      </c>
      <c r="AK23" s="234">
        <f t="shared" si="9"/>
        <v>1850.5128226358988</v>
      </c>
      <c r="AL23" s="234">
        <f t="shared" si="9"/>
        <v>1500.8790418732649</v>
      </c>
      <c r="AM23" s="234">
        <f t="shared" si="9"/>
        <v>1147.0953924956045</v>
      </c>
      <c r="AN23" s="234">
        <f t="shared" si="9"/>
        <v>793.62828831038337</v>
      </c>
      <c r="AO23" s="234">
        <f t="shared" ref="AO23:AP23" si="10">AO5-AO14</f>
        <v>442.98892715053722</v>
      </c>
      <c r="AP23" s="234">
        <f t="shared" si="10"/>
        <v>92.657594092919084</v>
      </c>
    </row>
    <row r="24" spans="2:42" x14ac:dyDescent="0.2">
      <c r="B24" s="229" t="s">
        <v>387</v>
      </c>
      <c r="C24" s="234">
        <f t="shared" ref="C24:C26" si="11">SUM(D24:AP24)</f>
        <v>257011.19050970301</v>
      </c>
      <c r="D24" s="234">
        <f t="shared" si="9"/>
        <v>0</v>
      </c>
      <c r="E24" s="234">
        <f t="shared" si="9"/>
        <v>0</v>
      </c>
      <c r="F24" s="234">
        <f t="shared" si="9"/>
        <v>0</v>
      </c>
      <c r="G24" s="234">
        <f t="shared" si="9"/>
        <v>7400.2817013976155</v>
      </c>
      <c r="H24" s="234">
        <f t="shared" si="9"/>
        <v>7424.6625362517616</v>
      </c>
      <c r="I24" s="234">
        <f t="shared" si="9"/>
        <v>7433.7567992299719</v>
      </c>
      <c r="J24" s="234">
        <f t="shared" si="9"/>
        <v>7430.5448858595582</v>
      </c>
      <c r="K24" s="234">
        <f t="shared" si="9"/>
        <v>7415.2823557844467</v>
      </c>
      <c r="L24" s="234">
        <f t="shared" si="9"/>
        <v>7392.1010211364</v>
      </c>
      <c r="M24" s="234">
        <f t="shared" si="9"/>
        <v>7346.773784075097</v>
      </c>
      <c r="N24" s="234">
        <f t="shared" si="9"/>
        <v>7324.0605980479968</v>
      </c>
      <c r="O24" s="234">
        <f t="shared" si="9"/>
        <v>7302.6686958782502</v>
      </c>
      <c r="P24" s="234">
        <f t="shared" si="9"/>
        <v>7283.2491756160452</v>
      </c>
      <c r="Q24" s="234">
        <f t="shared" si="9"/>
        <v>7265.290739965305</v>
      </c>
      <c r="R24" s="234">
        <f t="shared" si="9"/>
        <v>7249.439659180025</v>
      </c>
      <c r="S24" s="234">
        <f t="shared" si="9"/>
        <v>7182.2470740953986</v>
      </c>
      <c r="T24" s="234">
        <f t="shared" si="9"/>
        <v>7121.6445397973921</v>
      </c>
      <c r="U24" s="234">
        <f t="shared" si="9"/>
        <v>7067.1952908025678</v>
      </c>
      <c r="V24" s="234">
        <f t="shared" si="9"/>
        <v>7019.5193444221186</v>
      </c>
      <c r="W24" s="234">
        <f t="shared" si="9"/>
        <v>6978.2269336307436</v>
      </c>
      <c r="X24" s="234">
        <f t="shared" si="9"/>
        <v>6943.8993491246674</v>
      </c>
      <c r="Y24" s="234">
        <f t="shared" si="9"/>
        <v>6916.1949191181393</v>
      </c>
      <c r="Z24" s="234">
        <f t="shared" si="9"/>
        <v>6895.6554189340895</v>
      </c>
      <c r="AA24" s="234">
        <f t="shared" si="9"/>
        <v>6881.9884050291321</v>
      </c>
      <c r="AB24" s="234">
        <f t="shared" si="9"/>
        <v>6875.6953236158179</v>
      </c>
      <c r="AC24" s="234">
        <f t="shared" si="9"/>
        <v>6876.6975057473455</v>
      </c>
      <c r="AD24" s="234">
        <f t="shared" si="9"/>
        <v>6884.9651010379494</v>
      </c>
      <c r="AE24" s="234">
        <f t="shared" si="9"/>
        <v>6900.9374788217956</v>
      </c>
      <c r="AF24" s="234">
        <f t="shared" si="9"/>
        <v>6924.4504697965313</v>
      </c>
      <c r="AG24" s="234">
        <f t="shared" si="9"/>
        <v>6955.9009657957758</v>
      </c>
      <c r="AH24" s="234">
        <f t="shared" si="9"/>
        <v>6995.1782928279918</v>
      </c>
      <c r="AI24" s="234">
        <f t="shared" si="9"/>
        <v>7042.635958305591</v>
      </c>
      <c r="AJ24" s="234">
        <f t="shared" si="9"/>
        <v>7098.2180937962667</v>
      </c>
      <c r="AK24" s="234">
        <f t="shared" si="9"/>
        <v>7162.233887013278</v>
      </c>
      <c r="AL24" s="234">
        <f t="shared" si="9"/>
        <v>7234.683628103764</v>
      </c>
      <c r="AM24" s="234">
        <f t="shared" si="9"/>
        <v>7218.0340230114653</v>
      </c>
      <c r="AN24" s="234">
        <f t="shared" si="9"/>
        <v>7202.6247394560733</v>
      </c>
      <c r="AO24" s="234">
        <f t="shared" ref="AO24:AP24" si="12">AO6-AO15</f>
        <v>7188.547733814713</v>
      </c>
      <c r="AP24" s="234">
        <f t="shared" si="12"/>
        <v>7175.7040811819079</v>
      </c>
    </row>
    <row r="25" spans="2:42" x14ac:dyDescent="0.2">
      <c r="B25" s="229" t="s">
        <v>388</v>
      </c>
      <c r="C25" s="234">
        <f t="shared" si="11"/>
        <v>530428.30993072933</v>
      </c>
      <c r="D25" s="234">
        <f t="shared" si="9"/>
        <v>0</v>
      </c>
      <c r="E25" s="234">
        <f t="shared" si="9"/>
        <v>0</v>
      </c>
      <c r="F25" s="234">
        <f t="shared" si="9"/>
        <v>0</v>
      </c>
      <c r="G25" s="234">
        <f t="shared" si="9"/>
        <v>5451.0156583569542</v>
      </c>
      <c r="H25" s="234">
        <f t="shared" si="9"/>
        <v>5689.6323410944369</v>
      </c>
      <c r="I25" s="234">
        <f t="shared" si="9"/>
        <v>6022.0083114543941</v>
      </c>
      <c r="J25" s="234">
        <f t="shared" si="9"/>
        <v>6434.6238349357372</v>
      </c>
      <c r="K25" s="234">
        <f t="shared" si="9"/>
        <v>6929.119383846476</v>
      </c>
      <c r="L25" s="234">
        <f t="shared" si="9"/>
        <v>7484.5166346034021</v>
      </c>
      <c r="M25" s="234">
        <f t="shared" si="9"/>
        <v>8187.9652642939163</v>
      </c>
      <c r="N25" s="234">
        <f t="shared" si="9"/>
        <v>8775.8118924135997</v>
      </c>
      <c r="O25" s="234">
        <f t="shared" si="9"/>
        <v>9373.5820296320999</v>
      </c>
      <c r="P25" s="234">
        <f t="shared" si="9"/>
        <v>9977.8211106642666</v>
      </c>
      <c r="Q25" s="234">
        <f t="shared" si="9"/>
        <v>10592.18964835419</v>
      </c>
      <c r="R25" s="234">
        <f t="shared" si="9"/>
        <v>11213.185153888433</v>
      </c>
      <c r="S25" s="234">
        <f t="shared" si="9"/>
        <v>11780.575180538654</v>
      </c>
      <c r="T25" s="234">
        <f t="shared" si="9"/>
        <v>12344.380147601241</v>
      </c>
      <c r="U25" s="234">
        <f t="shared" si="9"/>
        <v>12908.247370923229</v>
      </c>
      <c r="V25" s="234">
        <f t="shared" si="9"/>
        <v>13468.603456706807</v>
      </c>
      <c r="W25" s="234">
        <f t="shared" si="9"/>
        <v>14029.074493496606</v>
      </c>
      <c r="X25" s="234">
        <f t="shared" si="9"/>
        <v>14586.109129309099</v>
      </c>
      <c r="Y25" s="234">
        <f t="shared" si="9"/>
        <v>15143.312372395867</v>
      </c>
      <c r="Z25" s="234">
        <f t="shared" si="9"/>
        <v>15697.154800666336</v>
      </c>
      <c r="AA25" s="234">
        <f t="shared" si="9"/>
        <v>16251.220488801322</v>
      </c>
      <c r="AB25" s="234">
        <f t="shared" si="9"/>
        <v>16802.001833955012</v>
      </c>
      <c r="AC25" s="234">
        <f t="shared" si="9"/>
        <v>17351.305060734845</v>
      </c>
      <c r="AD25" s="234">
        <f t="shared" si="9"/>
        <v>17900.915465047834</v>
      </c>
      <c r="AE25" s="234">
        <f t="shared" si="9"/>
        <v>18447.357968284879</v>
      </c>
      <c r="AF25" s="234">
        <f t="shared" si="9"/>
        <v>18994.164951428618</v>
      </c>
      <c r="AG25" s="234">
        <f t="shared" si="9"/>
        <v>19537.882884134855</v>
      </c>
      <c r="AH25" s="234">
        <f t="shared" si="9"/>
        <v>20082.023725370927</v>
      </c>
      <c r="AI25" s="234">
        <f t="shared" si="9"/>
        <v>20623.155386952079</v>
      </c>
      <c r="AJ25" s="234">
        <f t="shared" si="9"/>
        <v>21164.769551510923</v>
      </c>
      <c r="AK25" s="234">
        <f t="shared" si="9"/>
        <v>21703.455468241555</v>
      </c>
      <c r="AL25" s="234">
        <f t="shared" si="9"/>
        <v>22242.684688949103</v>
      </c>
      <c r="AM25" s="234">
        <f t="shared" si="9"/>
        <v>22671.480020610481</v>
      </c>
      <c r="AN25" s="234">
        <f t="shared" si="9"/>
        <v>23099.266890570514</v>
      </c>
      <c r="AO25" s="234">
        <f t="shared" ref="AO25:AP25" si="13">AO7-AO16</f>
        <v>23522.652706576693</v>
      </c>
      <c r="AP25" s="234">
        <f t="shared" si="13"/>
        <v>23945.044624384045</v>
      </c>
    </row>
    <row r="26" spans="2:42" x14ac:dyDescent="0.2">
      <c r="B26" s="229" t="s">
        <v>137</v>
      </c>
      <c r="C26" s="234">
        <f t="shared" si="11"/>
        <v>0</v>
      </c>
      <c r="D26" s="234">
        <f t="shared" si="9"/>
        <v>0</v>
      </c>
      <c r="E26" s="234">
        <f t="shared" si="9"/>
        <v>0</v>
      </c>
      <c r="F26" s="234">
        <f t="shared" si="9"/>
        <v>0</v>
      </c>
      <c r="G26" s="234">
        <f t="shared" si="9"/>
        <v>0</v>
      </c>
      <c r="H26" s="234">
        <f t="shared" si="9"/>
        <v>0</v>
      </c>
      <c r="I26" s="234">
        <f t="shared" si="9"/>
        <v>0</v>
      </c>
      <c r="J26" s="234">
        <f t="shared" si="9"/>
        <v>0</v>
      </c>
      <c r="K26" s="234">
        <f t="shared" si="9"/>
        <v>0</v>
      </c>
      <c r="L26" s="234">
        <f t="shared" si="9"/>
        <v>0</v>
      </c>
      <c r="M26" s="234">
        <f t="shared" si="9"/>
        <v>0</v>
      </c>
      <c r="N26" s="234">
        <f t="shared" si="9"/>
        <v>0</v>
      </c>
      <c r="O26" s="234">
        <f t="shared" si="9"/>
        <v>0</v>
      </c>
      <c r="P26" s="234">
        <f t="shared" si="9"/>
        <v>0</v>
      </c>
      <c r="Q26" s="234">
        <f t="shared" si="9"/>
        <v>0</v>
      </c>
      <c r="R26" s="234">
        <f t="shared" si="9"/>
        <v>0</v>
      </c>
      <c r="S26" s="234">
        <f t="shared" si="9"/>
        <v>0</v>
      </c>
      <c r="T26" s="234">
        <f t="shared" si="9"/>
        <v>0</v>
      </c>
      <c r="U26" s="234">
        <f t="shared" si="9"/>
        <v>0</v>
      </c>
      <c r="V26" s="234">
        <f t="shared" si="9"/>
        <v>0</v>
      </c>
      <c r="W26" s="234">
        <f t="shared" si="9"/>
        <v>0</v>
      </c>
      <c r="X26" s="234">
        <f t="shared" si="9"/>
        <v>0</v>
      </c>
      <c r="Y26" s="234">
        <f t="shared" si="9"/>
        <v>0</v>
      </c>
      <c r="Z26" s="234">
        <f t="shared" si="9"/>
        <v>0</v>
      </c>
      <c r="AA26" s="234">
        <f t="shared" si="9"/>
        <v>0</v>
      </c>
      <c r="AB26" s="234">
        <f t="shared" si="9"/>
        <v>0</v>
      </c>
      <c r="AC26" s="234">
        <f t="shared" si="9"/>
        <v>0</v>
      </c>
      <c r="AD26" s="234">
        <f t="shared" si="9"/>
        <v>0</v>
      </c>
      <c r="AE26" s="234">
        <f t="shared" si="9"/>
        <v>0</v>
      </c>
      <c r="AF26" s="234">
        <f t="shared" si="9"/>
        <v>0</v>
      </c>
      <c r="AG26" s="234">
        <f t="shared" si="9"/>
        <v>0</v>
      </c>
      <c r="AH26" s="234">
        <f t="shared" si="9"/>
        <v>0</v>
      </c>
      <c r="AI26" s="234">
        <f t="shared" si="9"/>
        <v>0</v>
      </c>
      <c r="AJ26" s="234">
        <f t="shared" si="9"/>
        <v>0</v>
      </c>
      <c r="AK26" s="234">
        <f t="shared" si="9"/>
        <v>0</v>
      </c>
      <c r="AL26" s="234">
        <f t="shared" si="9"/>
        <v>0</v>
      </c>
      <c r="AM26" s="234">
        <f t="shared" si="9"/>
        <v>0</v>
      </c>
      <c r="AN26" s="234">
        <f t="shared" si="9"/>
        <v>0</v>
      </c>
      <c r="AO26" s="234">
        <f t="shared" ref="AO26:AP26" si="14">AO8-AO17</f>
        <v>0</v>
      </c>
      <c r="AP26" s="234">
        <f t="shared" si="14"/>
        <v>0</v>
      </c>
    </row>
    <row r="27" spans="2:42" x14ac:dyDescent="0.2"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</row>
    <row r="29" spans="2:42" ht="30.6" x14ac:dyDescent="0.2">
      <c r="B29" s="252" t="s">
        <v>395</v>
      </c>
      <c r="C29" s="247" t="s">
        <v>9</v>
      </c>
    </row>
    <row r="30" spans="2:42" x14ac:dyDescent="0.2">
      <c r="B30" s="243" t="s">
        <v>386</v>
      </c>
      <c r="C30" s="234">
        <f>SUM(D30:AP30)</f>
        <v>1086525.3981395431</v>
      </c>
      <c r="D30" s="234">
        <f>D23*Parametre!$D$187</f>
        <v>0</v>
      </c>
      <c r="E30" s="234">
        <f>E23*Parametre!$D$187</f>
        <v>0</v>
      </c>
      <c r="F30" s="234">
        <f>F23*Parametre!$D$187</f>
        <v>0</v>
      </c>
      <c r="G30" s="234">
        <f>G23*Parametre!$D$187</f>
        <v>53945.292672538351</v>
      </c>
      <c r="H30" s="234">
        <f>H23*Parametre!$D$187</f>
        <v>53842.132032593276</v>
      </c>
      <c r="I30" s="234">
        <f>I23*Parametre!$D$187</f>
        <v>53426.103792763737</v>
      </c>
      <c r="J30" s="234">
        <f>J23*Parametre!$D$187</f>
        <v>52742.014815961462</v>
      </c>
      <c r="K30" s="234">
        <f>K23*Parametre!$D$187</f>
        <v>51783.153201310131</v>
      </c>
      <c r="L30" s="234">
        <f>L23*Parametre!$D$187</f>
        <v>50620.106847521223</v>
      </c>
      <c r="M30" s="234">
        <f>M23*Parametre!$D$187</f>
        <v>48953.55490017269</v>
      </c>
      <c r="N30" s="234">
        <f>N23*Parametre!$D$187</f>
        <v>47685.599864525153</v>
      </c>
      <c r="O30" s="234">
        <f>O23*Parametre!$D$187</f>
        <v>46386.890921889266</v>
      </c>
      <c r="P30" s="234">
        <f>P23*Parametre!$D$187</f>
        <v>45069.22371810826</v>
      </c>
      <c r="Q30" s="234">
        <f>Q23*Parametre!$D$187</f>
        <v>43719.950629052939</v>
      </c>
      <c r="R30" s="234">
        <f>R23*Parametre!$D$187</f>
        <v>42351.064159570073</v>
      </c>
      <c r="S30" s="234">
        <f>S23*Parametre!$D$187</f>
        <v>40622.232352579915</v>
      </c>
      <c r="T30" s="234">
        <f>T23*Parametre!$D$187</f>
        <v>38899.958698350551</v>
      </c>
      <c r="U30" s="234">
        <f>U23*Parametre!$D$187</f>
        <v>37171.457502957099</v>
      </c>
      <c r="V30" s="234">
        <f>V23*Parametre!$D$187</f>
        <v>35449.03235913645</v>
      </c>
      <c r="W30" s="234">
        <f>W23*Parametre!$D$187</f>
        <v>33719.874700213986</v>
      </c>
      <c r="X30" s="234">
        <f>X23*Parametre!$D$187</f>
        <v>31996.295738064033</v>
      </c>
      <c r="Y30" s="234">
        <f>Y23*Parametre!$D$187</f>
        <v>30265.461075970034</v>
      </c>
      <c r="Z30" s="234">
        <f>Z23*Parametre!$D$187</f>
        <v>28539.691868441565</v>
      </c>
      <c r="AA30" s="234">
        <f>AA23*Parametre!$D$187</f>
        <v>26806.124853064932</v>
      </c>
      <c r="AB30" s="234">
        <f>AB23*Parametre!$D$187</f>
        <v>25077.093505577272</v>
      </c>
      <c r="AC30" s="234">
        <f>AC23*Parametre!$D$187</f>
        <v>23346.020854910839</v>
      </c>
      <c r="AD30" s="234">
        <f>AD23*Parametre!$D$187</f>
        <v>21606.300312672891</v>
      </c>
      <c r="AE30" s="234">
        <f>AE23*Parametre!$D$187</f>
        <v>19870.288423268812</v>
      </c>
      <c r="AF30" s="234">
        <f>AF23*Parametre!$D$187</f>
        <v>18125.03594425731</v>
      </c>
      <c r="AG30" s="234">
        <f>AG23*Parametre!$D$187</f>
        <v>16382.917939986406</v>
      </c>
      <c r="AH30" s="234">
        <f>AH23*Parametre!$D$187</f>
        <v>14630.945023511702</v>
      </c>
      <c r="AI30" s="234">
        <f>AI23*Parametre!$D$187</f>
        <v>12881.513364074737</v>
      </c>
      <c r="AJ30" s="234">
        <f>AJ23*Parametre!$D$187</f>
        <v>11121.590009711472</v>
      </c>
      <c r="AK30" s="234">
        <f>AK23*Parametre!$D$187</f>
        <v>9363.5948825376472</v>
      </c>
      <c r="AL30" s="234">
        <f>AL23*Parametre!$D$187</f>
        <v>7594.4479518787202</v>
      </c>
      <c r="AM30" s="234">
        <f>AM23*Parametre!$D$187</f>
        <v>5804.3026860277587</v>
      </c>
      <c r="AN30" s="234">
        <f>AN23*Parametre!$D$187</f>
        <v>4015.7591388505393</v>
      </c>
      <c r="AO30" s="234">
        <f>AO23*Parametre!$D$187</f>
        <v>2241.5239713817182</v>
      </c>
      <c r="AP30" s="234">
        <f>AP23*Parametre!$D$187</f>
        <v>468.84742611017055</v>
      </c>
    </row>
    <row r="31" spans="2:42" x14ac:dyDescent="0.2">
      <c r="B31" s="243" t="s">
        <v>387</v>
      </c>
      <c r="C31" s="234">
        <f t="shared" ref="C31:C34" si="15">SUM(D31:AP31)</f>
        <v>842739.69368131587</v>
      </c>
      <c r="D31" s="234">
        <f>D24*Parametre!$D$188</f>
        <v>0</v>
      </c>
      <c r="E31" s="234">
        <f>E24*Parametre!$D$188</f>
        <v>0</v>
      </c>
      <c r="F31" s="234">
        <f>F24*Parametre!$D$188</f>
        <v>0</v>
      </c>
      <c r="G31" s="234">
        <f>G24*Parametre!$D$188</f>
        <v>24265.523698882782</v>
      </c>
      <c r="H31" s="234">
        <f>H24*Parametre!$D$188</f>
        <v>24345.468456369526</v>
      </c>
      <c r="I31" s="234">
        <f>I24*Parametre!$D$188</f>
        <v>24375.288544675077</v>
      </c>
      <c r="J31" s="234">
        <f>J24*Parametre!$D$188</f>
        <v>24364.756680733492</v>
      </c>
      <c r="K31" s="234">
        <f>K24*Parametre!$D$188</f>
        <v>24314.710844617199</v>
      </c>
      <c r="L31" s="234">
        <f>L24*Parametre!$D$188</f>
        <v>24238.699248306257</v>
      </c>
      <c r="M31" s="234">
        <f>M24*Parametre!$D$188</f>
        <v>24090.071237982243</v>
      </c>
      <c r="N31" s="234">
        <f>N24*Parametre!$D$188</f>
        <v>24015.59470099938</v>
      </c>
      <c r="O31" s="234">
        <f>O24*Parametre!$D$188</f>
        <v>23945.450653784781</v>
      </c>
      <c r="P31" s="234">
        <f>P24*Parametre!$D$188</f>
        <v>23881.77404684501</v>
      </c>
      <c r="Q31" s="234">
        <f>Q24*Parametre!$D$188</f>
        <v>23822.888336346234</v>
      </c>
      <c r="R31" s="234">
        <f>R24*Parametre!$D$188</f>
        <v>23770.912642451302</v>
      </c>
      <c r="S31" s="234">
        <f>S24*Parametre!$D$188</f>
        <v>23550.588155958812</v>
      </c>
      <c r="T31" s="234">
        <f>T24*Parametre!$D$188</f>
        <v>23351.872445995647</v>
      </c>
      <c r="U31" s="234">
        <f>U24*Parametre!$D$188</f>
        <v>23173.333358541619</v>
      </c>
      <c r="V31" s="234">
        <f>V24*Parametre!$D$188</f>
        <v>23017.003930360126</v>
      </c>
      <c r="W31" s="234">
        <f>W24*Parametre!$D$188</f>
        <v>22881.606115375209</v>
      </c>
      <c r="X31" s="234">
        <f>X24*Parametre!$D$188</f>
        <v>22769.045965779784</v>
      </c>
      <c r="Y31" s="234">
        <f>Y24*Parametre!$D$188</f>
        <v>22678.203139788377</v>
      </c>
      <c r="Z31" s="234">
        <f>Z24*Parametre!$D$188</f>
        <v>22610.854118684878</v>
      </c>
      <c r="AA31" s="234">
        <f>AA24*Parametre!$D$188</f>
        <v>22566.039980090525</v>
      </c>
      <c r="AB31" s="234">
        <f>AB24*Parametre!$D$188</f>
        <v>22545.404966136266</v>
      </c>
      <c r="AC31" s="234">
        <f>AC24*Parametre!$D$188</f>
        <v>22548.691121345546</v>
      </c>
      <c r="AD31" s="234">
        <f>AD24*Parametre!$D$188</f>
        <v>22575.800566303435</v>
      </c>
      <c r="AE31" s="234">
        <f>AE24*Parametre!$D$188</f>
        <v>22628.173993056665</v>
      </c>
      <c r="AF31" s="234">
        <f>AF24*Parametre!$D$188</f>
        <v>22705.273090462826</v>
      </c>
      <c r="AG31" s="234">
        <f>AG24*Parametre!$D$188</f>
        <v>22808.39926684435</v>
      </c>
      <c r="AH31" s="234">
        <f>AH24*Parametre!$D$188</f>
        <v>22937.189622182985</v>
      </c>
      <c r="AI31" s="234">
        <f>AI24*Parametre!$D$188</f>
        <v>23092.803307284034</v>
      </c>
      <c r="AJ31" s="234">
        <f>AJ24*Parametre!$D$188</f>
        <v>23275.057129557958</v>
      </c>
      <c r="AK31" s="234">
        <f>AK24*Parametre!$D$188</f>
        <v>23484.964915516539</v>
      </c>
      <c r="AL31" s="234">
        <f>AL24*Parametre!$D$188</f>
        <v>23722.527616552241</v>
      </c>
      <c r="AM31" s="234">
        <f>AM24*Parametre!$D$188</f>
        <v>23667.933561454593</v>
      </c>
      <c r="AN31" s="234">
        <f>AN24*Parametre!$D$188</f>
        <v>23617.406520676464</v>
      </c>
      <c r="AO31" s="234">
        <f>AO24*Parametre!$D$188</f>
        <v>23571.248019178442</v>
      </c>
      <c r="AP31" s="234">
        <f>AP24*Parametre!$D$188</f>
        <v>23529.133682195476</v>
      </c>
    </row>
    <row r="32" spans="2:42" x14ac:dyDescent="0.2">
      <c r="B32" s="229" t="s">
        <v>388</v>
      </c>
      <c r="C32" s="234">
        <f t="shared" si="15"/>
        <v>2486647.9169552596</v>
      </c>
      <c r="D32" s="234">
        <f>D25*Parametre!$D$189</f>
        <v>0</v>
      </c>
      <c r="E32" s="234">
        <f>E25*Parametre!$D$189</f>
        <v>0</v>
      </c>
      <c r="F32" s="234">
        <f>F25*Parametre!$D$189</f>
        <v>0</v>
      </c>
      <c r="G32" s="234">
        <f>G25*Parametre!$D$189</f>
        <v>25554.3614063774</v>
      </c>
      <c r="H32" s="234">
        <f>H25*Parametre!$D$189</f>
        <v>26672.996415050718</v>
      </c>
      <c r="I32" s="234">
        <f>I25*Parametre!$D$189</f>
        <v>28231.174964098198</v>
      </c>
      <c r="J32" s="234">
        <f>J25*Parametre!$D$189</f>
        <v>30165.516538178734</v>
      </c>
      <c r="K32" s="234">
        <f>K25*Parametre!$D$189</f>
        <v>32483.711671472276</v>
      </c>
      <c r="L32" s="234">
        <f>L25*Parametre!$D$189</f>
        <v>35087.41398302075</v>
      </c>
      <c r="M32" s="234">
        <f>M25*Parametre!$D$189</f>
        <v>38385.181159009881</v>
      </c>
      <c r="N32" s="234">
        <f>N25*Parametre!$D$189</f>
        <v>41141.006151634952</v>
      </c>
      <c r="O32" s="234">
        <f>O25*Parametre!$D$189</f>
        <v>43943.352554915284</v>
      </c>
      <c r="P32" s="234">
        <f>P25*Parametre!$D$189</f>
        <v>46776.025366794078</v>
      </c>
      <c r="Q32" s="234">
        <f>Q25*Parametre!$D$189</f>
        <v>49656.18507148444</v>
      </c>
      <c r="R32" s="234">
        <f>R25*Parametre!$D$189</f>
        <v>52567.412001428973</v>
      </c>
      <c r="S32" s="234">
        <f>S25*Parametre!$D$189</f>
        <v>55227.336446365203</v>
      </c>
      <c r="T32" s="234">
        <f>T25*Parametre!$D$189</f>
        <v>57870.454131954619</v>
      </c>
      <c r="U32" s="234">
        <f>U25*Parametre!$D$189</f>
        <v>60513.863674888096</v>
      </c>
      <c r="V32" s="234">
        <f>V25*Parametre!$D$189</f>
        <v>63140.813005041506</v>
      </c>
      <c r="W32" s="234">
        <f>W25*Parametre!$D$189</f>
        <v>65768.301225512085</v>
      </c>
      <c r="X32" s="234">
        <f>X25*Parametre!$D$189</f>
        <v>68379.679598201052</v>
      </c>
      <c r="Y32" s="234">
        <f>Y25*Parametre!$D$189</f>
        <v>70991.848401791824</v>
      </c>
      <c r="Z32" s="234">
        <f>Z25*Parametre!$D$189</f>
        <v>73588.261705523779</v>
      </c>
      <c r="AA32" s="234">
        <f>AA25*Parametre!$D$189</f>
        <v>76185.7216515006</v>
      </c>
      <c r="AB32" s="234">
        <f>AB25*Parametre!$D$189</f>
        <v>78767.784597581092</v>
      </c>
      <c r="AC32" s="234">
        <f>AC25*Parametre!$D$189</f>
        <v>81342.918124724951</v>
      </c>
      <c r="AD32" s="234">
        <f>AD25*Parametre!$D$189</f>
        <v>83919.491700144237</v>
      </c>
      <c r="AE32" s="234">
        <f>AE25*Parametre!$D$189</f>
        <v>86481.214155319511</v>
      </c>
      <c r="AF32" s="234">
        <f>AF25*Parametre!$D$189</f>
        <v>89044.645292297355</v>
      </c>
      <c r="AG32" s="234">
        <f>AG25*Parametre!$D$189</f>
        <v>91593.594960824194</v>
      </c>
      <c r="AH32" s="234">
        <f>AH25*Parametre!$D$189</f>
        <v>94144.527224538906</v>
      </c>
      <c r="AI32" s="234">
        <f>AI25*Parametre!$D$189</f>
        <v>96681.352454031337</v>
      </c>
      <c r="AJ32" s="234">
        <f>AJ25*Parametre!$D$189</f>
        <v>99220.439657483206</v>
      </c>
      <c r="AK32" s="234">
        <f>AK25*Parametre!$D$189</f>
        <v>101745.7992351164</v>
      </c>
      <c r="AL32" s="234">
        <f>AL25*Parametre!$D$189</f>
        <v>104273.70582179338</v>
      </c>
      <c r="AM32" s="234">
        <f>AM25*Parametre!$D$189</f>
        <v>106283.89833662193</v>
      </c>
      <c r="AN32" s="234">
        <f>AN25*Parametre!$D$189</f>
        <v>108289.36318299457</v>
      </c>
      <c r="AO32" s="234">
        <f>AO25*Parametre!$D$189</f>
        <v>110274.19588843152</v>
      </c>
      <c r="AP32" s="234">
        <f>AP25*Parametre!$D$189</f>
        <v>112254.36919911239</v>
      </c>
    </row>
    <row r="33" spans="2:42" x14ac:dyDescent="0.2">
      <c r="B33" s="243" t="s">
        <v>137</v>
      </c>
      <c r="C33" s="234">
        <f t="shared" si="15"/>
        <v>0</v>
      </c>
      <c r="D33" s="234">
        <f>D26*Parametre!$D$190</f>
        <v>0</v>
      </c>
      <c r="E33" s="234">
        <f>E26*Parametre!$D$190</f>
        <v>0</v>
      </c>
      <c r="F33" s="234">
        <f>F26*Parametre!$D$190</f>
        <v>0</v>
      </c>
      <c r="G33" s="234">
        <f>G26*Parametre!$D$190</f>
        <v>0</v>
      </c>
      <c r="H33" s="234">
        <f>H26*Parametre!$D$190</f>
        <v>0</v>
      </c>
      <c r="I33" s="234">
        <f>I26*Parametre!$D$190</f>
        <v>0</v>
      </c>
      <c r="J33" s="234">
        <f>J26*Parametre!$D$190</f>
        <v>0</v>
      </c>
      <c r="K33" s="234">
        <f>K26*Parametre!$D$190</f>
        <v>0</v>
      </c>
      <c r="L33" s="234">
        <f>L26*Parametre!$D$190</f>
        <v>0</v>
      </c>
      <c r="M33" s="234">
        <f>M26*Parametre!$D$190</f>
        <v>0</v>
      </c>
      <c r="N33" s="234">
        <f>N26*Parametre!$D$190</f>
        <v>0</v>
      </c>
      <c r="O33" s="234">
        <f>O26*Parametre!$D$190</f>
        <v>0</v>
      </c>
      <c r="P33" s="234">
        <f>P26*Parametre!$D$190</f>
        <v>0</v>
      </c>
      <c r="Q33" s="234">
        <f>Q26*Parametre!$D$190</f>
        <v>0</v>
      </c>
      <c r="R33" s="234">
        <f>R26*Parametre!$D$190</f>
        <v>0</v>
      </c>
      <c r="S33" s="234">
        <f>S26*Parametre!$D$190</f>
        <v>0</v>
      </c>
      <c r="T33" s="234">
        <f>T26*Parametre!$D$190</f>
        <v>0</v>
      </c>
      <c r="U33" s="234">
        <f>U26*Parametre!$D$190</f>
        <v>0</v>
      </c>
      <c r="V33" s="234">
        <f>V26*Parametre!$D$190</f>
        <v>0</v>
      </c>
      <c r="W33" s="234">
        <f>W26*Parametre!$D$190</f>
        <v>0</v>
      </c>
      <c r="X33" s="234">
        <f>X26*Parametre!$D$190</f>
        <v>0</v>
      </c>
      <c r="Y33" s="234">
        <f>Y26*Parametre!$D$190</f>
        <v>0</v>
      </c>
      <c r="Z33" s="234">
        <f>Z26*Parametre!$D$190</f>
        <v>0</v>
      </c>
      <c r="AA33" s="234">
        <f>AA26*Parametre!$D$190</f>
        <v>0</v>
      </c>
      <c r="AB33" s="234">
        <f>AB26*Parametre!$D$190</f>
        <v>0</v>
      </c>
      <c r="AC33" s="234">
        <f>AC26*Parametre!$D$190</f>
        <v>0</v>
      </c>
      <c r="AD33" s="234">
        <f>AD26*Parametre!$D$190</f>
        <v>0</v>
      </c>
      <c r="AE33" s="234">
        <f>AE26*Parametre!$D$190</f>
        <v>0</v>
      </c>
      <c r="AF33" s="234">
        <f>AF26*Parametre!$D$190</f>
        <v>0</v>
      </c>
      <c r="AG33" s="234">
        <f>AG26*Parametre!$D$190</f>
        <v>0</v>
      </c>
      <c r="AH33" s="234">
        <f>AH26*Parametre!$D$190</f>
        <v>0</v>
      </c>
      <c r="AI33" s="234">
        <f>AI26*Parametre!$D$190</f>
        <v>0</v>
      </c>
      <c r="AJ33" s="234">
        <f>AJ26*Parametre!$D$190</f>
        <v>0</v>
      </c>
      <c r="AK33" s="234">
        <f>AK26*Parametre!$D$190</f>
        <v>0</v>
      </c>
      <c r="AL33" s="234">
        <f>AL26*Parametre!$D$190</f>
        <v>0</v>
      </c>
      <c r="AM33" s="234">
        <f>AM26*Parametre!$D$190</f>
        <v>0</v>
      </c>
      <c r="AN33" s="234">
        <f>AN26*Parametre!$D$190</f>
        <v>0</v>
      </c>
      <c r="AO33" s="234">
        <f>AO26*Parametre!$D$190</f>
        <v>0</v>
      </c>
      <c r="AP33" s="234">
        <f>AP26*Parametre!$D$190</f>
        <v>0</v>
      </c>
    </row>
    <row r="34" spans="2:42" x14ac:dyDescent="0.2">
      <c r="B34" s="244" t="s">
        <v>9</v>
      </c>
      <c r="C34" s="246">
        <f t="shared" si="15"/>
        <v>4415913.008776118</v>
      </c>
      <c r="D34" s="246">
        <f t="shared" ref="D34" si="16">SUM(D30:D33)</f>
        <v>0</v>
      </c>
      <c r="E34" s="246">
        <f t="shared" ref="E34:AN34" si="17">SUM(E30:E33)</f>
        <v>0</v>
      </c>
      <c r="F34" s="246">
        <f t="shared" si="17"/>
        <v>0</v>
      </c>
      <c r="G34" s="246">
        <f t="shared" si="17"/>
        <v>103765.17777779853</v>
      </c>
      <c r="H34" s="246">
        <f t="shared" si="17"/>
        <v>104860.59690401352</v>
      </c>
      <c r="I34" s="246">
        <f t="shared" si="17"/>
        <v>106032.56730153701</v>
      </c>
      <c r="J34" s="246">
        <f t="shared" si="17"/>
        <v>107272.28803487369</v>
      </c>
      <c r="K34" s="246">
        <f t="shared" si="17"/>
        <v>108581.57571739961</v>
      </c>
      <c r="L34" s="246">
        <f t="shared" si="17"/>
        <v>109946.22007884824</v>
      </c>
      <c r="M34" s="246">
        <f t="shared" si="17"/>
        <v>111428.80729716482</v>
      </c>
      <c r="N34" s="246">
        <f t="shared" si="17"/>
        <v>112842.20071715949</v>
      </c>
      <c r="O34" s="246">
        <f t="shared" si="17"/>
        <v>114275.69413058933</v>
      </c>
      <c r="P34" s="246">
        <f t="shared" si="17"/>
        <v>115727.02313174735</v>
      </c>
      <c r="Q34" s="246">
        <f t="shared" si="17"/>
        <v>117199.02403688361</v>
      </c>
      <c r="R34" s="246">
        <f t="shared" si="17"/>
        <v>118689.38880345036</v>
      </c>
      <c r="S34" s="246">
        <f t="shared" si="17"/>
        <v>119400.15695490394</v>
      </c>
      <c r="T34" s="246">
        <f t="shared" si="17"/>
        <v>120122.28527630083</v>
      </c>
      <c r="U34" s="246">
        <f t="shared" si="17"/>
        <v>120858.65453638681</v>
      </c>
      <c r="V34" s="246">
        <f t="shared" si="17"/>
        <v>121606.84929453809</v>
      </c>
      <c r="W34" s="246">
        <f t="shared" si="17"/>
        <v>122369.78204110128</v>
      </c>
      <c r="X34" s="246">
        <f t="shared" si="17"/>
        <v>123145.02130204487</v>
      </c>
      <c r="Y34" s="246">
        <f t="shared" si="17"/>
        <v>123935.51261755024</v>
      </c>
      <c r="Z34" s="246">
        <f t="shared" si="17"/>
        <v>124738.80769265023</v>
      </c>
      <c r="AA34" s="246">
        <f t="shared" si="17"/>
        <v>125557.88648465606</v>
      </c>
      <c r="AB34" s="246">
        <f t="shared" si="17"/>
        <v>126390.28306929463</v>
      </c>
      <c r="AC34" s="246">
        <f t="shared" si="17"/>
        <v>127237.63010098133</v>
      </c>
      <c r="AD34" s="246">
        <f t="shared" si="17"/>
        <v>128101.59257912057</v>
      </c>
      <c r="AE34" s="246">
        <f t="shared" si="17"/>
        <v>128979.67657164499</v>
      </c>
      <c r="AF34" s="246">
        <f t="shared" si="17"/>
        <v>129874.95432701749</v>
      </c>
      <c r="AG34" s="246">
        <f t="shared" si="17"/>
        <v>130784.91216765495</v>
      </c>
      <c r="AH34" s="246">
        <f t="shared" si="17"/>
        <v>131712.6618702336</v>
      </c>
      <c r="AI34" s="246">
        <f t="shared" si="17"/>
        <v>132655.66912539012</v>
      </c>
      <c r="AJ34" s="246">
        <f t="shared" si="17"/>
        <v>133617.08679675264</v>
      </c>
      <c r="AK34" s="246">
        <f t="shared" si="17"/>
        <v>134594.35903317059</v>
      </c>
      <c r="AL34" s="246">
        <f t="shared" si="17"/>
        <v>135590.68139022434</v>
      </c>
      <c r="AM34" s="246">
        <f t="shared" si="17"/>
        <v>135756.13458410429</v>
      </c>
      <c r="AN34" s="246">
        <f t="shared" si="17"/>
        <v>135922.52884252157</v>
      </c>
      <c r="AO34" s="246">
        <f t="shared" ref="AO34:AP34" si="18">SUM(AO30:AO33)</f>
        <v>136086.96787899168</v>
      </c>
      <c r="AP34" s="246">
        <f t="shared" si="18"/>
        <v>136252.35030741803</v>
      </c>
    </row>
    <row r="37" spans="2:42" x14ac:dyDescent="0.2">
      <c r="B37" s="229"/>
      <c r="C37" s="229"/>
      <c r="D37" s="229" t="s">
        <v>10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</row>
    <row r="38" spans="2:42" x14ac:dyDescent="0.2">
      <c r="B38" s="231" t="s">
        <v>396</v>
      </c>
      <c r="C38" s="231"/>
      <c r="D38" s="229">
        <v>1</v>
      </c>
      <c r="E38" s="229">
        <v>2</v>
      </c>
      <c r="F38" s="229">
        <v>3</v>
      </c>
      <c r="G38" s="229">
        <v>4</v>
      </c>
      <c r="H38" s="229">
        <v>5</v>
      </c>
      <c r="I38" s="229">
        <v>6</v>
      </c>
      <c r="J38" s="229">
        <v>7</v>
      </c>
      <c r="K38" s="229">
        <v>8</v>
      </c>
      <c r="L38" s="229">
        <v>9</v>
      </c>
      <c r="M38" s="229">
        <v>10</v>
      </c>
      <c r="N38" s="229">
        <v>11</v>
      </c>
      <c r="O38" s="229">
        <v>12</v>
      </c>
      <c r="P38" s="229">
        <v>13</v>
      </c>
      <c r="Q38" s="229">
        <v>14</v>
      </c>
      <c r="R38" s="229">
        <v>15</v>
      </c>
      <c r="S38" s="229">
        <v>16</v>
      </c>
      <c r="T38" s="229">
        <v>17</v>
      </c>
      <c r="U38" s="229">
        <v>18</v>
      </c>
      <c r="V38" s="229">
        <v>19</v>
      </c>
      <c r="W38" s="229">
        <v>20</v>
      </c>
      <c r="X38" s="229">
        <v>21</v>
      </c>
      <c r="Y38" s="229">
        <v>22</v>
      </c>
      <c r="Z38" s="229">
        <v>23</v>
      </c>
      <c r="AA38" s="229">
        <v>24</v>
      </c>
      <c r="AB38" s="229">
        <v>25</v>
      </c>
      <c r="AC38" s="229">
        <v>26</v>
      </c>
      <c r="AD38" s="229">
        <v>27</v>
      </c>
      <c r="AE38" s="229">
        <v>28</v>
      </c>
      <c r="AF38" s="229">
        <v>29</v>
      </c>
      <c r="AG38" s="229">
        <v>30</v>
      </c>
      <c r="AH38" s="229">
        <v>31</v>
      </c>
      <c r="AI38" s="229">
        <v>32</v>
      </c>
      <c r="AJ38" s="229">
        <v>33</v>
      </c>
      <c r="AK38" s="229">
        <v>34</v>
      </c>
      <c r="AL38" s="229">
        <v>35</v>
      </c>
      <c r="AM38" s="229">
        <v>36</v>
      </c>
      <c r="AN38" s="229">
        <v>37</v>
      </c>
      <c r="AO38" s="229">
        <v>38</v>
      </c>
      <c r="AP38" s="229">
        <v>39</v>
      </c>
    </row>
    <row r="39" spans="2:42" x14ac:dyDescent="0.2">
      <c r="B39" s="232" t="s">
        <v>33</v>
      </c>
      <c r="C39" s="233" t="s">
        <v>9</v>
      </c>
      <c r="D39" s="295">
        <f t="shared" ref="D39:AN39" si="19">D4</f>
        <v>2026</v>
      </c>
      <c r="E39" s="295">
        <f t="shared" si="19"/>
        <v>2027</v>
      </c>
      <c r="F39" s="295">
        <f t="shared" si="19"/>
        <v>2028</v>
      </c>
      <c r="G39" s="295">
        <f t="shared" si="19"/>
        <v>2029</v>
      </c>
      <c r="H39" s="295">
        <f t="shared" si="19"/>
        <v>2030</v>
      </c>
      <c r="I39" s="295">
        <f t="shared" si="19"/>
        <v>2031</v>
      </c>
      <c r="J39" s="295">
        <f t="shared" si="19"/>
        <v>2032</v>
      </c>
      <c r="K39" s="295">
        <f t="shared" si="19"/>
        <v>2033</v>
      </c>
      <c r="L39" s="295">
        <f t="shared" si="19"/>
        <v>2034</v>
      </c>
      <c r="M39" s="295">
        <f t="shared" si="19"/>
        <v>2035</v>
      </c>
      <c r="N39" s="295">
        <f t="shared" si="19"/>
        <v>2036</v>
      </c>
      <c r="O39" s="295">
        <f t="shared" si="19"/>
        <v>2037</v>
      </c>
      <c r="P39" s="295">
        <f t="shared" si="19"/>
        <v>2038</v>
      </c>
      <c r="Q39" s="295">
        <f t="shared" si="19"/>
        <v>2039</v>
      </c>
      <c r="R39" s="295">
        <f t="shared" si="19"/>
        <v>2040</v>
      </c>
      <c r="S39" s="295">
        <f t="shared" si="19"/>
        <v>2041</v>
      </c>
      <c r="T39" s="295">
        <f t="shared" si="19"/>
        <v>2042</v>
      </c>
      <c r="U39" s="295">
        <f t="shared" si="19"/>
        <v>2043</v>
      </c>
      <c r="V39" s="295">
        <f t="shared" si="19"/>
        <v>2044</v>
      </c>
      <c r="W39" s="295">
        <f t="shared" si="19"/>
        <v>2045</v>
      </c>
      <c r="X39" s="295">
        <f t="shared" si="19"/>
        <v>2046</v>
      </c>
      <c r="Y39" s="295">
        <f t="shared" si="19"/>
        <v>2047</v>
      </c>
      <c r="Z39" s="295">
        <f t="shared" si="19"/>
        <v>2048</v>
      </c>
      <c r="AA39" s="295">
        <f t="shared" si="19"/>
        <v>2049</v>
      </c>
      <c r="AB39" s="295">
        <f t="shared" si="19"/>
        <v>2050</v>
      </c>
      <c r="AC39" s="295">
        <f t="shared" si="19"/>
        <v>2051</v>
      </c>
      <c r="AD39" s="295">
        <f t="shared" si="19"/>
        <v>2052</v>
      </c>
      <c r="AE39" s="295">
        <f t="shared" si="19"/>
        <v>2053</v>
      </c>
      <c r="AF39" s="295">
        <f t="shared" si="19"/>
        <v>2054</v>
      </c>
      <c r="AG39" s="295">
        <f t="shared" si="19"/>
        <v>2055</v>
      </c>
      <c r="AH39" s="295">
        <f t="shared" si="19"/>
        <v>2056</v>
      </c>
      <c r="AI39" s="295">
        <f t="shared" si="19"/>
        <v>2057</v>
      </c>
      <c r="AJ39" s="295">
        <f t="shared" si="19"/>
        <v>2058</v>
      </c>
      <c r="AK39" s="295">
        <f t="shared" si="19"/>
        <v>2059</v>
      </c>
      <c r="AL39" s="295">
        <f t="shared" si="19"/>
        <v>2060</v>
      </c>
      <c r="AM39" s="295">
        <f t="shared" si="19"/>
        <v>2061</v>
      </c>
      <c r="AN39" s="295">
        <f t="shared" si="19"/>
        <v>2062</v>
      </c>
      <c r="AO39" s="295">
        <f t="shared" ref="AO39:AP39" si="20">AO4</f>
        <v>2063</v>
      </c>
      <c r="AP39" s="295">
        <f t="shared" si="20"/>
        <v>2064</v>
      </c>
    </row>
    <row r="40" spans="2:42" x14ac:dyDescent="0.2">
      <c r="B40" s="229" t="s">
        <v>386</v>
      </c>
      <c r="C40" s="234">
        <f>SUM(D40:AP40)</f>
        <v>20356246.589649942</v>
      </c>
      <c r="D40" s="235">
        <f>'09_A Ostatné náklady (cesty)'!D37</f>
        <v>0</v>
      </c>
      <c r="E40" s="235">
        <f>'09_A Ostatné náklady (cesty)'!E37</f>
        <v>0</v>
      </c>
      <c r="F40" s="235">
        <f>'09_A Ostatné náklady (cesty)'!F37</f>
        <v>0</v>
      </c>
      <c r="G40" s="235">
        <f>'09_A Ostatné náklady (cesty)'!G37</f>
        <v>1010674.6532325369</v>
      </c>
      <c r="H40" s="235">
        <f>'09_A Ostatné náklady (cesty)'!H37</f>
        <v>1008741.9202944353</v>
      </c>
      <c r="I40" s="235">
        <f>'09_A Ostatné náklady (cesty)'!I37</f>
        <v>1000947.5572241112</v>
      </c>
      <c r="J40" s="235">
        <f>'09_A Ostatné náklady (cesty)'!J37</f>
        <v>988131.02856781555</v>
      </c>
      <c r="K40" s="235">
        <f>'09_A Ostatné náklady (cesty)'!K37</f>
        <v>970166.58566881437</v>
      </c>
      <c r="L40" s="235">
        <f>'09_A Ostatné náklady (cesty)'!L37</f>
        <v>948376.70536462683</v>
      </c>
      <c r="M40" s="235">
        <f>'09_A Ostatné náklady (cesty)'!M37</f>
        <v>917153.55820876907</v>
      </c>
      <c r="N40" s="235">
        <f>'09_A Ostatné náklady (cesty)'!N37</f>
        <v>893398.19509031321</v>
      </c>
      <c r="O40" s="235">
        <f>'09_A Ostatné náklady (cesty)'!O37</f>
        <v>869066.65205436817</v>
      </c>
      <c r="P40" s="235">
        <f>'09_A Ostatné náklady (cesty)'!P37</f>
        <v>844379.92262384656</v>
      </c>
      <c r="Q40" s="235">
        <f>'09_A Ostatné náklady (cesty)'!Q37</f>
        <v>819101.05131111038</v>
      </c>
      <c r="R40" s="235">
        <f>'09_A Ostatné náklady (cesty)'!R37</f>
        <v>793454.71982751833</v>
      </c>
      <c r="S40" s="235">
        <f>'09_A Ostatné náklady (cesty)'!S37</f>
        <v>761064.74842382921</v>
      </c>
      <c r="T40" s="235">
        <f>'09_A Ostatné náklady (cesty)'!T37</f>
        <v>728797.64517858357</v>
      </c>
      <c r="U40" s="235">
        <f>'09_A Ostatné náklady (cesty)'!U37</f>
        <v>696413.86784196319</v>
      </c>
      <c r="V40" s="235">
        <f>'09_A Ostatné náklady (cesty)'!V37</f>
        <v>664143.92641227983</v>
      </c>
      <c r="W40" s="235">
        <f>'09_A Ostatné náklady (cesty)'!W37</f>
        <v>631747.85011468106</v>
      </c>
      <c r="X40" s="235">
        <f>'09_A Ostatné náklady (cesty)'!X37</f>
        <v>599456.2916933737</v>
      </c>
      <c r="Y40" s="235">
        <f>'09_A Ostatné náklady (cesty)'!Y37</f>
        <v>567028.79644307506</v>
      </c>
      <c r="Z40" s="235">
        <f>'09_A Ostatné náklady (cesty)'!Z37</f>
        <v>534696.20338503178</v>
      </c>
      <c r="AA40" s="235">
        <f>'09_A Ostatné náklady (cesty)'!AA37</f>
        <v>502217.51700999122</v>
      </c>
      <c r="AB40" s="235">
        <f>'09_A Ostatné náklady (cesty)'!AB37</f>
        <v>469823.80717958993</v>
      </c>
      <c r="AC40" s="235">
        <f>'09_A Ostatné náklady (cesty)'!AC37</f>
        <v>437391.85317105695</v>
      </c>
      <c r="AD40" s="235">
        <f>'09_A Ostatné náklady (cesty)'!AD37</f>
        <v>404797.87937576894</v>
      </c>
      <c r="AE40" s="235">
        <f>'09_A Ostatné náklady (cesty)'!AE37</f>
        <v>372273.3878509652</v>
      </c>
      <c r="AF40" s="235">
        <f>'09_A Ostatné náklady (cesty)'!AF37</f>
        <v>339575.77223628329</v>
      </c>
      <c r="AG40" s="235">
        <f>'09_A Ostatné náklady (cesty)'!AG37</f>
        <v>306936.8815633817</v>
      </c>
      <c r="AH40" s="235">
        <f>'09_A Ostatné náklady (cesty)'!AH37</f>
        <v>274113.35735749197</v>
      </c>
      <c r="AI40" s="235">
        <f>'09_A Ostatné náklady (cesty)'!AI37</f>
        <v>241337.44405420654</v>
      </c>
      <c r="AJ40" s="235">
        <f>'09_A Ostatné náklady (cesty)'!AJ37</f>
        <v>208364.96698036513</v>
      </c>
      <c r="AK40" s="235">
        <f>'09_A Ostatné náklady (cesty)'!AK37</f>
        <v>175428.61558588318</v>
      </c>
      <c r="AL40" s="235">
        <f>'09_A Ostatné náklady (cesty)'!AL37</f>
        <v>142283.33316958553</v>
      </c>
      <c r="AM40" s="235">
        <f>'09_A Ostatné náklady (cesty)'!AM37</f>
        <v>108744.64320858332</v>
      </c>
      <c r="AN40" s="235">
        <f>'09_A Ostatné náklady (cesty)'!AN37</f>
        <v>75235.961731824325</v>
      </c>
      <c r="AO40" s="235">
        <f>'09_A Ostatné náklady (cesty)'!AO37</f>
        <v>41995.350293870928</v>
      </c>
      <c r="AP40" s="235">
        <f>'09_A Ostatné náklady (cesty)'!AP37</f>
        <v>8783.93992000873</v>
      </c>
    </row>
    <row r="41" spans="2:42" x14ac:dyDescent="0.2">
      <c r="B41" s="229" t="s">
        <v>387</v>
      </c>
      <c r="C41" s="234">
        <f t="shared" ref="C41:C43" si="21">SUM(D41:AP41)</f>
        <v>24364660.860319842</v>
      </c>
      <c r="D41" s="235">
        <f>'09_A Ostatné náklady (cesty)'!D46</f>
        <v>0</v>
      </c>
      <c r="E41" s="235">
        <f>'09_A Ostatné náklady (cesty)'!E46</f>
        <v>0</v>
      </c>
      <c r="F41" s="235">
        <f>'09_A Ostatné náklady (cesty)'!F46</f>
        <v>0</v>
      </c>
      <c r="G41" s="235">
        <f>'09_A Ostatné náklady (cesty)'!G46</f>
        <v>701546.70529249392</v>
      </c>
      <c r="H41" s="235">
        <f>'09_A Ostatné náklady (cesty)'!H46</f>
        <v>703858.00843666692</v>
      </c>
      <c r="I41" s="235">
        <f>'09_A Ostatné náklady (cesty)'!I46</f>
        <v>704720.14456700138</v>
      </c>
      <c r="J41" s="235">
        <f>'09_A Ostatné náklady (cesty)'!J46</f>
        <v>704415.65517948614</v>
      </c>
      <c r="K41" s="235">
        <f>'09_A Ostatné náklady (cesty)'!K46</f>
        <v>702968.76732836559</v>
      </c>
      <c r="L41" s="235">
        <f>'09_A Ostatné náklady (cesty)'!L46</f>
        <v>700771.17680373066</v>
      </c>
      <c r="M41" s="235">
        <f>'09_A Ostatné náklady (cesty)'!M46</f>
        <v>696474.15473031916</v>
      </c>
      <c r="N41" s="235">
        <f>'09_A Ostatné náklady (cesty)'!N46</f>
        <v>694320.94469495013</v>
      </c>
      <c r="O41" s="235">
        <f>'09_A Ostatné náklady (cesty)'!O46</f>
        <v>692292.99236925819</v>
      </c>
      <c r="P41" s="235">
        <f>'09_A Ostatné náklady (cesty)'!P46</f>
        <v>690452.02184840105</v>
      </c>
      <c r="Q41" s="235">
        <f>'09_A Ostatné náklady (cesty)'!Q46</f>
        <v>688749.56214871083</v>
      </c>
      <c r="R41" s="235">
        <f>'09_A Ostatné náklady (cesty)'!R46</f>
        <v>687246.87969026645</v>
      </c>
      <c r="S41" s="235">
        <f>'09_A Ostatné náklady (cesty)'!S46</f>
        <v>680877.02262424375</v>
      </c>
      <c r="T41" s="235">
        <f>'09_A Ostatné náklady (cesty)'!T46</f>
        <v>675131.90237279283</v>
      </c>
      <c r="U41" s="235">
        <f>'09_A Ostatné náklady (cesty)'!U46</f>
        <v>669970.11356808338</v>
      </c>
      <c r="V41" s="235">
        <f>'09_A Ostatné náklady (cesty)'!V46</f>
        <v>665450.4338512168</v>
      </c>
      <c r="W41" s="235">
        <f>'09_A Ostatné náklady (cesty)'!W46</f>
        <v>661535.91330819449</v>
      </c>
      <c r="X41" s="235">
        <f>'09_A Ostatné náklady (cesty)'!X46</f>
        <v>658281.6582970185</v>
      </c>
      <c r="Y41" s="235">
        <f>'09_A Ostatné náklady (cesty)'!Y46</f>
        <v>655655.27833239967</v>
      </c>
      <c r="Z41" s="235">
        <f>'09_A Ostatné náklady (cesty)'!Z46</f>
        <v>653708.13371495157</v>
      </c>
      <c r="AA41" s="235">
        <f>'09_A Ostatné náklady (cesty)'!AA46</f>
        <v>652412.50079676171</v>
      </c>
      <c r="AB41" s="235">
        <f>'09_A Ostatné náklady (cesty)'!AB46</f>
        <v>651815.91667877953</v>
      </c>
      <c r="AC41" s="235">
        <f>'09_A Ostatné náklady (cesty)'!AC46</f>
        <v>651910.92354484845</v>
      </c>
      <c r="AD41" s="235">
        <f>'09_A Ostatné náklady (cesty)'!AD46</f>
        <v>652694.69157839753</v>
      </c>
      <c r="AE41" s="235">
        <f>'09_A Ostatné náklady (cesty)'!AE46</f>
        <v>654208.87299230625</v>
      </c>
      <c r="AF41" s="235">
        <f>'09_A Ostatné náklady (cesty)'!AF46</f>
        <v>656437.90453671105</v>
      </c>
      <c r="AG41" s="235">
        <f>'09_A Ostatné náklady (cesty)'!AG46</f>
        <v>659419.41155743948</v>
      </c>
      <c r="AH41" s="235">
        <f>'09_A Ostatné náklady (cesty)'!AH46</f>
        <v>663142.90216009354</v>
      </c>
      <c r="AI41" s="235">
        <f>'09_A Ostatné náklady (cesty)'!AI46</f>
        <v>667641.88884736993</v>
      </c>
      <c r="AJ41" s="235">
        <f>'09_A Ostatné náklady (cesty)'!AJ46</f>
        <v>672911.07529188611</v>
      </c>
      <c r="AK41" s="235">
        <f>'09_A Ostatné náklady (cesty)'!AK46</f>
        <v>678979.77248885878</v>
      </c>
      <c r="AL41" s="235">
        <f>'09_A Ostatné náklady (cesty)'!AL46</f>
        <v>685848.00794423674</v>
      </c>
      <c r="AM41" s="235">
        <f>'09_A Ostatné náklady (cesty)'!AM46</f>
        <v>684269.62538148684</v>
      </c>
      <c r="AN41" s="235">
        <f>'09_A Ostatné náklady (cesty)'!AN46</f>
        <v>682808.82530043565</v>
      </c>
      <c r="AO41" s="235">
        <f>'09_A Ostatné náklady (cesty)'!AO46</f>
        <v>681474.32516563474</v>
      </c>
      <c r="AP41" s="235">
        <f>'09_A Ostatné náklady (cesty)'!AP46</f>
        <v>680256.7468960447</v>
      </c>
    </row>
    <row r="42" spans="2:42" x14ac:dyDescent="0.2">
      <c r="B42" s="229" t="s">
        <v>388</v>
      </c>
      <c r="C42" s="234">
        <f t="shared" si="21"/>
        <v>50284603.78143315</v>
      </c>
      <c r="D42" s="235">
        <f>'09_A Ostatné náklady (cesty)'!D55</f>
        <v>0</v>
      </c>
      <c r="E42" s="235">
        <f>'09_A Ostatné náklady (cesty)'!E55</f>
        <v>0</v>
      </c>
      <c r="F42" s="235">
        <f>'09_A Ostatné náklady (cesty)'!F55</f>
        <v>0</v>
      </c>
      <c r="G42" s="235">
        <f>'09_A Ostatné náklady (cesty)'!G55</f>
        <v>516756.28441223921</v>
      </c>
      <c r="H42" s="235">
        <f>'09_A Ostatné náklady (cesty)'!H55</f>
        <v>539377.14593575255</v>
      </c>
      <c r="I42" s="235">
        <f>'09_A Ostatné náklady (cesty)'!I55</f>
        <v>570886.38792587665</v>
      </c>
      <c r="J42" s="235">
        <f>'09_A Ostatné náklady (cesty)'!J55</f>
        <v>610002.33955190773</v>
      </c>
      <c r="K42" s="235">
        <f>'09_A Ostatné náklady (cesty)'!K55</f>
        <v>656880.51758864592</v>
      </c>
      <c r="L42" s="235">
        <f>'09_A Ostatné náklady (cesty)'!L55</f>
        <v>709532.1769604024</v>
      </c>
      <c r="M42" s="235">
        <f>'09_A Ostatné náklady (cesty)'!M55</f>
        <v>776219.10705506336</v>
      </c>
      <c r="N42" s="235">
        <f>'09_A Ostatné náklady (cesty)'!N55</f>
        <v>831946.96740080928</v>
      </c>
      <c r="O42" s="235">
        <f>'09_A Ostatné náklady (cesty)'!O55</f>
        <v>888615.57640912314</v>
      </c>
      <c r="P42" s="235">
        <f>'09_A Ostatné náklady (cesty)'!P55</f>
        <v>945897.44129097252</v>
      </c>
      <c r="Q42" s="235">
        <f>'09_A Ostatné náklady (cesty)'!Q55</f>
        <v>1004139.5786639771</v>
      </c>
      <c r="R42" s="235">
        <f>'09_A Ostatné náklady (cesty)'!R55</f>
        <v>1063009.9525886236</v>
      </c>
      <c r="S42" s="235">
        <f>'09_A Ostatné náklady (cesty)'!S55</f>
        <v>1116798.5271150642</v>
      </c>
      <c r="T42" s="235">
        <f>'09_A Ostatné náklady (cesty)'!T55</f>
        <v>1170247.2379925977</v>
      </c>
      <c r="U42" s="235">
        <f>'09_A Ostatné náklady (cesty)'!U55</f>
        <v>1223701.8507635221</v>
      </c>
      <c r="V42" s="235">
        <f>'09_A Ostatné náklady (cesty)'!V55</f>
        <v>1276823.6076958054</v>
      </c>
      <c r="W42" s="235">
        <f>'09_A Ostatné náklady (cesty)'!W55</f>
        <v>1329956.2619834782</v>
      </c>
      <c r="X42" s="235">
        <f>'09_A Ostatné náklady (cesty)'!X55</f>
        <v>1382763.1454585025</v>
      </c>
      <c r="Y42" s="235">
        <f>'09_A Ostatné náklady (cesty)'!Y55</f>
        <v>1435586.0129031283</v>
      </c>
      <c r="Z42" s="235">
        <f>'09_A Ostatné náklady (cesty)'!Z55</f>
        <v>1488090.2751031686</v>
      </c>
      <c r="AA42" s="235">
        <f>'09_A Ostatné náklady (cesty)'!AA55</f>
        <v>1540615.7023383654</v>
      </c>
      <c r="AB42" s="235">
        <f>'09_A Ostatné náklady (cesty)'!AB55</f>
        <v>1592829.7738589351</v>
      </c>
      <c r="AC42" s="235">
        <f>'09_A Ostatné náklady (cesty)'!AC55</f>
        <v>1644903.7197576636</v>
      </c>
      <c r="AD42" s="235">
        <f>'09_A Ostatné náklady (cesty)'!AD55</f>
        <v>1697006.7860865346</v>
      </c>
      <c r="AE42" s="235">
        <f>'09_A Ostatné náklady (cesty)'!AE55</f>
        <v>1748809.5353934066</v>
      </c>
      <c r="AF42" s="235">
        <f>'09_A Ostatné náklady (cesty)'!AF55</f>
        <v>1800646.8373954331</v>
      </c>
      <c r="AG42" s="235">
        <f>'09_A Ostatné náklady (cesty)'!AG55</f>
        <v>1852191.2974159843</v>
      </c>
      <c r="AH42" s="235">
        <f>'09_A Ostatné náklady (cesty)'!AH55</f>
        <v>1903775.8491651635</v>
      </c>
      <c r="AI42" s="235">
        <f>'09_A Ostatné náklady (cesty)'!AI55</f>
        <v>1955075.1306830572</v>
      </c>
      <c r="AJ42" s="235">
        <f>'09_A Ostatné náklady (cesty)'!AJ55</f>
        <v>2006420.1534832353</v>
      </c>
      <c r="AK42" s="235">
        <f>'09_A Ostatné náklady (cesty)'!AK55</f>
        <v>2057487.5783892991</v>
      </c>
      <c r="AL42" s="235">
        <f>'09_A Ostatné náklady (cesty)'!AL55</f>
        <v>2108606.5085123749</v>
      </c>
      <c r="AM42" s="235">
        <f>'09_A Ostatné náklady (cesty)'!AM55</f>
        <v>2149256.3059538733</v>
      </c>
      <c r="AN42" s="235">
        <f>'09_A Ostatné náklady (cesty)'!AN55</f>
        <v>2189810.5012260843</v>
      </c>
      <c r="AO42" s="235">
        <f>'09_A Ostatné náklady (cesty)'!AO55</f>
        <v>2229947.4765834706</v>
      </c>
      <c r="AP42" s="235">
        <f>'09_A Ostatné náklady (cesty)'!AP55</f>
        <v>2269990.2303916076</v>
      </c>
    </row>
    <row r="43" spans="2:42" x14ac:dyDescent="0.2">
      <c r="B43" s="229" t="s">
        <v>137</v>
      </c>
      <c r="C43" s="234">
        <f t="shared" si="21"/>
        <v>0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</row>
    <row r="46" spans="2:42" x14ac:dyDescent="0.2">
      <c r="B46" s="229"/>
      <c r="C46" s="229"/>
      <c r="D46" s="229" t="s">
        <v>10</v>
      </c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</row>
    <row r="47" spans="2:42" x14ac:dyDescent="0.2">
      <c r="B47" s="231" t="s">
        <v>397</v>
      </c>
      <c r="C47" s="231"/>
      <c r="D47" s="229">
        <v>1</v>
      </c>
      <c r="E47" s="229">
        <v>2</v>
      </c>
      <c r="F47" s="229">
        <v>3</v>
      </c>
      <c r="G47" s="229">
        <v>4</v>
      </c>
      <c r="H47" s="229">
        <v>5</v>
      </c>
      <c r="I47" s="229">
        <v>6</v>
      </c>
      <c r="J47" s="229">
        <v>7</v>
      </c>
      <c r="K47" s="229">
        <v>8</v>
      </c>
      <c r="L47" s="229">
        <v>9</v>
      </c>
      <c r="M47" s="229">
        <v>10</v>
      </c>
      <c r="N47" s="229">
        <v>11</v>
      </c>
      <c r="O47" s="229">
        <v>12</v>
      </c>
      <c r="P47" s="229">
        <v>13</v>
      </c>
      <c r="Q47" s="229">
        <v>14</v>
      </c>
      <c r="R47" s="229">
        <v>15</v>
      </c>
      <c r="S47" s="229">
        <v>16</v>
      </c>
      <c r="T47" s="229">
        <v>17</v>
      </c>
      <c r="U47" s="229">
        <v>18</v>
      </c>
      <c r="V47" s="229">
        <v>19</v>
      </c>
      <c r="W47" s="229">
        <v>20</v>
      </c>
      <c r="X47" s="229">
        <v>21</v>
      </c>
      <c r="Y47" s="229">
        <v>22</v>
      </c>
      <c r="Z47" s="229">
        <v>23</v>
      </c>
      <c r="AA47" s="229">
        <v>24</v>
      </c>
      <c r="AB47" s="229">
        <v>25</v>
      </c>
      <c r="AC47" s="229">
        <v>26</v>
      </c>
      <c r="AD47" s="229">
        <v>27</v>
      </c>
      <c r="AE47" s="229">
        <v>28</v>
      </c>
      <c r="AF47" s="229">
        <v>29</v>
      </c>
      <c r="AG47" s="229">
        <v>30</v>
      </c>
      <c r="AH47" s="229">
        <v>31</v>
      </c>
      <c r="AI47" s="229">
        <v>32</v>
      </c>
      <c r="AJ47" s="229">
        <v>33</v>
      </c>
      <c r="AK47" s="229">
        <v>34</v>
      </c>
      <c r="AL47" s="229">
        <v>35</v>
      </c>
      <c r="AM47" s="229">
        <v>36</v>
      </c>
      <c r="AN47" s="229">
        <v>37</v>
      </c>
      <c r="AO47" s="229">
        <v>38</v>
      </c>
      <c r="AP47" s="229">
        <v>39</v>
      </c>
    </row>
    <row r="48" spans="2:42" x14ac:dyDescent="0.2">
      <c r="B48" s="232" t="s">
        <v>34</v>
      </c>
      <c r="C48" s="233" t="s">
        <v>9</v>
      </c>
      <c r="D48" s="295">
        <f t="shared" ref="D48:AN48" si="22">D4</f>
        <v>2026</v>
      </c>
      <c r="E48" s="295">
        <f t="shared" si="22"/>
        <v>2027</v>
      </c>
      <c r="F48" s="295">
        <f t="shared" si="22"/>
        <v>2028</v>
      </c>
      <c r="G48" s="295">
        <f t="shared" si="22"/>
        <v>2029</v>
      </c>
      <c r="H48" s="295">
        <f t="shared" si="22"/>
        <v>2030</v>
      </c>
      <c r="I48" s="295">
        <f t="shared" si="22"/>
        <v>2031</v>
      </c>
      <c r="J48" s="295">
        <f t="shared" si="22"/>
        <v>2032</v>
      </c>
      <c r="K48" s="295">
        <f t="shared" si="22"/>
        <v>2033</v>
      </c>
      <c r="L48" s="295">
        <f t="shared" si="22"/>
        <v>2034</v>
      </c>
      <c r="M48" s="295">
        <f t="shared" si="22"/>
        <v>2035</v>
      </c>
      <c r="N48" s="295">
        <f t="shared" si="22"/>
        <v>2036</v>
      </c>
      <c r="O48" s="295">
        <f t="shared" si="22"/>
        <v>2037</v>
      </c>
      <c r="P48" s="295">
        <f t="shared" si="22"/>
        <v>2038</v>
      </c>
      <c r="Q48" s="295">
        <f t="shared" si="22"/>
        <v>2039</v>
      </c>
      <c r="R48" s="295">
        <f t="shared" si="22"/>
        <v>2040</v>
      </c>
      <c r="S48" s="295">
        <f t="shared" si="22"/>
        <v>2041</v>
      </c>
      <c r="T48" s="295">
        <f t="shared" si="22"/>
        <v>2042</v>
      </c>
      <c r="U48" s="295">
        <f t="shared" si="22"/>
        <v>2043</v>
      </c>
      <c r="V48" s="295">
        <f t="shared" si="22"/>
        <v>2044</v>
      </c>
      <c r="W48" s="295">
        <f t="shared" si="22"/>
        <v>2045</v>
      </c>
      <c r="X48" s="295">
        <f t="shared" si="22"/>
        <v>2046</v>
      </c>
      <c r="Y48" s="295">
        <f t="shared" si="22"/>
        <v>2047</v>
      </c>
      <c r="Z48" s="295">
        <f t="shared" si="22"/>
        <v>2048</v>
      </c>
      <c r="AA48" s="295">
        <f t="shared" si="22"/>
        <v>2049</v>
      </c>
      <c r="AB48" s="295">
        <f t="shared" si="22"/>
        <v>2050</v>
      </c>
      <c r="AC48" s="295">
        <f t="shared" si="22"/>
        <v>2051</v>
      </c>
      <c r="AD48" s="295">
        <f t="shared" si="22"/>
        <v>2052</v>
      </c>
      <c r="AE48" s="295">
        <f t="shared" si="22"/>
        <v>2053</v>
      </c>
      <c r="AF48" s="295">
        <f t="shared" si="22"/>
        <v>2054</v>
      </c>
      <c r="AG48" s="295">
        <f t="shared" si="22"/>
        <v>2055</v>
      </c>
      <c r="AH48" s="295">
        <f t="shared" si="22"/>
        <v>2056</v>
      </c>
      <c r="AI48" s="295">
        <f t="shared" si="22"/>
        <v>2057</v>
      </c>
      <c r="AJ48" s="295">
        <f t="shared" si="22"/>
        <v>2058</v>
      </c>
      <c r="AK48" s="295">
        <f t="shared" si="22"/>
        <v>2059</v>
      </c>
      <c r="AL48" s="295">
        <f t="shared" si="22"/>
        <v>2060</v>
      </c>
      <c r="AM48" s="295">
        <f t="shared" si="22"/>
        <v>2061</v>
      </c>
      <c r="AN48" s="295">
        <f t="shared" si="22"/>
        <v>2062</v>
      </c>
      <c r="AO48" s="295">
        <f t="shared" ref="AO48:AP48" si="23">AO4</f>
        <v>2063</v>
      </c>
      <c r="AP48" s="295">
        <f t="shared" si="23"/>
        <v>2064</v>
      </c>
    </row>
    <row r="49" spans="2:42" x14ac:dyDescent="0.2">
      <c r="B49" s="229" t="s">
        <v>386</v>
      </c>
      <c r="C49" s="234">
        <f>SUM(D49:AP49)</f>
        <v>0</v>
      </c>
      <c r="D49" s="235">
        <v>0</v>
      </c>
      <c r="E49" s="235">
        <v>0</v>
      </c>
      <c r="F49" s="235">
        <v>0</v>
      </c>
      <c r="G49" s="235">
        <v>0</v>
      </c>
      <c r="H49" s="235">
        <v>0</v>
      </c>
      <c r="I49" s="235">
        <v>0</v>
      </c>
      <c r="J49" s="235">
        <v>0</v>
      </c>
      <c r="K49" s="235">
        <v>0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0</v>
      </c>
      <c r="AO49" s="235">
        <v>0</v>
      </c>
      <c r="AP49" s="235">
        <v>0</v>
      </c>
    </row>
    <row r="50" spans="2:42" x14ac:dyDescent="0.2">
      <c r="B50" s="229" t="s">
        <v>387</v>
      </c>
      <c r="C50" s="234">
        <f t="shared" ref="C50:C52" si="24">SUM(D50:AP50)</f>
        <v>0</v>
      </c>
      <c r="D50" s="235">
        <v>0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0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</row>
    <row r="51" spans="2:42" x14ac:dyDescent="0.2">
      <c r="B51" s="229" t="s">
        <v>388</v>
      </c>
      <c r="C51" s="234">
        <f t="shared" si="24"/>
        <v>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</row>
    <row r="52" spans="2:42" x14ac:dyDescent="0.2">
      <c r="B52" s="229" t="s">
        <v>137</v>
      </c>
      <c r="C52" s="234">
        <f t="shared" si="24"/>
        <v>0</v>
      </c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</row>
    <row r="55" spans="2:42" x14ac:dyDescent="0.2">
      <c r="B55" s="229"/>
      <c r="C55" s="229"/>
      <c r="D55" s="229" t="s">
        <v>10</v>
      </c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</row>
    <row r="56" spans="2:42" x14ac:dyDescent="0.2">
      <c r="B56" s="231" t="s">
        <v>398</v>
      </c>
      <c r="C56" s="231"/>
      <c r="D56" s="229">
        <v>1</v>
      </c>
      <c r="E56" s="229">
        <v>2</v>
      </c>
      <c r="F56" s="229">
        <v>3</v>
      </c>
      <c r="G56" s="229">
        <v>4</v>
      </c>
      <c r="H56" s="229">
        <v>5</v>
      </c>
      <c r="I56" s="229">
        <v>6</v>
      </c>
      <c r="J56" s="229">
        <v>7</v>
      </c>
      <c r="K56" s="229">
        <v>8</v>
      </c>
      <c r="L56" s="229">
        <v>9</v>
      </c>
      <c r="M56" s="229">
        <v>10</v>
      </c>
      <c r="N56" s="229">
        <v>11</v>
      </c>
      <c r="O56" s="229">
        <v>12</v>
      </c>
      <c r="P56" s="229">
        <v>13</v>
      </c>
      <c r="Q56" s="229">
        <v>14</v>
      </c>
      <c r="R56" s="229">
        <v>15</v>
      </c>
      <c r="S56" s="229">
        <v>16</v>
      </c>
      <c r="T56" s="229">
        <v>17</v>
      </c>
      <c r="U56" s="229">
        <v>18</v>
      </c>
      <c r="V56" s="229">
        <v>19</v>
      </c>
      <c r="W56" s="229">
        <v>20</v>
      </c>
      <c r="X56" s="229">
        <v>21</v>
      </c>
      <c r="Y56" s="229">
        <v>22</v>
      </c>
      <c r="Z56" s="229">
        <v>23</v>
      </c>
      <c r="AA56" s="229">
        <v>24</v>
      </c>
      <c r="AB56" s="229">
        <v>25</v>
      </c>
      <c r="AC56" s="229">
        <v>26</v>
      </c>
      <c r="AD56" s="229">
        <v>27</v>
      </c>
      <c r="AE56" s="229">
        <v>28</v>
      </c>
      <c r="AF56" s="229">
        <v>29</v>
      </c>
      <c r="AG56" s="229">
        <v>30</v>
      </c>
      <c r="AH56" s="229">
        <v>31</v>
      </c>
      <c r="AI56" s="229">
        <v>32</v>
      </c>
      <c r="AJ56" s="229">
        <v>33</v>
      </c>
      <c r="AK56" s="229">
        <v>34</v>
      </c>
      <c r="AL56" s="229">
        <v>35</v>
      </c>
      <c r="AM56" s="229">
        <v>36</v>
      </c>
      <c r="AN56" s="229">
        <v>37</v>
      </c>
      <c r="AO56" s="229">
        <v>38</v>
      </c>
      <c r="AP56" s="229">
        <v>39</v>
      </c>
    </row>
    <row r="57" spans="2:42" x14ac:dyDescent="0.2">
      <c r="B57" s="232" t="s">
        <v>62</v>
      </c>
      <c r="C57" s="233" t="s">
        <v>9</v>
      </c>
      <c r="D57" s="295">
        <f t="shared" ref="D57:AN57" si="25">D4</f>
        <v>2026</v>
      </c>
      <c r="E57" s="295">
        <f t="shared" si="25"/>
        <v>2027</v>
      </c>
      <c r="F57" s="295">
        <f t="shared" si="25"/>
        <v>2028</v>
      </c>
      <c r="G57" s="295">
        <f t="shared" si="25"/>
        <v>2029</v>
      </c>
      <c r="H57" s="295">
        <f t="shared" si="25"/>
        <v>2030</v>
      </c>
      <c r="I57" s="295">
        <f t="shared" si="25"/>
        <v>2031</v>
      </c>
      <c r="J57" s="295">
        <f t="shared" si="25"/>
        <v>2032</v>
      </c>
      <c r="K57" s="295">
        <f t="shared" si="25"/>
        <v>2033</v>
      </c>
      <c r="L57" s="295">
        <f t="shared" si="25"/>
        <v>2034</v>
      </c>
      <c r="M57" s="295">
        <f t="shared" si="25"/>
        <v>2035</v>
      </c>
      <c r="N57" s="295">
        <f t="shared" si="25"/>
        <v>2036</v>
      </c>
      <c r="O57" s="295">
        <f t="shared" si="25"/>
        <v>2037</v>
      </c>
      <c r="P57" s="295">
        <f t="shared" si="25"/>
        <v>2038</v>
      </c>
      <c r="Q57" s="295">
        <f t="shared" si="25"/>
        <v>2039</v>
      </c>
      <c r="R57" s="295">
        <f t="shared" si="25"/>
        <v>2040</v>
      </c>
      <c r="S57" s="295">
        <f t="shared" si="25"/>
        <v>2041</v>
      </c>
      <c r="T57" s="295">
        <f t="shared" si="25"/>
        <v>2042</v>
      </c>
      <c r="U57" s="295">
        <f t="shared" si="25"/>
        <v>2043</v>
      </c>
      <c r="V57" s="295">
        <f t="shared" si="25"/>
        <v>2044</v>
      </c>
      <c r="W57" s="295">
        <f t="shared" si="25"/>
        <v>2045</v>
      </c>
      <c r="X57" s="295">
        <f t="shared" si="25"/>
        <v>2046</v>
      </c>
      <c r="Y57" s="295">
        <f t="shared" si="25"/>
        <v>2047</v>
      </c>
      <c r="Z57" s="295">
        <f t="shared" si="25"/>
        <v>2048</v>
      </c>
      <c r="AA57" s="295">
        <f t="shared" si="25"/>
        <v>2049</v>
      </c>
      <c r="AB57" s="295">
        <f t="shared" si="25"/>
        <v>2050</v>
      </c>
      <c r="AC57" s="295">
        <f t="shared" si="25"/>
        <v>2051</v>
      </c>
      <c r="AD57" s="295">
        <f t="shared" si="25"/>
        <v>2052</v>
      </c>
      <c r="AE57" s="295">
        <f t="shared" si="25"/>
        <v>2053</v>
      </c>
      <c r="AF57" s="295">
        <f t="shared" si="25"/>
        <v>2054</v>
      </c>
      <c r="AG57" s="295">
        <f t="shared" si="25"/>
        <v>2055</v>
      </c>
      <c r="AH57" s="295">
        <f t="shared" si="25"/>
        <v>2056</v>
      </c>
      <c r="AI57" s="295">
        <f t="shared" si="25"/>
        <v>2057</v>
      </c>
      <c r="AJ57" s="295">
        <f t="shared" si="25"/>
        <v>2058</v>
      </c>
      <c r="AK57" s="295">
        <f t="shared" si="25"/>
        <v>2059</v>
      </c>
      <c r="AL57" s="295">
        <f t="shared" si="25"/>
        <v>2060</v>
      </c>
      <c r="AM57" s="295">
        <f t="shared" si="25"/>
        <v>2061</v>
      </c>
      <c r="AN57" s="295">
        <f t="shared" si="25"/>
        <v>2062</v>
      </c>
      <c r="AO57" s="295">
        <f t="shared" ref="AO57:AP57" si="26">AO4</f>
        <v>2063</v>
      </c>
      <c r="AP57" s="295">
        <f t="shared" si="26"/>
        <v>2064</v>
      </c>
    </row>
    <row r="58" spans="2:42" x14ac:dyDescent="0.2">
      <c r="B58" s="229" t="s">
        <v>386</v>
      </c>
      <c r="C58" s="234">
        <f>SUM(D58:AP58)</f>
        <v>20356246.589649942</v>
      </c>
      <c r="D58" s="234">
        <f t="shared" ref="D58:AN61" si="27">D40-D49</f>
        <v>0</v>
      </c>
      <c r="E58" s="234">
        <f t="shared" si="27"/>
        <v>0</v>
      </c>
      <c r="F58" s="234">
        <f t="shared" si="27"/>
        <v>0</v>
      </c>
      <c r="G58" s="234">
        <f t="shared" si="27"/>
        <v>1010674.6532325369</v>
      </c>
      <c r="H58" s="234">
        <f t="shared" si="27"/>
        <v>1008741.9202944353</v>
      </c>
      <c r="I58" s="234">
        <f t="shared" si="27"/>
        <v>1000947.5572241112</v>
      </c>
      <c r="J58" s="234">
        <f t="shared" si="27"/>
        <v>988131.02856781555</v>
      </c>
      <c r="K58" s="234">
        <f t="shared" si="27"/>
        <v>970166.58566881437</v>
      </c>
      <c r="L58" s="234">
        <f t="shared" si="27"/>
        <v>948376.70536462683</v>
      </c>
      <c r="M58" s="234">
        <f t="shared" si="27"/>
        <v>917153.55820876907</v>
      </c>
      <c r="N58" s="234">
        <f t="shared" si="27"/>
        <v>893398.19509031321</v>
      </c>
      <c r="O58" s="234">
        <f t="shared" si="27"/>
        <v>869066.65205436817</v>
      </c>
      <c r="P58" s="234">
        <f t="shared" si="27"/>
        <v>844379.92262384656</v>
      </c>
      <c r="Q58" s="234">
        <f t="shared" si="27"/>
        <v>819101.05131111038</v>
      </c>
      <c r="R58" s="234">
        <f t="shared" si="27"/>
        <v>793454.71982751833</v>
      </c>
      <c r="S58" s="234">
        <f t="shared" si="27"/>
        <v>761064.74842382921</v>
      </c>
      <c r="T58" s="234">
        <f t="shared" si="27"/>
        <v>728797.64517858357</v>
      </c>
      <c r="U58" s="234">
        <f t="shared" si="27"/>
        <v>696413.86784196319</v>
      </c>
      <c r="V58" s="234">
        <f t="shared" si="27"/>
        <v>664143.92641227983</v>
      </c>
      <c r="W58" s="234">
        <f t="shared" si="27"/>
        <v>631747.85011468106</v>
      </c>
      <c r="X58" s="234">
        <f t="shared" si="27"/>
        <v>599456.2916933737</v>
      </c>
      <c r="Y58" s="234">
        <f t="shared" si="27"/>
        <v>567028.79644307506</v>
      </c>
      <c r="Z58" s="234">
        <f t="shared" si="27"/>
        <v>534696.20338503178</v>
      </c>
      <c r="AA58" s="234">
        <f t="shared" si="27"/>
        <v>502217.51700999122</v>
      </c>
      <c r="AB58" s="234">
        <f t="shared" si="27"/>
        <v>469823.80717958993</v>
      </c>
      <c r="AC58" s="234">
        <f t="shared" si="27"/>
        <v>437391.85317105695</v>
      </c>
      <c r="AD58" s="234">
        <f t="shared" si="27"/>
        <v>404797.87937576894</v>
      </c>
      <c r="AE58" s="234">
        <f t="shared" si="27"/>
        <v>372273.3878509652</v>
      </c>
      <c r="AF58" s="234">
        <f t="shared" si="27"/>
        <v>339575.77223628329</v>
      </c>
      <c r="AG58" s="234">
        <f t="shared" si="27"/>
        <v>306936.8815633817</v>
      </c>
      <c r="AH58" s="234">
        <f t="shared" si="27"/>
        <v>274113.35735749197</v>
      </c>
      <c r="AI58" s="234">
        <f t="shared" si="27"/>
        <v>241337.44405420654</v>
      </c>
      <c r="AJ58" s="234">
        <f t="shared" si="27"/>
        <v>208364.96698036513</v>
      </c>
      <c r="AK58" s="234">
        <f t="shared" si="27"/>
        <v>175428.61558588318</v>
      </c>
      <c r="AL58" s="234">
        <f t="shared" si="27"/>
        <v>142283.33316958553</v>
      </c>
      <c r="AM58" s="234">
        <f t="shared" si="27"/>
        <v>108744.64320858332</v>
      </c>
      <c r="AN58" s="234">
        <f t="shared" si="27"/>
        <v>75235.961731824325</v>
      </c>
      <c r="AO58" s="234">
        <f t="shared" ref="AO58:AP58" si="28">AO40-AO49</f>
        <v>41995.350293870928</v>
      </c>
      <c r="AP58" s="234">
        <f t="shared" si="28"/>
        <v>8783.93992000873</v>
      </c>
    </row>
    <row r="59" spans="2:42" x14ac:dyDescent="0.2">
      <c r="B59" s="229" t="s">
        <v>387</v>
      </c>
      <c r="C59" s="234">
        <f t="shared" ref="C59:C61" si="29">SUM(D59:AP59)</f>
        <v>24364660.860319842</v>
      </c>
      <c r="D59" s="234">
        <f t="shared" si="27"/>
        <v>0</v>
      </c>
      <c r="E59" s="234">
        <f t="shared" si="27"/>
        <v>0</v>
      </c>
      <c r="F59" s="234">
        <f t="shared" si="27"/>
        <v>0</v>
      </c>
      <c r="G59" s="234">
        <f t="shared" si="27"/>
        <v>701546.70529249392</v>
      </c>
      <c r="H59" s="234">
        <f t="shared" si="27"/>
        <v>703858.00843666692</v>
      </c>
      <c r="I59" s="234">
        <f t="shared" si="27"/>
        <v>704720.14456700138</v>
      </c>
      <c r="J59" s="234">
        <f t="shared" si="27"/>
        <v>704415.65517948614</v>
      </c>
      <c r="K59" s="234">
        <f t="shared" si="27"/>
        <v>702968.76732836559</v>
      </c>
      <c r="L59" s="234">
        <f t="shared" si="27"/>
        <v>700771.17680373066</v>
      </c>
      <c r="M59" s="234">
        <f t="shared" si="27"/>
        <v>696474.15473031916</v>
      </c>
      <c r="N59" s="234">
        <f t="shared" si="27"/>
        <v>694320.94469495013</v>
      </c>
      <c r="O59" s="234">
        <f t="shared" si="27"/>
        <v>692292.99236925819</v>
      </c>
      <c r="P59" s="234">
        <f t="shared" si="27"/>
        <v>690452.02184840105</v>
      </c>
      <c r="Q59" s="234">
        <f t="shared" si="27"/>
        <v>688749.56214871083</v>
      </c>
      <c r="R59" s="234">
        <f t="shared" si="27"/>
        <v>687246.87969026645</v>
      </c>
      <c r="S59" s="234">
        <f t="shared" si="27"/>
        <v>680877.02262424375</v>
      </c>
      <c r="T59" s="234">
        <f t="shared" si="27"/>
        <v>675131.90237279283</v>
      </c>
      <c r="U59" s="234">
        <f t="shared" si="27"/>
        <v>669970.11356808338</v>
      </c>
      <c r="V59" s="234">
        <f t="shared" si="27"/>
        <v>665450.4338512168</v>
      </c>
      <c r="W59" s="234">
        <f t="shared" si="27"/>
        <v>661535.91330819449</v>
      </c>
      <c r="X59" s="234">
        <f t="shared" si="27"/>
        <v>658281.6582970185</v>
      </c>
      <c r="Y59" s="234">
        <f t="shared" si="27"/>
        <v>655655.27833239967</v>
      </c>
      <c r="Z59" s="234">
        <f t="shared" si="27"/>
        <v>653708.13371495157</v>
      </c>
      <c r="AA59" s="234">
        <f t="shared" si="27"/>
        <v>652412.50079676171</v>
      </c>
      <c r="AB59" s="234">
        <f t="shared" si="27"/>
        <v>651815.91667877953</v>
      </c>
      <c r="AC59" s="234">
        <f t="shared" si="27"/>
        <v>651910.92354484845</v>
      </c>
      <c r="AD59" s="234">
        <f t="shared" si="27"/>
        <v>652694.69157839753</v>
      </c>
      <c r="AE59" s="234">
        <f t="shared" si="27"/>
        <v>654208.87299230625</v>
      </c>
      <c r="AF59" s="234">
        <f t="shared" si="27"/>
        <v>656437.90453671105</v>
      </c>
      <c r="AG59" s="234">
        <f t="shared" si="27"/>
        <v>659419.41155743948</v>
      </c>
      <c r="AH59" s="234">
        <f t="shared" si="27"/>
        <v>663142.90216009354</v>
      </c>
      <c r="AI59" s="234">
        <f t="shared" si="27"/>
        <v>667641.88884736993</v>
      </c>
      <c r="AJ59" s="234">
        <f t="shared" si="27"/>
        <v>672911.07529188611</v>
      </c>
      <c r="AK59" s="234">
        <f t="shared" si="27"/>
        <v>678979.77248885878</v>
      </c>
      <c r="AL59" s="234">
        <f t="shared" si="27"/>
        <v>685848.00794423674</v>
      </c>
      <c r="AM59" s="234">
        <f t="shared" si="27"/>
        <v>684269.62538148684</v>
      </c>
      <c r="AN59" s="234">
        <f t="shared" si="27"/>
        <v>682808.82530043565</v>
      </c>
      <c r="AO59" s="234">
        <f t="shared" ref="AO59:AP59" si="30">AO41-AO50</f>
        <v>681474.32516563474</v>
      </c>
      <c r="AP59" s="234">
        <f t="shared" si="30"/>
        <v>680256.7468960447</v>
      </c>
    </row>
    <row r="60" spans="2:42" x14ac:dyDescent="0.2">
      <c r="B60" s="229" t="s">
        <v>388</v>
      </c>
      <c r="C60" s="234">
        <f t="shared" si="29"/>
        <v>50284603.78143315</v>
      </c>
      <c r="D60" s="234">
        <f t="shared" si="27"/>
        <v>0</v>
      </c>
      <c r="E60" s="234">
        <f t="shared" si="27"/>
        <v>0</v>
      </c>
      <c r="F60" s="234">
        <f t="shared" si="27"/>
        <v>0</v>
      </c>
      <c r="G60" s="234">
        <f t="shared" si="27"/>
        <v>516756.28441223921</v>
      </c>
      <c r="H60" s="234">
        <f t="shared" si="27"/>
        <v>539377.14593575255</v>
      </c>
      <c r="I60" s="234">
        <f t="shared" si="27"/>
        <v>570886.38792587665</v>
      </c>
      <c r="J60" s="234">
        <f t="shared" si="27"/>
        <v>610002.33955190773</v>
      </c>
      <c r="K60" s="234">
        <f t="shared" si="27"/>
        <v>656880.51758864592</v>
      </c>
      <c r="L60" s="234">
        <f t="shared" si="27"/>
        <v>709532.1769604024</v>
      </c>
      <c r="M60" s="234">
        <f t="shared" si="27"/>
        <v>776219.10705506336</v>
      </c>
      <c r="N60" s="234">
        <f t="shared" si="27"/>
        <v>831946.96740080928</v>
      </c>
      <c r="O60" s="234">
        <f t="shared" si="27"/>
        <v>888615.57640912314</v>
      </c>
      <c r="P60" s="234">
        <f t="shared" si="27"/>
        <v>945897.44129097252</v>
      </c>
      <c r="Q60" s="234">
        <f t="shared" si="27"/>
        <v>1004139.5786639771</v>
      </c>
      <c r="R60" s="234">
        <f t="shared" si="27"/>
        <v>1063009.9525886236</v>
      </c>
      <c r="S60" s="234">
        <f t="shared" si="27"/>
        <v>1116798.5271150642</v>
      </c>
      <c r="T60" s="234">
        <f t="shared" si="27"/>
        <v>1170247.2379925977</v>
      </c>
      <c r="U60" s="234">
        <f t="shared" si="27"/>
        <v>1223701.8507635221</v>
      </c>
      <c r="V60" s="234">
        <f t="shared" si="27"/>
        <v>1276823.6076958054</v>
      </c>
      <c r="W60" s="234">
        <f t="shared" si="27"/>
        <v>1329956.2619834782</v>
      </c>
      <c r="X60" s="234">
        <f t="shared" si="27"/>
        <v>1382763.1454585025</v>
      </c>
      <c r="Y60" s="234">
        <f t="shared" si="27"/>
        <v>1435586.0129031283</v>
      </c>
      <c r="Z60" s="234">
        <f t="shared" si="27"/>
        <v>1488090.2751031686</v>
      </c>
      <c r="AA60" s="234">
        <f t="shared" si="27"/>
        <v>1540615.7023383654</v>
      </c>
      <c r="AB60" s="234">
        <f t="shared" si="27"/>
        <v>1592829.7738589351</v>
      </c>
      <c r="AC60" s="234">
        <f t="shared" si="27"/>
        <v>1644903.7197576636</v>
      </c>
      <c r="AD60" s="234">
        <f t="shared" si="27"/>
        <v>1697006.7860865346</v>
      </c>
      <c r="AE60" s="234">
        <f t="shared" si="27"/>
        <v>1748809.5353934066</v>
      </c>
      <c r="AF60" s="234">
        <f t="shared" si="27"/>
        <v>1800646.8373954331</v>
      </c>
      <c r="AG60" s="234">
        <f t="shared" si="27"/>
        <v>1852191.2974159843</v>
      </c>
      <c r="AH60" s="234">
        <f t="shared" si="27"/>
        <v>1903775.8491651635</v>
      </c>
      <c r="AI60" s="234">
        <f t="shared" si="27"/>
        <v>1955075.1306830572</v>
      </c>
      <c r="AJ60" s="234">
        <f t="shared" si="27"/>
        <v>2006420.1534832353</v>
      </c>
      <c r="AK60" s="234">
        <f t="shared" si="27"/>
        <v>2057487.5783892991</v>
      </c>
      <c r="AL60" s="234">
        <f t="shared" si="27"/>
        <v>2108606.5085123749</v>
      </c>
      <c r="AM60" s="234">
        <f t="shared" si="27"/>
        <v>2149256.3059538733</v>
      </c>
      <c r="AN60" s="234">
        <f t="shared" si="27"/>
        <v>2189810.5012260843</v>
      </c>
      <c r="AO60" s="234">
        <f t="shared" ref="AO60:AP60" si="31">AO42-AO51</f>
        <v>2229947.4765834706</v>
      </c>
      <c r="AP60" s="234">
        <f t="shared" si="31"/>
        <v>2269990.2303916076</v>
      </c>
    </row>
    <row r="61" spans="2:42" x14ac:dyDescent="0.2">
      <c r="B61" s="229" t="s">
        <v>137</v>
      </c>
      <c r="C61" s="234">
        <f t="shared" si="29"/>
        <v>0</v>
      </c>
      <c r="D61" s="234">
        <f t="shared" si="27"/>
        <v>0</v>
      </c>
      <c r="E61" s="234">
        <f t="shared" si="27"/>
        <v>0</v>
      </c>
      <c r="F61" s="234">
        <f t="shared" si="27"/>
        <v>0</v>
      </c>
      <c r="G61" s="234">
        <f t="shared" si="27"/>
        <v>0</v>
      </c>
      <c r="H61" s="234">
        <f t="shared" si="27"/>
        <v>0</v>
      </c>
      <c r="I61" s="234">
        <f t="shared" si="27"/>
        <v>0</v>
      </c>
      <c r="J61" s="234">
        <f t="shared" si="27"/>
        <v>0</v>
      </c>
      <c r="K61" s="234">
        <f t="shared" si="27"/>
        <v>0</v>
      </c>
      <c r="L61" s="234">
        <f t="shared" si="27"/>
        <v>0</v>
      </c>
      <c r="M61" s="234">
        <f t="shared" si="27"/>
        <v>0</v>
      </c>
      <c r="N61" s="234">
        <f t="shared" si="27"/>
        <v>0</v>
      </c>
      <c r="O61" s="234">
        <f t="shared" si="27"/>
        <v>0</v>
      </c>
      <c r="P61" s="234">
        <f t="shared" si="27"/>
        <v>0</v>
      </c>
      <c r="Q61" s="234">
        <f t="shared" si="27"/>
        <v>0</v>
      </c>
      <c r="R61" s="234">
        <f t="shared" si="27"/>
        <v>0</v>
      </c>
      <c r="S61" s="234">
        <f t="shared" si="27"/>
        <v>0</v>
      </c>
      <c r="T61" s="234">
        <f t="shared" si="27"/>
        <v>0</v>
      </c>
      <c r="U61" s="234">
        <f t="shared" si="27"/>
        <v>0</v>
      </c>
      <c r="V61" s="234">
        <f t="shared" si="27"/>
        <v>0</v>
      </c>
      <c r="W61" s="234">
        <f t="shared" si="27"/>
        <v>0</v>
      </c>
      <c r="X61" s="234">
        <f t="shared" si="27"/>
        <v>0</v>
      </c>
      <c r="Y61" s="234">
        <f t="shared" si="27"/>
        <v>0</v>
      </c>
      <c r="Z61" s="234">
        <f t="shared" si="27"/>
        <v>0</v>
      </c>
      <c r="AA61" s="234">
        <f t="shared" si="27"/>
        <v>0</v>
      </c>
      <c r="AB61" s="234">
        <f t="shared" si="27"/>
        <v>0</v>
      </c>
      <c r="AC61" s="234">
        <f t="shared" si="27"/>
        <v>0</v>
      </c>
      <c r="AD61" s="234">
        <f t="shared" si="27"/>
        <v>0</v>
      </c>
      <c r="AE61" s="234">
        <f t="shared" si="27"/>
        <v>0</v>
      </c>
      <c r="AF61" s="234">
        <f t="shared" si="27"/>
        <v>0</v>
      </c>
      <c r="AG61" s="234">
        <f t="shared" si="27"/>
        <v>0</v>
      </c>
      <c r="AH61" s="234">
        <f t="shared" si="27"/>
        <v>0</v>
      </c>
      <c r="AI61" s="234">
        <f t="shared" si="27"/>
        <v>0</v>
      </c>
      <c r="AJ61" s="234">
        <f t="shared" si="27"/>
        <v>0</v>
      </c>
      <c r="AK61" s="234">
        <f t="shared" si="27"/>
        <v>0</v>
      </c>
      <c r="AL61" s="234">
        <f t="shared" si="27"/>
        <v>0</v>
      </c>
      <c r="AM61" s="234">
        <f t="shared" si="27"/>
        <v>0</v>
      </c>
      <c r="AN61" s="234">
        <f t="shared" si="27"/>
        <v>0</v>
      </c>
      <c r="AO61" s="234">
        <f t="shared" ref="AO61:AP61" si="32">AO43-AO52</f>
        <v>0</v>
      </c>
      <c r="AP61" s="234">
        <f t="shared" si="32"/>
        <v>0</v>
      </c>
    </row>
    <row r="62" spans="2:42" x14ac:dyDescent="0.2"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</row>
    <row r="64" spans="2:42" ht="30.6" x14ac:dyDescent="0.2">
      <c r="B64" s="252" t="s">
        <v>399</v>
      </c>
      <c r="C64" s="247" t="s">
        <v>9</v>
      </c>
    </row>
    <row r="65" spans="2:42" x14ac:dyDescent="0.2">
      <c r="B65" s="243" t="s">
        <v>386</v>
      </c>
      <c r="C65" s="234">
        <f>SUM(D65:AP65)</f>
        <v>1119593.5624307466</v>
      </c>
      <c r="D65" s="234">
        <f>D58*Parametre!$C$187</f>
        <v>0</v>
      </c>
      <c r="E65" s="234">
        <f>E58*Parametre!$C$187</f>
        <v>0</v>
      </c>
      <c r="F65" s="234">
        <f>F58*Parametre!$C$187</f>
        <v>0</v>
      </c>
      <c r="G65" s="234">
        <f>G58*Parametre!$C$187</f>
        <v>55587.105927789526</v>
      </c>
      <c r="H65" s="234">
        <f>H58*Parametre!$C$187</f>
        <v>55480.805616193946</v>
      </c>
      <c r="I65" s="234">
        <f>I58*Parametre!$C$187</f>
        <v>55052.115647326114</v>
      </c>
      <c r="J65" s="234">
        <f>J58*Parametre!$C$187</f>
        <v>54347.206571229857</v>
      </c>
      <c r="K65" s="234">
        <f>K58*Parametre!$C$187</f>
        <v>53359.162211784787</v>
      </c>
      <c r="L65" s="234">
        <f>L58*Parametre!$C$187</f>
        <v>52160.718795054476</v>
      </c>
      <c r="M65" s="234">
        <f>M58*Parametre!$C$187</f>
        <v>50443.445701482298</v>
      </c>
      <c r="N65" s="234">
        <f>N58*Parametre!$C$187</f>
        <v>49136.90072996723</v>
      </c>
      <c r="O65" s="234">
        <f>O58*Parametre!$C$187</f>
        <v>47798.665862990252</v>
      </c>
      <c r="P65" s="234">
        <f>P58*Parametre!$C$187</f>
        <v>46440.895744311558</v>
      </c>
      <c r="Q65" s="234">
        <f>Q58*Parametre!$C$187</f>
        <v>45050.55782211107</v>
      </c>
      <c r="R65" s="234">
        <f>R58*Parametre!$C$187</f>
        <v>43640.009590513509</v>
      </c>
      <c r="S65" s="234">
        <f>S58*Parametre!$C$187</f>
        <v>41858.561163310609</v>
      </c>
      <c r="T65" s="234">
        <f>T58*Parametre!$C$187</f>
        <v>40083.870484822095</v>
      </c>
      <c r="U65" s="234">
        <f>U58*Parametre!$C$187</f>
        <v>38302.762731307979</v>
      </c>
      <c r="V65" s="234">
        <f>V58*Parametre!$C$187</f>
        <v>36527.915952675394</v>
      </c>
      <c r="W65" s="234">
        <f>W58*Parametre!$C$187</f>
        <v>34746.131756307455</v>
      </c>
      <c r="X65" s="234">
        <f>X58*Parametre!$C$187</f>
        <v>32970.096043135556</v>
      </c>
      <c r="Y65" s="234">
        <f>Y58*Parametre!$C$187</f>
        <v>31186.583804369129</v>
      </c>
      <c r="Z65" s="234">
        <f>Z58*Parametre!$C$187</f>
        <v>29408.29118617675</v>
      </c>
      <c r="AA65" s="234">
        <f>AA58*Parametre!$C$187</f>
        <v>27621.963435549518</v>
      </c>
      <c r="AB65" s="234">
        <f>AB58*Parametre!$C$187</f>
        <v>25840.309394877448</v>
      </c>
      <c r="AC65" s="234">
        <f>AC58*Parametre!$C$187</f>
        <v>24056.551924408133</v>
      </c>
      <c r="AD65" s="234">
        <f>AD58*Parametre!$C$187</f>
        <v>22263.88336566729</v>
      </c>
      <c r="AE65" s="234">
        <f>AE58*Parametre!$C$187</f>
        <v>20475.036331803087</v>
      </c>
      <c r="AF65" s="234">
        <f>AF58*Parametre!$C$187</f>
        <v>18676.667472995581</v>
      </c>
      <c r="AG65" s="234">
        <f>AG58*Parametre!$C$187</f>
        <v>16881.528485985993</v>
      </c>
      <c r="AH65" s="234">
        <f>AH58*Parametre!$C$187</f>
        <v>15076.234654662059</v>
      </c>
      <c r="AI65" s="234">
        <f>AI58*Parametre!$C$187</f>
        <v>13273.55942298136</v>
      </c>
      <c r="AJ65" s="234">
        <f>AJ58*Parametre!$C$187</f>
        <v>11460.073183920082</v>
      </c>
      <c r="AK65" s="234">
        <f>AK58*Parametre!$C$187</f>
        <v>9648.573857223575</v>
      </c>
      <c r="AL65" s="234">
        <f>AL58*Parametre!$C$187</f>
        <v>7825.5833243272045</v>
      </c>
      <c r="AM65" s="234">
        <f>AM58*Parametre!$C$187</f>
        <v>5980.9553764720831</v>
      </c>
      <c r="AN65" s="234">
        <f>AN58*Parametre!$C$187</f>
        <v>4137.9778952503375</v>
      </c>
      <c r="AO65" s="234">
        <f>AO58*Parametre!$C$187</f>
        <v>2309.7442661629011</v>
      </c>
      <c r="AP65" s="234">
        <f>AP58*Parametre!$C$187</f>
        <v>483.11669560048017</v>
      </c>
    </row>
    <row r="66" spans="2:42" x14ac:dyDescent="0.2">
      <c r="B66" s="243" t="s">
        <v>387</v>
      </c>
      <c r="C66" s="234">
        <f t="shared" ref="C66:C69" si="33">SUM(D66:AP66)</f>
        <v>1096409.738714393</v>
      </c>
      <c r="D66" s="234">
        <f>D59*Parametre!$C$188</f>
        <v>0</v>
      </c>
      <c r="E66" s="234">
        <f>E59*Parametre!$C$188</f>
        <v>0</v>
      </c>
      <c r="F66" s="234">
        <f>F59*Parametre!$C$188</f>
        <v>0</v>
      </c>
      <c r="G66" s="234">
        <f>G59*Parametre!$C$188</f>
        <v>31569.601738162226</v>
      </c>
      <c r="H66" s="234">
        <f>H59*Parametre!$C$188</f>
        <v>31673.61037965001</v>
      </c>
      <c r="I66" s="234">
        <f>I59*Parametre!$C$188</f>
        <v>31712.40650551506</v>
      </c>
      <c r="J66" s="234">
        <f>J59*Parametre!$C$188</f>
        <v>31698.704483076875</v>
      </c>
      <c r="K66" s="234">
        <f>K59*Parametre!$C$188</f>
        <v>31633.594529776452</v>
      </c>
      <c r="L66" s="234">
        <f>L59*Parametre!$C$188</f>
        <v>31534.702956167879</v>
      </c>
      <c r="M66" s="234">
        <f>M59*Parametre!$C$188</f>
        <v>31341.33696286436</v>
      </c>
      <c r="N66" s="234">
        <f>N59*Parametre!$C$188</f>
        <v>31244.442511272755</v>
      </c>
      <c r="O66" s="234">
        <f>O59*Parametre!$C$188</f>
        <v>31153.184656616617</v>
      </c>
      <c r="P66" s="234">
        <f>P59*Parametre!$C$188</f>
        <v>31070.340983178045</v>
      </c>
      <c r="Q66" s="234">
        <f>Q59*Parametre!$C$188</f>
        <v>30993.730296691985</v>
      </c>
      <c r="R66" s="234">
        <f>R59*Parametre!$C$188</f>
        <v>30926.10958606199</v>
      </c>
      <c r="S66" s="234">
        <f>S59*Parametre!$C$188</f>
        <v>30639.466018090967</v>
      </c>
      <c r="T66" s="234">
        <f>T59*Parametre!$C$188</f>
        <v>30380.935606775674</v>
      </c>
      <c r="U66" s="234">
        <f>U59*Parametre!$C$188</f>
        <v>30148.655110563752</v>
      </c>
      <c r="V66" s="234">
        <f>V59*Parametre!$C$188</f>
        <v>29945.269523304756</v>
      </c>
      <c r="W66" s="234">
        <f>W59*Parametre!$C$188</f>
        <v>29769.116098868752</v>
      </c>
      <c r="X66" s="234">
        <f>X59*Parametre!$C$188</f>
        <v>29622.67462336583</v>
      </c>
      <c r="Y66" s="234">
        <f>Y59*Parametre!$C$188</f>
        <v>29504.487524957985</v>
      </c>
      <c r="Z66" s="234">
        <f>Z59*Parametre!$C$188</f>
        <v>29416.866017172819</v>
      </c>
      <c r="AA66" s="234">
        <f>AA59*Parametre!$C$188</f>
        <v>29358.562535854275</v>
      </c>
      <c r="AB66" s="234">
        <f>AB59*Parametre!$C$188</f>
        <v>29331.716250545076</v>
      </c>
      <c r="AC66" s="234">
        <f>AC59*Parametre!$C$188</f>
        <v>29335.991559518181</v>
      </c>
      <c r="AD66" s="234">
        <f>AD59*Parametre!$C$188</f>
        <v>29371.261121027888</v>
      </c>
      <c r="AE66" s="234">
        <f>AE59*Parametre!$C$188</f>
        <v>29439.39928465378</v>
      </c>
      <c r="AF66" s="234">
        <f>AF59*Parametre!$C$188</f>
        <v>29539.705704151995</v>
      </c>
      <c r="AG66" s="234">
        <f>AG59*Parametre!$C$188</f>
        <v>29673.873520084777</v>
      </c>
      <c r="AH66" s="234">
        <f>AH59*Parametre!$C$188</f>
        <v>29841.430597204209</v>
      </c>
      <c r="AI66" s="234">
        <f>AI59*Parametre!$C$188</f>
        <v>30043.884998131645</v>
      </c>
      <c r="AJ66" s="234">
        <f>AJ59*Parametre!$C$188</f>
        <v>30280.998388134874</v>
      </c>
      <c r="AK66" s="234">
        <f>AK59*Parametre!$C$188</f>
        <v>30554.089761998643</v>
      </c>
      <c r="AL66" s="234">
        <f>AL59*Parametre!$C$188</f>
        <v>30863.160357490651</v>
      </c>
      <c r="AM66" s="234">
        <f>AM59*Parametre!$C$188</f>
        <v>30792.133142166906</v>
      </c>
      <c r="AN66" s="234">
        <f>AN59*Parametre!$C$188</f>
        <v>30726.397138519602</v>
      </c>
      <c r="AO66" s="234">
        <f>AO59*Parametre!$C$188</f>
        <v>30666.344632453562</v>
      </c>
      <c r="AP66" s="234">
        <f>AP59*Parametre!$C$188</f>
        <v>30611.553610322011</v>
      </c>
    </row>
    <row r="67" spans="2:42" x14ac:dyDescent="0.2">
      <c r="B67" s="229" t="s">
        <v>388</v>
      </c>
      <c r="C67" s="234">
        <f t="shared" si="33"/>
        <v>2111953.3588201925</v>
      </c>
      <c r="D67" s="234">
        <f>D60*Parametre!$C$189</f>
        <v>0</v>
      </c>
      <c r="E67" s="234">
        <f>E60*Parametre!$C$189</f>
        <v>0</v>
      </c>
      <c r="F67" s="234">
        <f>F60*Parametre!$C$189</f>
        <v>0</v>
      </c>
      <c r="G67" s="234">
        <f>G60*Parametre!$C$189</f>
        <v>21703.763945314047</v>
      </c>
      <c r="H67" s="234">
        <f>H60*Parametre!$C$189</f>
        <v>22653.840129301607</v>
      </c>
      <c r="I67" s="234">
        <f>I60*Parametre!$C$189</f>
        <v>23977.228292886823</v>
      </c>
      <c r="J67" s="234">
        <f>J60*Parametre!$C$189</f>
        <v>25620.098261180126</v>
      </c>
      <c r="K67" s="234">
        <f>K60*Parametre!$C$189</f>
        <v>27588.981738723131</v>
      </c>
      <c r="L67" s="234">
        <f>L60*Parametre!$C$189</f>
        <v>29800.351432336902</v>
      </c>
      <c r="M67" s="234">
        <f>M60*Parametre!$C$189</f>
        <v>32601.202496312664</v>
      </c>
      <c r="N67" s="234">
        <f>N60*Parametre!$C$189</f>
        <v>34941.772630833992</v>
      </c>
      <c r="O67" s="234">
        <f>O60*Parametre!$C$189</f>
        <v>37321.854209183177</v>
      </c>
      <c r="P67" s="234">
        <f>P60*Parametre!$C$189</f>
        <v>39727.692534220849</v>
      </c>
      <c r="Q67" s="234">
        <f>Q60*Parametre!$C$189</f>
        <v>42173.862303887043</v>
      </c>
      <c r="R67" s="234">
        <f>R60*Parametre!$C$189</f>
        <v>44646.418008722198</v>
      </c>
      <c r="S67" s="234">
        <f>S60*Parametre!$C$189</f>
        <v>46905.5381388327</v>
      </c>
      <c r="T67" s="234">
        <f>T60*Parametre!$C$189</f>
        <v>49150.38399568911</v>
      </c>
      <c r="U67" s="234">
        <f>U60*Parametre!$C$189</f>
        <v>51395.477732067928</v>
      </c>
      <c r="V67" s="234">
        <f>V60*Parametre!$C$189</f>
        <v>53626.591523223826</v>
      </c>
      <c r="W67" s="234">
        <f>W60*Parametre!$C$189</f>
        <v>55858.163003306086</v>
      </c>
      <c r="X67" s="234">
        <f>X60*Parametre!$C$189</f>
        <v>58076.052109257107</v>
      </c>
      <c r="Y67" s="234">
        <f>Y60*Parametre!$C$189</f>
        <v>60294.61254193139</v>
      </c>
      <c r="Z67" s="234">
        <f>Z60*Parametre!$C$189</f>
        <v>62499.791554333082</v>
      </c>
      <c r="AA67" s="234">
        <f>AA60*Parametre!$C$189</f>
        <v>64705.85949821135</v>
      </c>
      <c r="AB67" s="234">
        <f>AB60*Parametre!$C$189</f>
        <v>66898.850502075278</v>
      </c>
      <c r="AC67" s="234">
        <f>AC60*Parametre!$C$189</f>
        <v>69085.956229821881</v>
      </c>
      <c r="AD67" s="234">
        <f>AD60*Parametre!$C$189</f>
        <v>71274.285015634465</v>
      </c>
      <c r="AE67" s="234">
        <f>AE60*Parametre!$C$189</f>
        <v>73450.000486523088</v>
      </c>
      <c r="AF67" s="234">
        <f>AF60*Parametre!$C$189</f>
        <v>75627.167170608198</v>
      </c>
      <c r="AG67" s="234">
        <f>AG60*Parametre!$C$189</f>
        <v>77792.03449147135</v>
      </c>
      <c r="AH67" s="234">
        <f>AH60*Parametre!$C$189</f>
        <v>79958.585664936865</v>
      </c>
      <c r="AI67" s="234">
        <f>AI60*Parametre!$C$189</f>
        <v>82113.155488688411</v>
      </c>
      <c r="AJ67" s="234">
        <f>AJ60*Parametre!$C$189</f>
        <v>84269.646446295883</v>
      </c>
      <c r="AK67" s="234">
        <f>AK60*Parametre!$C$189</f>
        <v>86414.47829235057</v>
      </c>
      <c r="AL67" s="234">
        <f>AL60*Parametre!$C$189</f>
        <v>88561.473357519746</v>
      </c>
      <c r="AM67" s="234">
        <f>AM60*Parametre!$C$189</f>
        <v>90268.764850062682</v>
      </c>
      <c r="AN67" s="234">
        <f>AN60*Parametre!$C$189</f>
        <v>91972.041051495544</v>
      </c>
      <c r="AO67" s="234">
        <f>AO60*Parametre!$C$189</f>
        <v>93657.794016505766</v>
      </c>
      <c r="AP67" s="234">
        <f>AP60*Parametre!$C$189</f>
        <v>95339.589676447533</v>
      </c>
    </row>
    <row r="68" spans="2:42" x14ac:dyDescent="0.2">
      <c r="B68" s="243" t="s">
        <v>137</v>
      </c>
      <c r="C68" s="234">
        <f t="shared" si="33"/>
        <v>0</v>
      </c>
      <c r="D68" s="234">
        <f>D61*Parametre!$C$190</f>
        <v>0</v>
      </c>
      <c r="E68" s="234">
        <f>E61*Parametre!$C$190</f>
        <v>0</v>
      </c>
      <c r="F68" s="234">
        <f>F61*Parametre!$C$190</f>
        <v>0</v>
      </c>
      <c r="G68" s="234">
        <f>G61*Parametre!$C$190</f>
        <v>0</v>
      </c>
      <c r="H68" s="234">
        <f>H61*Parametre!$C$190</f>
        <v>0</v>
      </c>
      <c r="I68" s="234">
        <f>I61*Parametre!$C$190</f>
        <v>0</v>
      </c>
      <c r="J68" s="234">
        <f>J61*Parametre!$C$190</f>
        <v>0</v>
      </c>
      <c r="K68" s="234">
        <f>K61*Parametre!$C$190</f>
        <v>0</v>
      </c>
      <c r="L68" s="234">
        <f>L61*Parametre!$C$190</f>
        <v>0</v>
      </c>
      <c r="M68" s="234">
        <f>M61*Parametre!$C$190</f>
        <v>0</v>
      </c>
      <c r="N68" s="234">
        <f>N61*Parametre!$C$190</f>
        <v>0</v>
      </c>
      <c r="O68" s="234">
        <f>O61*Parametre!$C$190</f>
        <v>0</v>
      </c>
      <c r="P68" s="234">
        <f>P61*Parametre!$C$190</f>
        <v>0</v>
      </c>
      <c r="Q68" s="234">
        <f>Q61*Parametre!$C$190</f>
        <v>0</v>
      </c>
      <c r="R68" s="234">
        <f>R61*Parametre!$C$190</f>
        <v>0</v>
      </c>
      <c r="S68" s="234">
        <f>S61*Parametre!$C$190</f>
        <v>0</v>
      </c>
      <c r="T68" s="234">
        <f>T61*Parametre!$C$190</f>
        <v>0</v>
      </c>
      <c r="U68" s="234">
        <f>U61*Parametre!$C$190</f>
        <v>0</v>
      </c>
      <c r="V68" s="234">
        <f>V61*Parametre!$C$190</f>
        <v>0</v>
      </c>
      <c r="W68" s="234">
        <f>W61*Parametre!$C$190</f>
        <v>0</v>
      </c>
      <c r="X68" s="234">
        <f>X61*Parametre!$C$190</f>
        <v>0</v>
      </c>
      <c r="Y68" s="234">
        <f>Y61*Parametre!$C$190</f>
        <v>0</v>
      </c>
      <c r="Z68" s="234">
        <f>Z61*Parametre!$C$190</f>
        <v>0</v>
      </c>
      <c r="AA68" s="234">
        <f>AA61*Parametre!$C$190</f>
        <v>0</v>
      </c>
      <c r="AB68" s="234">
        <f>AB61*Parametre!$C$190</f>
        <v>0</v>
      </c>
      <c r="AC68" s="234">
        <f>AC61*Parametre!$C$190</f>
        <v>0</v>
      </c>
      <c r="AD68" s="234">
        <f>AD61*Parametre!$C$190</f>
        <v>0</v>
      </c>
      <c r="AE68" s="234">
        <f>AE61*Parametre!$C$190</f>
        <v>0</v>
      </c>
      <c r="AF68" s="234">
        <f>AF61*Parametre!$C$190</f>
        <v>0</v>
      </c>
      <c r="AG68" s="234">
        <f>AG61*Parametre!$C$190</f>
        <v>0</v>
      </c>
      <c r="AH68" s="234">
        <f>AH61*Parametre!$C$190</f>
        <v>0</v>
      </c>
      <c r="AI68" s="234">
        <f>AI61*Parametre!$C$190</f>
        <v>0</v>
      </c>
      <c r="AJ68" s="234">
        <f>AJ61*Parametre!$C$190</f>
        <v>0</v>
      </c>
      <c r="AK68" s="234">
        <f>AK61*Parametre!$C$190</f>
        <v>0</v>
      </c>
      <c r="AL68" s="234">
        <f>AL61*Parametre!$C$190</f>
        <v>0</v>
      </c>
      <c r="AM68" s="234">
        <f>AM61*Parametre!$C$190</f>
        <v>0</v>
      </c>
      <c r="AN68" s="234">
        <f>AN61*Parametre!$C$190</f>
        <v>0</v>
      </c>
      <c r="AO68" s="234">
        <f>AO61*Parametre!$C$190</f>
        <v>0</v>
      </c>
      <c r="AP68" s="234">
        <f>AP61*Parametre!$C$190</f>
        <v>0</v>
      </c>
    </row>
    <row r="69" spans="2:42" x14ac:dyDescent="0.2">
      <c r="B69" s="244" t="s">
        <v>9</v>
      </c>
      <c r="C69" s="246">
        <f t="shared" si="33"/>
        <v>4327956.6599653317</v>
      </c>
      <c r="D69" s="246">
        <f t="shared" ref="D69" si="34">SUM(D65:D68)</f>
        <v>0</v>
      </c>
      <c r="E69" s="246">
        <f t="shared" ref="E69:AN69" si="35">SUM(E65:E68)</f>
        <v>0</v>
      </c>
      <c r="F69" s="246">
        <f t="shared" si="35"/>
        <v>0</v>
      </c>
      <c r="G69" s="246">
        <f t="shared" si="35"/>
        <v>108860.47161126579</v>
      </c>
      <c r="H69" s="246">
        <f t="shared" si="35"/>
        <v>109808.25612514556</v>
      </c>
      <c r="I69" s="246">
        <f t="shared" si="35"/>
        <v>110741.750445728</v>
      </c>
      <c r="J69" s="246">
        <f t="shared" si="35"/>
        <v>111666.00931548687</v>
      </c>
      <c r="K69" s="246">
        <f t="shared" si="35"/>
        <v>112581.73848028437</v>
      </c>
      <c r="L69" s="246">
        <f t="shared" si="35"/>
        <v>113495.77318355926</v>
      </c>
      <c r="M69" s="246">
        <f t="shared" si="35"/>
        <v>114385.98516065931</v>
      </c>
      <c r="N69" s="246">
        <f t="shared" si="35"/>
        <v>115323.11587207398</v>
      </c>
      <c r="O69" s="246">
        <f t="shared" si="35"/>
        <v>116273.70472879005</v>
      </c>
      <c r="P69" s="246">
        <f t="shared" si="35"/>
        <v>117238.92926171044</v>
      </c>
      <c r="Q69" s="246">
        <f t="shared" si="35"/>
        <v>118218.1504226901</v>
      </c>
      <c r="R69" s="246">
        <f t="shared" si="35"/>
        <v>119212.5371852977</v>
      </c>
      <c r="S69" s="246">
        <f t="shared" si="35"/>
        <v>119403.56532023428</v>
      </c>
      <c r="T69" s="246">
        <f t="shared" si="35"/>
        <v>119615.19008728687</v>
      </c>
      <c r="U69" s="246">
        <f t="shared" si="35"/>
        <v>119846.89557393966</v>
      </c>
      <c r="V69" s="246">
        <f t="shared" si="35"/>
        <v>120099.77699920398</v>
      </c>
      <c r="W69" s="246">
        <f t="shared" si="35"/>
        <v>120373.4108584823</v>
      </c>
      <c r="X69" s="246">
        <f t="shared" si="35"/>
        <v>120668.82277575848</v>
      </c>
      <c r="Y69" s="246">
        <f t="shared" si="35"/>
        <v>120985.6838712585</v>
      </c>
      <c r="Z69" s="246">
        <f t="shared" si="35"/>
        <v>121324.94875768265</v>
      </c>
      <c r="AA69" s="246">
        <f t="shared" si="35"/>
        <v>121686.38546961514</v>
      </c>
      <c r="AB69" s="246">
        <f t="shared" si="35"/>
        <v>122070.87614749779</v>
      </c>
      <c r="AC69" s="246">
        <f t="shared" si="35"/>
        <v>122478.4997137482</v>
      </c>
      <c r="AD69" s="246">
        <f t="shared" si="35"/>
        <v>122909.42950232964</v>
      </c>
      <c r="AE69" s="246">
        <f t="shared" si="35"/>
        <v>123364.43610297996</v>
      </c>
      <c r="AF69" s="246">
        <f t="shared" si="35"/>
        <v>123843.54034775577</v>
      </c>
      <c r="AG69" s="246">
        <f t="shared" si="35"/>
        <v>124347.43649754212</v>
      </c>
      <c r="AH69" s="246">
        <f t="shared" si="35"/>
        <v>124876.25091680314</v>
      </c>
      <c r="AI69" s="246">
        <f t="shared" si="35"/>
        <v>125430.59990980141</v>
      </c>
      <c r="AJ69" s="246">
        <f t="shared" si="35"/>
        <v>126010.71801835083</v>
      </c>
      <c r="AK69" s="246">
        <f t="shared" si="35"/>
        <v>126617.14191157279</v>
      </c>
      <c r="AL69" s="246">
        <f t="shared" si="35"/>
        <v>127250.2170393376</v>
      </c>
      <c r="AM69" s="246">
        <f t="shared" si="35"/>
        <v>127041.85336870168</v>
      </c>
      <c r="AN69" s="246">
        <f t="shared" si="35"/>
        <v>126836.41608526549</v>
      </c>
      <c r="AO69" s="246">
        <f t="shared" ref="AO69:AP69" si="36">SUM(AO65:AO68)</f>
        <v>126633.88291512223</v>
      </c>
      <c r="AP69" s="246">
        <f t="shared" si="36"/>
        <v>126434.25998237003</v>
      </c>
    </row>
    <row r="72" spans="2:42" ht="30.6" x14ac:dyDescent="0.2">
      <c r="B72" s="252" t="s">
        <v>400</v>
      </c>
      <c r="C72" s="247" t="s">
        <v>9</v>
      </c>
    </row>
    <row r="73" spans="2:42" x14ac:dyDescent="0.2">
      <c r="B73" s="248" t="s">
        <v>9</v>
      </c>
      <c r="C73" s="249">
        <f>SUM(D73:AP73)</f>
        <v>8743869.6687414497</v>
      </c>
      <c r="D73" s="250">
        <f t="shared" ref="D73:AN73" si="37">D69+D34</f>
        <v>0</v>
      </c>
      <c r="E73" s="250">
        <f t="shared" si="37"/>
        <v>0</v>
      </c>
      <c r="F73" s="250">
        <f t="shared" si="37"/>
        <v>0</v>
      </c>
      <c r="G73" s="250">
        <f t="shared" si="37"/>
        <v>212625.64938906432</v>
      </c>
      <c r="H73" s="250">
        <f t="shared" si="37"/>
        <v>214668.85302915907</v>
      </c>
      <c r="I73" s="250">
        <f t="shared" si="37"/>
        <v>216774.31774726501</v>
      </c>
      <c r="J73" s="250">
        <f t="shared" si="37"/>
        <v>218938.29735036055</v>
      </c>
      <c r="K73" s="250">
        <f t="shared" si="37"/>
        <v>221163.314197684</v>
      </c>
      <c r="L73" s="250">
        <f t="shared" si="37"/>
        <v>223441.99326240749</v>
      </c>
      <c r="M73" s="250">
        <f t="shared" si="37"/>
        <v>225814.79245782414</v>
      </c>
      <c r="N73" s="250">
        <f t="shared" si="37"/>
        <v>228165.31658923347</v>
      </c>
      <c r="O73" s="250">
        <f t="shared" si="37"/>
        <v>230549.39885937938</v>
      </c>
      <c r="P73" s="250">
        <f t="shared" si="37"/>
        <v>232965.95239345779</v>
      </c>
      <c r="Q73" s="250">
        <f t="shared" si="37"/>
        <v>235417.1744595737</v>
      </c>
      <c r="R73" s="250">
        <f t="shared" si="37"/>
        <v>237901.92598874806</v>
      </c>
      <c r="S73" s="250">
        <f t="shared" si="37"/>
        <v>238803.72227513822</v>
      </c>
      <c r="T73" s="250">
        <f t="shared" si="37"/>
        <v>239737.4753635877</v>
      </c>
      <c r="U73" s="250">
        <f t="shared" si="37"/>
        <v>240705.55011032647</v>
      </c>
      <c r="V73" s="250">
        <f t="shared" si="37"/>
        <v>241706.62629374207</v>
      </c>
      <c r="W73" s="250">
        <f t="shared" si="37"/>
        <v>242743.19289958358</v>
      </c>
      <c r="X73" s="250">
        <f t="shared" si="37"/>
        <v>243813.84407780337</v>
      </c>
      <c r="Y73" s="250">
        <f t="shared" si="37"/>
        <v>244921.19648880872</v>
      </c>
      <c r="Z73" s="250">
        <f t="shared" si="37"/>
        <v>246063.75645033288</v>
      </c>
      <c r="AA73" s="250">
        <f t="shared" si="37"/>
        <v>247244.27195427119</v>
      </c>
      <c r="AB73" s="250">
        <f t="shared" si="37"/>
        <v>248461.15921679244</v>
      </c>
      <c r="AC73" s="250">
        <f t="shared" si="37"/>
        <v>249716.12981472953</v>
      </c>
      <c r="AD73" s="250">
        <f t="shared" si="37"/>
        <v>251011.02208145021</v>
      </c>
      <c r="AE73" s="250">
        <f t="shared" si="37"/>
        <v>252344.11267462495</v>
      </c>
      <c r="AF73" s="250">
        <f t="shared" si="37"/>
        <v>253718.49467477325</v>
      </c>
      <c r="AG73" s="250">
        <f t="shared" si="37"/>
        <v>255132.34866519709</v>
      </c>
      <c r="AH73" s="250">
        <f t="shared" si="37"/>
        <v>256588.91278703674</v>
      </c>
      <c r="AI73" s="250">
        <f t="shared" si="37"/>
        <v>258086.26903519154</v>
      </c>
      <c r="AJ73" s="250">
        <f t="shared" si="37"/>
        <v>259627.80481510347</v>
      </c>
      <c r="AK73" s="250">
        <f t="shared" si="37"/>
        <v>261211.5009447434</v>
      </c>
      <c r="AL73" s="250">
        <f t="shared" si="37"/>
        <v>262840.89842956193</v>
      </c>
      <c r="AM73" s="250">
        <f t="shared" si="37"/>
        <v>262797.98795280594</v>
      </c>
      <c r="AN73" s="250">
        <f t="shared" si="37"/>
        <v>262758.94492778706</v>
      </c>
      <c r="AO73" s="250">
        <f t="shared" ref="AO73:AP73" si="38">AO69+AO34</f>
        <v>262720.85079411394</v>
      </c>
      <c r="AP73" s="250">
        <f t="shared" si="38"/>
        <v>262686.61028978805</v>
      </c>
    </row>
    <row r="76" spans="2:42" x14ac:dyDescent="0.2">
      <c r="B76" s="251"/>
    </row>
    <row r="77" spans="2:42" x14ac:dyDescent="0.2">
      <c r="B77" s="251"/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DDFC-A132-43AF-9D48-7D7EBA55E600}">
  <sheetPr>
    <tabColor theme="7" tint="0.59999389629810485"/>
  </sheetPr>
  <dimension ref="B2:AP55"/>
  <sheetViews>
    <sheetView showWhiteSpace="0" topLeftCell="A17" zoomScaleNormal="100" workbookViewId="0">
      <selection activeCell="H59" sqref="H59"/>
    </sheetView>
  </sheetViews>
  <sheetFormatPr defaultColWidth="9.21875" defaultRowHeight="10.199999999999999" x14ac:dyDescent="0.2"/>
  <cols>
    <col min="1" max="1" width="2.77734375" style="230" customWidth="1"/>
    <col min="2" max="2" width="56.77734375" style="230" bestFit="1" customWidth="1"/>
    <col min="3" max="3" width="10.77734375" style="230" bestFit="1" customWidth="1"/>
    <col min="4" max="6" width="5" style="230" bestFit="1" customWidth="1"/>
    <col min="7" max="7" width="8.33203125" style="230" customWidth="1"/>
    <col min="8" max="42" width="9.77734375" style="230" bestFit="1" customWidth="1"/>
    <col min="43" max="16384" width="9.21875" style="230"/>
  </cols>
  <sheetData>
    <row r="2" spans="2:42" ht="17.55" customHeight="1" x14ac:dyDescent="0.2">
      <c r="B2" s="633" t="s">
        <v>614</v>
      </c>
      <c r="C2" s="633"/>
      <c r="D2" s="633"/>
      <c r="E2" s="633"/>
      <c r="F2" s="633"/>
      <c r="G2" s="633"/>
      <c r="H2" s="633"/>
      <c r="I2" s="633"/>
      <c r="J2" s="633"/>
      <c r="K2" s="633"/>
    </row>
    <row r="4" spans="2:42" x14ac:dyDescent="0.2">
      <c r="B4" s="345" t="s">
        <v>596</v>
      </c>
      <c r="C4" s="346"/>
      <c r="D4" s="254" t="s">
        <v>10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</row>
    <row r="5" spans="2:42" x14ac:dyDescent="0.2">
      <c r="B5" s="347" t="s">
        <v>597</v>
      </c>
      <c r="C5" s="348"/>
      <c r="D5" s="254">
        <v>1</v>
      </c>
      <c r="E5" s="254">
        <v>2</v>
      </c>
      <c r="F5" s="254">
        <v>3</v>
      </c>
      <c r="G5" s="254">
        <v>4</v>
      </c>
      <c r="H5" s="254">
        <v>5</v>
      </c>
      <c r="I5" s="254">
        <v>6</v>
      </c>
      <c r="J5" s="254">
        <v>7</v>
      </c>
      <c r="K5" s="254">
        <v>8</v>
      </c>
      <c r="L5" s="254">
        <v>9</v>
      </c>
      <c r="M5" s="254">
        <v>10</v>
      </c>
      <c r="N5" s="254">
        <v>11</v>
      </c>
      <c r="O5" s="254">
        <v>12</v>
      </c>
      <c r="P5" s="254">
        <v>13</v>
      </c>
      <c r="Q5" s="254">
        <v>14</v>
      </c>
      <c r="R5" s="254">
        <v>15</v>
      </c>
      <c r="S5" s="254">
        <v>16</v>
      </c>
      <c r="T5" s="254">
        <v>17</v>
      </c>
      <c r="U5" s="254">
        <v>18</v>
      </c>
      <c r="V5" s="254">
        <v>19</v>
      </c>
      <c r="W5" s="254">
        <v>20</v>
      </c>
      <c r="X5" s="254">
        <v>21</v>
      </c>
      <c r="Y5" s="254">
        <v>22</v>
      </c>
      <c r="Z5" s="254">
        <v>23</v>
      </c>
      <c r="AA5" s="254">
        <v>24</v>
      </c>
      <c r="AB5" s="254">
        <v>25</v>
      </c>
      <c r="AC5" s="254">
        <v>26</v>
      </c>
      <c r="AD5" s="254">
        <v>27</v>
      </c>
      <c r="AE5" s="254">
        <v>28</v>
      </c>
      <c r="AF5" s="254">
        <v>29</v>
      </c>
      <c r="AG5" s="254">
        <v>30</v>
      </c>
      <c r="AH5" s="254">
        <v>31</v>
      </c>
      <c r="AI5" s="254">
        <v>32</v>
      </c>
      <c r="AJ5" s="254">
        <v>33</v>
      </c>
      <c r="AK5" s="254">
        <v>34</v>
      </c>
      <c r="AL5" s="254">
        <v>35</v>
      </c>
      <c r="AM5" s="254">
        <v>36</v>
      </c>
      <c r="AN5" s="254">
        <v>37</v>
      </c>
      <c r="AO5" s="254">
        <v>38</v>
      </c>
      <c r="AP5" s="254">
        <v>39</v>
      </c>
    </row>
    <row r="6" spans="2:42" ht="10.8" thickBot="1" x14ac:dyDescent="0.25">
      <c r="B6" s="257" t="s">
        <v>33</v>
      </c>
      <c r="C6" s="257" t="s">
        <v>9</v>
      </c>
      <c r="D6" s="298">
        <v>2026</v>
      </c>
      <c r="E6" s="298">
        <f>$D$6+D5</f>
        <v>2027</v>
      </c>
      <c r="F6" s="298">
        <f t="shared" ref="F6:AN6" si="0">$D$6+E5</f>
        <v>2028</v>
      </c>
      <c r="G6" s="298">
        <f t="shared" si="0"/>
        <v>2029</v>
      </c>
      <c r="H6" s="298">
        <f t="shared" si="0"/>
        <v>2030</v>
      </c>
      <c r="I6" s="298">
        <f t="shared" si="0"/>
        <v>2031</v>
      </c>
      <c r="J6" s="298">
        <f t="shared" si="0"/>
        <v>2032</v>
      </c>
      <c r="K6" s="298">
        <f t="shared" si="0"/>
        <v>2033</v>
      </c>
      <c r="L6" s="298">
        <f t="shared" si="0"/>
        <v>2034</v>
      </c>
      <c r="M6" s="298">
        <f t="shared" si="0"/>
        <v>2035</v>
      </c>
      <c r="N6" s="298">
        <f t="shared" si="0"/>
        <v>2036</v>
      </c>
      <c r="O6" s="298">
        <f t="shared" si="0"/>
        <v>2037</v>
      </c>
      <c r="P6" s="298">
        <f t="shared" si="0"/>
        <v>2038</v>
      </c>
      <c r="Q6" s="298">
        <f t="shared" si="0"/>
        <v>2039</v>
      </c>
      <c r="R6" s="298">
        <f t="shared" si="0"/>
        <v>2040</v>
      </c>
      <c r="S6" s="298">
        <f t="shared" si="0"/>
        <v>2041</v>
      </c>
      <c r="T6" s="298">
        <f t="shared" si="0"/>
        <v>2042</v>
      </c>
      <c r="U6" s="298">
        <f t="shared" si="0"/>
        <v>2043</v>
      </c>
      <c r="V6" s="298">
        <f t="shared" si="0"/>
        <v>2044</v>
      </c>
      <c r="W6" s="298">
        <f t="shared" si="0"/>
        <v>2045</v>
      </c>
      <c r="X6" s="298">
        <f t="shared" si="0"/>
        <v>2046</v>
      </c>
      <c r="Y6" s="298">
        <f t="shared" si="0"/>
        <v>2047</v>
      </c>
      <c r="Z6" s="298">
        <f t="shared" si="0"/>
        <v>2048</v>
      </c>
      <c r="AA6" s="298">
        <f t="shared" si="0"/>
        <v>2049</v>
      </c>
      <c r="AB6" s="298">
        <f t="shared" si="0"/>
        <v>2050</v>
      </c>
      <c r="AC6" s="298">
        <f t="shared" si="0"/>
        <v>2051</v>
      </c>
      <c r="AD6" s="298">
        <f t="shared" si="0"/>
        <v>2052</v>
      </c>
      <c r="AE6" s="298">
        <f t="shared" si="0"/>
        <v>2053</v>
      </c>
      <c r="AF6" s="298">
        <f t="shared" si="0"/>
        <v>2054</v>
      </c>
      <c r="AG6" s="298">
        <f t="shared" si="0"/>
        <v>2055</v>
      </c>
      <c r="AH6" s="298">
        <f t="shared" si="0"/>
        <v>2056</v>
      </c>
      <c r="AI6" s="298">
        <f t="shared" si="0"/>
        <v>2057</v>
      </c>
      <c r="AJ6" s="298">
        <f t="shared" si="0"/>
        <v>2058</v>
      </c>
      <c r="AK6" s="298">
        <f t="shared" si="0"/>
        <v>2059</v>
      </c>
      <c r="AL6" s="298">
        <f t="shared" si="0"/>
        <v>2060</v>
      </c>
      <c r="AM6" s="298">
        <f t="shared" si="0"/>
        <v>2061</v>
      </c>
      <c r="AN6" s="298">
        <f t="shared" si="0"/>
        <v>2062</v>
      </c>
      <c r="AO6" s="298">
        <f t="shared" ref="AO6" si="1">$D$6+AN5</f>
        <v>2063</v>
      </c>
      <c r="AP6" s="298">
        <f t="shared" ref="AP6" si="2">$D$6+AO5</f>
        <v>2064</v>
      </c>
    </row>
    <row r="7" spans="2:42" x14ac:dyDescent="0.2">
      <c r="B7" s="480" t="s">
        <v>658</v>
      </c>
      <c r="C7" s="349">
        <f>SUM(D7:AP7)</f>
        <v>171539.02653647025</v>
      </c>
      <c r="D7" s="234">
        <f>'04A Prevádzkové príjmy'!D113/Parametre!$C$152*Parametre!E165</f>
        <v>0</v>
      </c>
      <c r="E7" s="234">
        <f>'04A Prevádzkové príjmy'!E113/Parametre!$C$152*Parametre!F165</f>
        <v>0</v>
      </c>
      <c r="F7" s="234">
        <f>'04A Prevádzkové príjmy'!F113/Parametre!$C$152*Parametre!G165</f>
        <v>0</v>
      </c>
      <c r="G7" s="234">
        <f>'04A Prevádzkové príjmy'!G113/Parametre!$C$152*Parametre!H165</f>
        <v>8739.2268015060326</v>
      </c>
      <c r="H7" s="234">
        <f>'04A Prevádzkové príjmy'!H113/Parametre!$C$152*Parametre!I165</f>
        <v>8710.0405407261533</v>
      </c>
      <c r="I7" s="234">
        <f>'04A Prevádzkové príjmy'!I113/Parametre!$C$152*Parametre!J165</f>
        <v>8630.2994209094522</v>
      </c>
      <c r="J7" s="234">
        <f>'04A Prevádzkové príjmy'!J113/Parametre!$C$152*Parametre!K165</f>
        <v>8507.4508609569002</v>
      </c>
      <c r="K7" s="234">
        <f>'04A Prevádzkové príjmy'!K113/Parametre!$C$152*Parametre!L165</f>
        <v>8340.6043141141654</v>
      </c>
      <c r="L7" s="234">
        <f>'04A Prevádzkové príjmy'!L113/Parametre!$C$152*Parametre!M165</f>
        <v>8141.3097215004454</v>
      </c>
      <c r="M7" s="234">
        <f>'04A Prevádzkové príjmy'!M113/Parametre!$C$152*Parametre!N165</f>
        <v>7861.6467760725036</v>
      </c>
      <c r="N7" s="234">
        <f>'04A Prevádzkové príjmy'!N113/Parametre!$C$152*Parametre!O165</f>
        <v>7646.637006771959</v>
      </c>
      <c r="O7" s="234">
        <f>'04A Prevádzkové príjmy'!O113/Parametre!$C$152*Parametre!P165</f>
        <v>7427.2537088371937</v>
      </c>
      <c r="P7" s="234">
        <f>'04A Prevádzkové príjmy'!P113/Parametre!$C$152*Parametre!Q165</f>
        <v>7205.409377888197</v>
      </c>
      <c r="Q7" s="234">
        <f>'04A Prevádzkové príjmy'!Q113/Parametre!$C$152*Parametre!R165</f>
        <v>6979.103377375407</v>
      </c>
      <c r="R7" s="234">
        <f>'04A Prevádzkové príjmy'!R113/Parametre!$C$152*Parametre!S165</f>
        <v>6750.2748846891855</v>
      </c>
      <c r="S7" s="234">
        <f>'04A Prevádzkové príjmy'!S113/Parametre!$C$152*Parametre!T165</f>
        <v>6452.1790300336688</v>
      </c>
      <c r="T7" s="234">
        <f>'04A Prevádzkové príjmy'!T113/Parametre!$C$152*Parametre!U165</f>
        <v>6156.8038707737378</v>
      </c>
      <c r="U7" s="234">
        <f>'04A Prevádzkové príjmy'!U113/Parametre!$C$152*Parametre!V165</f>
        <v>5862.1529987347067</v>
      </c>
      <c r="V7" s="234">
        <f>'04A Prevádzkové príjmy'!V113/Parametre!$C$152*Parametre!W165</f>
        <v>5570.2015451340949</v>
      </c>
      <c r="W7" s="234">
        <f>'04A Prevádzkové príjmy'!W113/Parametre!$C$152*Parametre!X165</f>
        <v>5278.9650772103978</v>
      </c>
      <c r="X7" s="234">
        <f>'04A Prevádzkové príjmy'!X113/Parametre!$C$152*Parametre!Y165</f>
        <v>4990.4069080570334</v>
      </c>
      <c r="Y7" s="234">
        <f>'04A Prevádzkové príjmy'!Y113/Parametre!$C$152*Parametre!Z165</f>
        <v>4702.5545084915284</v>
      </c>
      <c r="Z7" s="234">
        <f>'04A Prevádzkové príjmy'!Z113/Parametre!$C$152*Parametre!AA165</f>
        <v>4417.3594441963851</v>
      </c>
      <c r="AA7" s="234">
        <f>'04A Prevádzkové príjmy'!AA113/Parametre!$C$152*Parametre!AB165</f>
        <v>4132.8610181649001</v>
      </c>
      <c r="AB7" s="234">
        <f>'04A Prevádzkové príjmy'!AB113/Parametre!$C$152*Parametre!AC165</f>
        <v>3850.999118958749</v>
      </c>
      <c r="AC7" s="234">
        <f>'04A Prevádzkové príjmy'!AC113/Parametre!$C$152*Parametre!AD165</f>
        <v>3570.7911953986704</v>
      </c>
      <c r="AD7" s="234">
        <f>'04A Prevádzkové príjmy'!AD113/Parametre!$C$152*Parametre!AE165</f>
        <v>3291.2663749151325</v>
      </c>
      <c r="AE7" s="234">
        <f>'04A Prevádzkové príjmy'!AE113/Parametre!$C$152*Parametre!AF165</f>
        <v>3014.3471612500684</v>
      </c>
      <c r="AF7" s="234">
        <f>'04A Prevádzkové príjmy'!AF113/Parametre!$C$152*Parametre!AG165</f>
        <v>2738.1021282383385</v>
      </c>
      <c r="AG7" s="234">
        <f>'04A Prevádzkové príjmy'!AG113/Parametre!$C$152*Parametre!AH165</f>
        <v>2464.442276391816</v>
      </c>
      <c r="AH7" s="234">
        <f>'04A Prevádzkové príjmy'!AH113/Parametre!$C$152*Parametre!AI165</f>
        <v>2191.447765165904</v>
      </c>
      <c r="AI7" s="234">
        <f>'04A Prevádzkové príjmy'!AI113/Parametre!$C$152*Parametre!AJ165</f>
        <v>1921.0181606714605</v>
      </c>
      <c r="AJ7" s="234">
        <f>'04A Prevádzkové príjmy'!AJ113/Parametre!$C$152*Parametre!AK165</f>
        <v>1651.2451384884307</v>
      </c>
      <c r="AK7" s="234">
        <f>'04A Prevádzkové príjmy'!AK113/Parametre!$C$152*Parametre!AL165</f>
        <v>1384.0168987438631</v>
      </c>
      <c r="AL7" s="234">
        <f>'04A Prevádzkové príjmy'!AL113/Parametre!$C$152*Parametre!AM165</f>
        <v>1117.436564063112</v>
      </c>
      <c r="AM7" s="234">
        <f>'04A Prevádzkové príjmy'!AM113/Parametre!$C$152*Parametre!AN165</f>
        <v>853.38103659725527</v>
      </c>
      <c r="AN7" s="234">
        <f>'04A Prevádzkové príjmy'!AN113/Parametre!$C$152*Parametre!AO165</f>
        <v>589.9648173522969</v>
      </c>
      <c r="AO7" s="234">
        <f>'04A Prevádzkové príjmy'!AO113/Parametre!$C$152*Parametre!AP165</f>
        <v>329.05357810425443</v>
      </c>
      <c r="AP7" s="234">
        <f>'04A Prevádzkové príjmy'!AP113/Parametre!$C$152*Parametre!AQ165</f>
        <v>68.773129986899576</v>
      </c>
    </row>
    <row r="8" spans="2:42" x14ac:dyDescent="0.2">
      <c r="B8" s="495" t="s">
        <v>678</v>
      </c>
      <c r="C8" s="349">
        <f t="shared" ref="C8:C10" si="3">SUM(D8:AP8)</f>
        <v>43189.313016799111</v>
      </c>
      <c r="D8" s="234">
        <f>'04A Prevádzkové príjmy'!D114/Parametre!$C$152*Parametre!E166</f>
        <v>0</v>
      </c>
      <c r="E8" s="234">
        <f>'04A Prevádzkové príjmy'!E114/Parametre!$C$152*Parametre!F166</f>
        <v>0</v>
      </c>
      <c r="F8" s="234">
        <f>'04A Prevádzkové príjmy'!F114/Parametre!$C$152*Parametre!G166</f>
        <v>0</v>
      </c>
      <c r="G8" s="234">
        <f>'04A Prevádzkové príjmy'!G114/Parametre!$C$152*Parametre!H166</f>
        <v>1921.8982325924574</v>
      </c>
      <c r="H8" s="234">
        <f>'04A Prevádzkové príjmy'!H114/Parametre!$C$152*Parametre!I166</f>
        <v>1930.6970151223206</v>
      </c>
      <c r="I8" s="234">
        <f>'04A Prevádzkové príjmy'!I114/Parametre!$C$152*Parametre!J166</f>
        <v>1928.2191152098642</v>
      </c>
      <c r="J8" s="234">
        <f>'04A Prevádzkové príjmy'!J114/Parametre!$C$152*Parametre!K166</f>
        <v>1915.8722252014929</v>
      </c>
      <c r="K8" s="234">
        <f>'04A Prevádzkové príjmy'!K114/Parametre!$C$152*Parametre!L166</f>
        <v>1893.2204292277577</v>
      </c>
      <c r="L8" s="234">
        <f>'04A Prevádzkové príjmy'!L114/Parametre!$C$152*Parametre!M166</f>
        <v>1862.6639637804301</v>
      </c>
      <c r="M8" s="234">
        <f>'04A Prevádzkové príjmy'!M114/Parametre!$C$152*Parametre!N166</f>
        <v>1812.9688168470011</v>
      </c>
      <c r="N8" s="234">
        <f>'04A Prevádzkové príjmy'!N114/Parametre!$C$152*Parametre!O166</f>
        <v>1777.3945870077162</v>
      </c>
      <c r="O8" s="234">
        <f>'04A Prevádzkové príjmy'!O114/Parametre!$C$152*Parametre!P166</f>
        <v>1740.1160385717521</v>
      </c>
      <c r="P8" s="234">
        <f>'04A Prevádzkové príjmy'!P114/Parametre!$C$152*Parametre!Q166</f>
        <v>1701.5518312241077</v>
      </c>
      <c r="Q8" s="234">
        <f>'04A Prevádzkové príjmy'!Q114/Parametre!$C$152*Parametre!R166</f>
        <v>1661.203071054028</v>
      </c>
      <c r="R8" s="234">
        <f>'04A Prevádzkové príjmy'!R114/Parametre!$C$152*Parametre!S166</f>
        <v>1619.5006409175478</v>
      </c>
      <c r="S8" s="234">
        <f>'04A Prevádzkové príjmy'!S114/Parametre!$C$152*Parametre!T166</f>
        <v>1575.9301305552472</v>
      </c>
      <c r="T8" s="234">
        <f>'04A Prevádzkové príjmy'!T114/Parametre!$C$152*Parametre!U166</f>
        <v>1530.935002418071</v>
      </c>
      <c r="U8" s="234">
        <f>'04A Prevádzkové príjmy'!U114/Parametre!$C$152*Parametre!V166</f>
        <v>1483.9848476995028</v>
      </c>
      <c r="V8" s="234">
        <f>'04A Prevádzkové príjmy'!V114/Parametre!$C$152*Parametre!W166</f>
        <v>1435.5360752486038</v>
      </c>
      <c r="W8" s="234">
        <f>'04A Prevádzkové príjmy'!W114/Parametre!$C$152*Parametre!X166</f>
        <v>1385.0417805394025</v>
      </c>
      <c r="X8" s="234">
        <f>'04A Prevádzkové príjmy'!X114/Parametre!$C$152*Parametre!Y166</f>
        <v>1332.971696303448</v>
      </c>
      <c r="Y8" s="234">
        <f>'04A Prevádzkové príjmy'!Y114/Parametre!$C$152*Parametre!Z166</f>
        <v>1278.7619096843682</v>
      </c>
      <c r="Z8" s="234">
        <f>'04A Prevádzkové príjmy'!Z114/Parametre!$C$152*Parametre!AA166</f>
        <v>1222.8958657723044</v>
      </c>
      <c r="AA8" s="234">
        <f>'04A Prevádzkové príjmy'!AA114/Parametre!$C$152*Parametre!AB166</f>
        <v>1164.7921148518851</v>
      </c>
      <c r="AB8" s="234">
        <f>'04A Prevádzkové príjmy'!AB114/Parametre!$C$152*Parametre!AC166</f>
        <v>1104.9482141592885</v>
      </c>
      <c r="AC8" s="234">
        <f>'04A Prevádzkové príjmy'!AC114/Parametre!$C$152*Parametre!AD166</f>
        <v>1043.0469182200729</v>
      </c>
      <c r="AD8" s="234">
        <f>'04A Prevádzkové príjmy'!AD114/Parametre!$C$152*Parametre!AE166</f>
        <v>978.75344972377957</v>
      </c>
      <c r="AE8" s="234">
        <f>'04A Prevádzkové príjmy'!AE114/Parametre!$C$152*Parametre!AF166</f>
        <v>912.58730975167396</v>
      </c>
      <c r="AF8" s="234">
        <f>'04A Prevádzkové príjmy'!AF114/Parametre!$C$152*Parametre!AG166</f>
        <v>843.92078564650603</v>
      </c>
      <c r="AG8" s="234">
        <f>'04A Prevádzkové príjmy'!AG114/Parametre!$C$152*Parametre!AH166</f>
        <v>773.28854178731592</v>
      </c>
      <c r="AH8" s="234">
        <f>'04A Prevádzkové príjmy'!AH114/Parametre!$C$152*Parametre!AI166</f>
        <v>700.04334620004522</v>
      </c>
      <c r="AI8" s="234">
        <f>'04A Prevádzkové príjmy'!AI114/Parametre!$C$152*Parametre!AJ166</f>
        <v>624.73546859232192</v>
      </c>
      <c r="AJ8" s="234">
        <f>'04A Prevádzkové príjmy'!AJ114/Parametre!$C$152*Parametre!AK166</f>
        <v>546.69755117786838</v>
      </c>
      <c r="AK8" s="234">
        <f>'04A Prevádzkové príjmy'!AK114/Parametre!$C$152*Parametre!AL166</f>
        <v>466.49592389203565</v>
      </c>
      <c r="AL8" s="234">
        <f>'04A Prevádzkové príjmy'!AL114/Parametre!$C$152*Parametre!AM166</f>
        <v>383.44247781015292</v>
      </c>
      <c r="AM8" s="234">
        <f>'04A Prevádzkové príjmy'!AM114/Parametre!$C$152*Parametre!AN166</f>
        <v>293.71435589834931</v>
      </c>
      <c r="AN8" s="234">
        <f>'04A Prevádzkové príjmy'!AN114/Parametre!$C$152*Parametre!AO166</f>
        <v>203.66347095808641</v>
      </c>
      <c r="AO8" s="234">
        <f>'04A Prevádzkové príjmy'!AO114/Parametre!$C$152*Parametre!AP166</f>
        <v>113.93534904628279</v>
      </c>
      <c r="AP8" s="234">
        <f>'04A Prevádzkové príjmy'!AP114/Parametre!$C$152*Parametre!AQ166</f>
        <v>23.884464106019504</v>
      </c>
    </row>
    <row r="9" spans="2:42" ht="14.4" customHeight="1" x14ac:dyDescent="0.2">
      <c r="B9" s="481" t="s">
        <v>689</v>
      </c>
      <c r="C9" s="349">
        <f t="shared" si="3"/>
        <v>0</v>
      </c>
      <c r="D9" s="234">
        <f>'04A Prevádzkové príjmy'!D115/Parametre!$C$152*Parametre!E167</f>
        <v>0</v>
      </c>
      <c r="E9" s="234">
        <f>'04A Prevádzkové príjmy'!E115/Parametre!$C$152*Parametre!F167</f>
        <v>0</v>
      </c>
      <c r="F9" s="234">
        <f>'04A Prevádzkové príjmy'!F115/Parametre!$C$152*Parametre!G167</f>
        <v>0</v>
      </c>
      <c r="G9" s="234">
        <f>'04A Prevádzkové príjmy'!G115/Parametre!$C$152*Parametre!H167</f>
        <v>0</v>
      </c>
      <c r="H9" s="234">
        <f>'04A Prevádzkové príjmy'!H115/Parametre!$C$152*Parametre!I167</f>
        <v>0</v>
      </c>
      <c r="I9" s="234">
        <f>'04A Prevádzkové príjmy'!I115/Parametre!$C$152*Parametre!J167</f>
        <v>0</v>
      </c>
      <c r="J9" s="234">
        <f>'04A Prevádzkové príjmy'!J115/Parametre!$C$152*Parametre!K167</f>
        <v>0</v>
      </c>
      <c r="K9" s="234">
        <f>'04A Prevádzkové príjmy'!K115/Parametre!$C$152*Parametre!L167</f>
        <v>0</v>
      </c>
      <c r="L9" s="234">
        <f>'04A Prevádzkové príjmy'!L115/Parametre!$C$152*Parametre!M167</f>
        <v>0</v>
      </c>
      <c r="M9" s="234">
        <f>'04A Prevádzkové príjmy'!M115/Parametre!$C$152*Parametre!N167</f>
        <v>0</v>
      </c>
      <c r="N9" s="234">
        <f>'04A Prevádzkové príjmy'!N115/Parametre!$C$152*Parametre!O167</f>
        <v>0</v>
      </c>
      <c r="O9" s="234">
        <f>'04A Prevádzkové príjmy'!O115/Parametre!$C$152*Parametre!P167</f>
        <v>0</v>
      </c>
      <c r="P9" s="234">
        <f>'04A Prevádzkové príjmy'!P115/Parametre!$C$152*Parametre!Q167</f>
        <v>0</v>
      </c>
      <c r="Q9" s="234">
        <f>'04A Prevádzkové príjmy'!Q115/Parametre!$C$152*Parametre!R167</f>
        <v>0</v>
      </c>
      <c r="R9" s="234">
        <f>'04A Prevádzkové príjmy'!R115/Parametre!$C$152*Parametre!S167</f>
        <v>0</v>
      </c>
      <c r="S9" s="234">
        <f>'04A Prevádzkové príjmy'!S115/Parametre!$C$152*Parametre!T167</f>
        <v>0</v>
      </c>
      <c r="T9" s="234">
        <f>'04A Prevádzkové príjmy'!T115/Parametre!$C$152*Parametre!U167</f>
        <v>0</v>
      </c>
      <c r="U9" s="234">
        <f>'04A Prevádzkové príjmy'!U115/Parametre!$C$152*Parametre!V167</f>
        <v>0</v>
      </c>
      <c r="V9" s="234">
        <f>'04A Prevádzkové príjmy'!V115/Parametre!$C$152*Parametre!W167</f>
        <v>0</v>
      </c>
      <c r="W9" s="234">
        <f>'04A Prevádzkové príjmy'!W115/Parametre!$C$152*Parametre!X167</f>
        <v>0</v>
      </c>
      <c r="X9" s="234">
        <f>'04A Prevádzkové príjmy'!X115/Parametre!$C$152*Parametre!Y167</f>
        <v>0</v>
      </c>
      <c r="Y9" s="234">
        <f>'04A Prevádzkové príjmy'!Y115/Parametre!$C$152*Parametre!Z167</f>
        <v>0</v>
      </c>
      <c r="Z9" s="234">
        <f>'04A Prevádzkové príjmy'!Z115/Parametre!$C$152*Parametre!AA167</f>
        <v>0</v>
      </c>
      <c r="AA9" s="234">
        <f>'04A Prevádzkové príjmy'!AA115/Parametre!$C$152*Parametre!AB167</f>
        <v>0</v>
      </c>
      <c r="AB9" s="234">
        <f>'04A Prevádzkové príjmy'!AB115/Parametre!$C$152*Parametre!AC167</f>
        <v>0</v>
      </c>
      <c r="AC9" s="234">
        <f>'04A Prevádzkové príjmy'!AC115/Parametre!$C$152*Parametre!AD167</f>
        <v>0</v>
      </c>
      <c r="AD9" s="234">
        <f>'04A Prevádzkové príjmy'!AD115/Parametre!$C$152*Parametre!AE167</f>
        <v>0</v>
      </c>
      <c r="AE9" s="234">
        <f>'04A Prevádzkové príjmy'!AE115/Parametre!$C$152*Parametre!AF167</f>
        <v>0</v>
      </c>
      <c r="AF9" s="234">
        <f>'04A Prevádzkové príjmy'!AF115/Parametre!$C$152*Parametre!AG167</f>
        <v>0</v>
      </c>
      <c r="AG9" s="234">
        <f>'04A Prevádzkové príjmy'!AG115/Parametre!$C$152*Parametre!AH167</f>
        <v>0</v>
      </c>
      <c r="AH9" s="234">
        <f>'04A Prevádzkové príjmy'!AH115/Parametre!$C$152*Parametre!AI167</f>
        <v>0</v>
      </c>
      <c r="AI9" s="234">
        <f>'04A Prevádzkové príjmy'!AI115/Parametre!$C$152*Parametre!AJ167</f>
        <v>0</v>
      </c>
      <c r="AJ9" s="234">
        <f>'04A Prevádzkové príjmy'!AJ115/Parametre!$C$152*Parametre!AK167</f>
        <v>0</v>
      </c>
      <c r="AK9" s="234">
        <f>'04A Prevádzkové príjmy'!AK115/Parametre!$C$152*Parametre!AL167</f>
        <v>0</v>
      </c>
      <c r="AL9" s="234">
        <f>'04A Prevádzkové príjmy'!AL115/Parametre!$C$152*Parametre!AM167</f>
        <v>0</v>
      </c>
      <c r="AM9" s="234">
        <f>'04A Prevádzkové príjmy'!AM115/Parametre!$C$152*Parametre!AN167</f>
        <v>0</v>
      </c>
      <c r="AN9" s="234">
        <f>'04A Prevádzkové príjmy'!AN115/Parametre!$C$152*Parametre!AO167</f>
        <v>0</v>
      </c>
      <c r="AO9" s="234">
        <f>'04A Prevádzkové príjmy'!AO115/Parametre!$C$152*Parametre!AP167</f>
        <v>0</v>
      </c>
      <c r="AP9" s="234">
        <f>'04A Prevádzkové príjmy'!AP115/Parametre!$C$152*Parametre!AQ167</f>
        <v>0</v>
      </c>
    </row>
    <row r="10" spans="2:42" x14ac:dyDescent="0.2">
      <c r="B10" s="305" t="s">
        <v>591</v>
      </c>
      <c r="C10" s="350">
        <f t="shared" si="3"/>
        <v>214728.33955326935</v>
      </c>
      <c r="D10" s="350">
        <f t="shared" ref="D10:AP10" si="4">SUM(D7:D9)</f>
        <v>0</v>
      </c>
      <c r="E10" s="350">
        <f t="shared" si="4"/>
        <v>0</v>
      </c>
      <c r="F10" s="350">
        <f t="shared" si="4"/>
        <v>0</v>
      </c>
      <c r="G10" s="350">
        <f t="shared" si="4"/>
        <v>10661.12503409849</v>
      </c>
      <c r="H10" s="350">
        <f t="shared" si="4"/>
        <v>10640.737555848475</v>
      </c>
      <c r="I10" s="350">
        <f t="shared" si="4"/>
        <v>10558.518536119316</v>
      </c>
      <c r="J10" s="350">
        <f t="shared" si="4"/>
        <v>10423.323086158392</v>
      </c>
      <c r="K10" s="350">
        <f t="shared" si="4"/>
        <v>10233.824743341924</v>
      </c>
      <c r="L10" s="350">
        <f t="shared" si="4"/>
        <v>10003.973685280875</v>
      </c>
      <c r="M10" s="350">
        <f t="shared" si="4"/>
        <v>9674.6155929195047</v>
      </c>
      <c r="N10" s="350">
        <f t="shared" si="4"/>
        <v>9424.0315937796749</v>
      </c>
      <c r="O10" s="350">
        <f t="shared" si="4"/>
        <v>9167.3697474089458</v>
      </c>
      <c r="P10" s="350">
        <f t="shared" si="4"/>
        <v>8906.9612091123054</v>
      </c>
      <c r="Q10" s="350">
        <f t="shared" si="4"/>
        <v>8640.3064484294355</v>
      </c>
      <c r="R10" s="350">
        <f t="shared" si="4"/>
        <v>8369.7755256067339</v>
      </c>
      <c r="S10" s="350">
        <f t="shared" si="4"/>
        <v>8028.109160588916</v>
      </c>
      <c r="T10" s="350">
        <f t="shared" si="4"/>
        <v>7687.738873191809</v>
      </c>
      <c r="U10" s="350">
        <f t="shared" si="4"/>
        <v>7346.1378464342097</v>
      </c>
      <c r="V10" s="350">
        <f t="shared" si="4"/>
        <v>7005.7376203826989</v>
      </c>
      <c r="W10" s="350">
        <f t="shared" si="4"/>
        <v>6664.0068577498005</v>
      </c>
      <c r="X10" s="350">
        <f t="shared" si="4"/>
        <v>6323.3786043604814</v>
      </c>
      <c r="Y10" s="350">
        <f t="shared" si="4"/>
        <v>5981.3164181758966</v>
      </c>
      <c r="Z10" s="350">
        <f t="shared" si="4"/>
        <v>5640.2553099686893</v>
      </c>
      <c r="AA10" s="350">
        <f t="shared" si="4"/>
        <v>5297.6531330167854</v>
      </c>
      <c r="AB10" s="350">
        <f t="shared" si="4"/>
        <v>4955.9473331180379</v>
      </c>
      <c r="AC10" s="350">
        <f t="shared" si="4"/>
        <v>4613.8381136187436</v>
      </c>
      <c r="AD10" s="350">
        <f t="shared" si="4"/>
        <v>4270.0198246389118</v>
      </c>
      <c r="AE10" s="350">
        <f t="shared" si="4"/>
        <v>3926.9344710017422</v>
      </c>
      <c r="AF10" s="350">
        <f t="shared" si="4"/>
        <v>3582.0229138848445</v>
      </c>
      <c r="AG10" s="350">
        <f t="shared" si="4"/>
        <v>3237.7308181791318</v>
      </c>
      <c r="AH10" s="350">
        <f t="shared" si="4"/>
        <v>2891.4911113659491</v>
      </c>
      <c r="AI10" s="350">
        <f t="shared" si="4"/>
        <v>2545.7536292637824</v>
      </c>
      <c r="AJ10" s="350">
        <f t="shared" si="4"/>
        <v>2197.942689666299</v>
      </c>
      <c r="AK10" s="350">
        <f t="shared" si="4"/>
        <v>1850.5128226358988</v>
      </c>
      <c r="AL10" s="350">
        <f t="shared" si="4"/>
        <v>1500.8790418732649</v>
      </c>
      <c r="AM10" s="350">
        <f t="shared" si="4"/>
        <v>1147.0953924956045</v>
      </c>
      <c r="AN10" s="350">
        <f t="shared" si="4"/>
        <v>793.62828831038337</v>
      </c>
      <c r="AO10" s="350">
        <f t="shared" si="4"/>
        <v>442.98892715053722</v>
      </c>
      <c r="AP10" s="350">
        <f t="shared" si="4"/>
        <v>92.657594092919084</v>
      </c>
    </row>
    <row r="12" spans="2:42" x14ac:dyDescent="0.2">
      <c r="B12" s="299"/>
      <c r="C12" s="299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</row>
    <row r="13" spans="2:42" x14ac:dyDescent="0.2">
      <c r="B13" s="345" t="s">
        <v>598</v>
      </c>
      <c r="C13" s="346"/>
      <c r="D13" s="254" t="s">
        <v>10</v>
      </c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</row>
    <row r="14" spans="2:42" x14ac:dyDescent="0.2">
      <c r="B14" s="347" t="s">
        <v>599</v>
      </c>
      <c r="C14" s="348"/>
      <c r="D14" s="254">
        <v>1</v>
      </c>
      <c r="E14" s="254">
        <v>2</v>
      </c>
      <c r="F14" s="254">
        <v>3</v>
      </c>
      <c r="G14" s="254">
        <v>4</v>
      </c>
      <c r="H14" s="254">
        <v>5</v>
      </c>
      <c r="I14" s="254">
        <v>6</v>
      </c>
      <c r="J14" s="254">
        <v>7</v>
      </c>
      <c r="K14" s="254">
        <v>8</v>
      </c>
      <c r="L14" s="254">
        <v>9</v>
      </c>
      <c r="M14" s="254">
        <v>10</v>
      </c>
      <c r="N14" s="254">
        <v>11</v>
      </c>
      <c r="O14" s="254">
        <v>12</v>
      </c>
      <c r="P14" s="254">
        <v>13</v>
      </c>
      <c r="Q14" s="254">
        <v>14</v>
      </c>
      <c r="R14" s="254">
        <v>15</v>
      </c>
      <c r="S14" s="254">
        <v>16</v>
      </c>
      <c r="T14" s="254">
        <v>17</v>
      </c>
      <c r="U14" s="254">
        <v>18</v>
      </c>
      <c r="V14" s="254">
        <v>19</v>
      </c>
      <c r="W14" s="254">
        <v>20</v>
      </c>
      <c r="X14" s="254">
        <v>21</v>
      </c>
      <c r="Y14" s="254">
        <v>22</v>
      </c>
      <c r="Z14" s="254">
        <v>23</v>
      </c>
      <c r="AA14" s="254">
        <v>24</v>
      </c>
      <c r="AB14" s="254">
        <v>25</v>
      </c>
      <c r="AC14" s="254">
        <v>26</v>
      </c>
      <c r="AD14" s="254">
        <v>27</v>
      </c>
      <c r="AE14" s="254">
        <v>28</v>
      </c>
      <c r="AF14" s="254">
        <v>29</v>
      </c>
      <c r="AG14" s="254">
        <v>30</v>
      </c>
      <c r="AH14" s="254">
        <v>31</v>
      </c>
      <c r="AI14" s="254">
        <v>32</v>
      </c>
      <c r="AJ14" s="254">
        <v>33</v>
      </c>
      <c r="AK14" s="254">
        <v>34</v>
      </c>
      <c r="AL14" s="254">
        <v>35</v>
      </c>
      <c r="AM14" s="254">
        <v>36</v>
      </c>
      <c r="AN14" s="254">
        <v>37</v>
      </c>
      <c r="AO14" s="254">
        <v>38</v>
      </c>
      <c r="AP14" s="254">
        <v>39</v>
      </c>
    </row>
    <row r="15" spans="2:42" ht="10.8" thickBot="1" x14ac:dyDescent="0.25">
      <c r="B15" s="257" t="s">
        <v>33</v>
      </c>
      <c r="C15" s="257" t="s">
        <v>9</v>
      </c>
      <c r="D15" s="298">
        <v>2026</v>
      </c>
      <c r="E15" s="298">
        <f>$D$6+D14</f>
        <v>2027</v>
      </c>
      <c r="F15" s="298">
        <f t="shared" ref="F15:AN15" si="5">$D$6+E14</f>
        <v>2028</v>
      </c>
      <c r="G15" s="298">
        <f t="shared" si="5"/>
        <v>2029</v>
      </c>
      <c r="H15" s="298">
        <f t="shared" si="5"/>
        <v>2030</v>
      </c>
      <c r="I15" s="298">
        <f t="shared" si="5"/>
        <v>2031</v>
      </c>
      <c r="J15" s="298">
        <f t="shared" si="5"/>
        <v>2032</v>
      </c>
      <c r="K15" s="298">
        <f t="shared" si="5"/>
        <v>2033</v>
      </c>
      <c r="L15" s="298">
        <f t="shared" si="5"/>
        <v>2034</v>
      </c>
      <c r="M15" s="298">
        <f t="shared" si="5"/>
        <v>2035</v>
      </c>
      <c r="N15" s="298">
        <f t="shared" si="5"/>
        <v>2036</v>
      </c>
      <c r="O15" s="298">
        <f t="shared" si="5"/>
        <v>2037</v>
      </c>
      <c r="P15" s="298">
        <f t="shared" si="5"/>
        <v>2038</v>
      </c>
      <c r="Q15" s="298">
        <f t="shared" si="5"/>
        <v>2039</v>
      </c>
      <c r="R15" s="298">
        <f t="shared" si="5"/>
        <v>2040</v>
      </c>
      <c r="S15" s="298">
        <f t="shared" si="5"/>
        <v>2041</v>
      </c>
      <c r="T15" s="298">
        <f t="shared" si="5"/>
        <v>2042</v>
      </c>
      <c r="U15" s="298">
        <f t="shared" si="5"/>
        <v>2043</v>
      </c>
      <c r="V15" s="298">
        <f t="shared" si="5"/>
        <v>2044</v>
      </c>
      <c r="W15" s="298">
        <f t="shared" si="5"/>
        <v>2045</v>
      </c>
      <c r="X15" s="298">
        <f t="shared" si="5"/>
        <v>2046</v>
      </c>
      <c r="Y15" s="298">
        <f t="shared" si="5"/>
        <v>2047</v>
      </c>
      <c r="Z15" s="298">
        <f t="shared" si="5"/>
        <v>2048</v>
      </c>
      <c r="AA15" s="298">
        <f t="shared" si="5"/>
        <v>2049</v>
      </c>
      <c r="AB15" s="298">
        <f t="shared" si="5"/>
        <v>2050</v>
      </c>
      <c r="AC15" s="298">
        <f t="shared" si="5"/>
        <v>2051</v>
      </c>
      <c r="AD15" s="298">
        <f t="shared" si="5"/>
        <v>2052</v>
      </c>
      <c r="AE15" s="298">
        <f t="shared" si="5"/>
        <v>2053</v>
      </c>
      <c r="AF15" s="298">
        <f t="shared" si="5"/>
        <v>2054</v>
      </c>
      <c r="AG15" s="298">
        <f t="shared" si="5"/>
        <v>2055</v>
      </c>
      <c r="AH15" s="298">
        <f t="shared" si="5"/>
        <v>2056</v>
      </c>
      <c r="AI15" s="298">
        <f t="shared" si="5"/>
        <v>2057</v>
      </c>
      <c r="AJ15" s="298">
        <f t="shared" si="5"/>
        <v>2058</v>
      </c>
      <c r="AK15" s="298">
        <f t="shared" si="5"/>
        <v>2059</v>
      </c>
      <c r="AL15" s="298">
        <f t="shared" si="5"/>
        <v>2060</v>
      </c>
      <c r="AM15" s="298">
        <f t="shared" si="5"/>
        <v>2061</v>
      </c>
      <c r="AN15" s="298">
        <f t="shared" si="5"/>
        <v>2062</v>
      </c>
      <c r="AO15" s="298">
        <f t="shared" ref="AO15" si="6">$D$6+AN14</f>
        <v>2063</v>
      </c>
      <c r="AP15" s="298">
        <f t="shared" ref="AP15" si="7">$D$6+AO14</f>
        <v>2064</v>
      </c>
    </row>
    <row r="16" spans="2:42" x14ac:dyDescent="0.2">
      <c r="B16" s="480" t="s">
        <v>658</v>
      </c>
      <c r="C16" s="349">
        <f>SUM(D16:AP16)</f>
        <v>140350.11262074843</v>
      </c>
      <c r="D16" s="234">
        <f>'04A Prevádzkové príjmy'!D113/Parametre!$C$152*Parametre!E166</f>
        <v>0</v>
      </c>
      <c r="E16" s="234">
        <f>'04A Prevádzkové príjmy'!E113/Parametre!$C$152*Parametre!F166</f>
        <v>0</v>
      </c>
      <c r="F16" s="234">
        <f>'04A Prevádzkové príjmy'!F113/Parametre!$C$152*Parametre!G166</f>
        <v>0</v>
      </c>
      <c r="G16" s="234">
        <f>'04A Prevádzkové príjmy'!G113/Parametre!$C$152*Parametre!H166</f>
        <v>7150.2764739594804</v>
      </c>
      <c r="H16" s="234">
        <f>'04A Prevádzkové príjmy'!H113/Parametre!$C$152*Parametre!I166</f>
        <v>7126.3968060486695</v>
      </c>
      <c r="I16" s="234">
        <f>'04A Prevádzkové príjmy'!I113/Parametre!$C$152*Parametre!J166</f>
        <v>7061.1540716531863</v>
      </c>
      <c r="J16" s="234">
        <f>'04A Prevádzkové príjmy'!J113/Parametre!$C$152*Parametre!K166</f>
        <v>6960.6416135101899</v>
      </c>
      <c r="K16" s="234">
        <f>'04A Prevádzkové príjmy'!K113/Parametre!$C$152*Parametre!L166</f>
        <v>6824.1308024570444</v>
      </c>
      <c r="L16" s="234">
        <f>'04A Prevádzkové príjmy'!L113/Parametre!$C$152*Parametre!M166</f>
        <v>6661.0715903185455</v>
      </c>
      <c r="M16" s="234">
        <f>'04A Prevádzkové príjmy'!M113/Parametre!$C$152*Parametre!N166</f>
        <v>6432.2564531502294</v>
      </c>
      <c r="N16" s="234">
        <f>'04A Prevádzkové príjmy'!N113/Parametre!$C$152*Parametre!O166</f>
        <v>6256.3393691770561</v>
      </c>
      <c r="O16" s="234">
        <f>'04A Prevádzkové príjmy'!O113/Parametre!$C$152*Parametre!P166</f>
        <v>6076.8439435940682</v>
      </c>
      <c r="P16" s="234">
        <f>'04A Prevádzkové príjmy'!P113/Parametre!$C$152*Parametre!Q166</f>
        <v>5895.3349455448888</v>
      </c>
      <c r="Q16" s="234">
        <f>'04A Prevádzkové príjmy'!Q113/Parametre!$C$152*Parametre!R166</f>
        <v>5710.175490579878</v>
      </c>
      <c r="R16" s="234">
        <f>'04A Prevádzkové príjmy'!R113/Parametre!$C$152*Parametre!S166</f>
        <v>5522.9521783820601</v>
      </c>
      <c r="S16" s="234">
        <f>'04A Prevádzkové príjmy'!S113/Parametre!$C$152*Parametre!T166</f>
        <v>5279.0555700275463</v>
      </c>
      <c r="T16" s="234">
        <f>'04A Prevádzkové príjmy'!T113/Parametre!$C$152*Parametre!U166</f>
        <v>5037.3849851785126</v>
      </c>
      <c r="U16" s="234">
        <f>'04A Prevádzkové príjmy'!U113/Parametre!$C$152*Parametre!V166</f>
        <v>4796.3069989647611</v>
      </c>
      <c r="V16" s="234">
        <f>'04A Prevádzkové príjmy'!V113/Parametre!$C$152*Parametre!W166</f>
        <v>4557.4376278369873</v>
      </c>
      <c r="W16" s="234">
        <f>'04A Prevádzkové príjmy'!W113/Parametre!$C$152*Parametre!X166</f>
        <v>4319.1532449903252</v>
      </c>
      <c r="X16" s="234">
        <f>'04A Prevádzkové príjmy'!X113/Parametre!$C$152*Parametre!Y166</f>
        <v>4083.0601975012091</v>
      </c>
      <c r="Y16" s="234">
        <f>'04A Prevádzkové príjmy'!Y113/Parametre!$C$152*Parametre!Z166</f>
        <v>3847.544597856705</v>
      </c>
      <c r="Z16" s="234">
        <f>'04A Prevádzkové príjmy'!Z113/Parametre!$C$152*Parametre!AA166</f>
        <v>3614.2031816152239</v>
      </c>
      <c r="AA16" s="234">
        <f>'04A Prevádzkové príjmy'!AA113/Parametre!$C$152*Parametre!AB166</f>
        <v>3381.4317421349183</v>
      </c>
      <c r="AB16" s="234">
        <f>'04A Prevádzkové príjmy'!AB113/Parametre!$C$152*Parametre!AC166</f>
        <v>3150.8174609662487</v>
      </c>
      <c r="AC16" s="234">
        <f>'04A Prevádzkové príjmy'!AC113/Parametre!$C$152*Parametre!AD166</f>
        <v>2921.5564325989121</v>
      </c>
      <c r="AD16" s="234">
        <f>'04A Prevádzkové príjmy'!AD113/Parametre!$C$152*Parametre!AE166</f>
        <v>2692.8543067487449</v>
      </c>
      <c r="AE16" s="234">
        <f>'04A Prevádzkové príjmy'!AE113/Parametre!$C$152*Parametre!AF166</f>
        <v>2466.2840410227832</v>
      </c>
      <c r="AF16" s="234">
        <f>'04A Prevádzkové príjmy'!AF113/Parametre!$C$152*Parametre!AG166</f>
        <v>2240.2653776495499</v>
      </c>
      <c r="AG16" s="234">
        <f>'04A Prevádzkové príjmy'!AG113/Parametre!$C$152*Parametre!AH166</f>
        <v>2016.3618625023951</v>
      </c>
      <c r="AH16" s="234">
        <f>'04A Prevádzkové príjmy'!AH113/Parametre!$C$152*Parametre!AI166</f>
        <v>1793.0027169539212</v>
      </c>
      <c r="AI16" s="234">
        <f>'04A Prevádzkové príjmy'!AI113/Parametre!$C$152*Parametre!AJ166</f>
        <v>1571.7421314584676</v>
      </c>
      <c r="AJ16" s="234">
        <f>'04A Prevádzkové príjmy'!AJ113/Parametre!$C$152*Parametre!AK166</f>
        <v>1351.0187496723522</v>
      </c>
      <c r="AK16" s="234">
        <f>'04A Prevádzkové príjmy'!AK113/Parametre!$C$152*Parametre!AL166</f>
        <v>1132.3774626086154</v>
      </c>
      <c r="AL16" s="234">
        <f>'04A Prevádzkové príjmy'!AL113/Parametre!$C$152*Parametre!AM166</f>
        <v>914.26627968800074</v>
      </c>
      <c r="AM16" s="234">
        <f>'04A Prevádzkové príjmy'!AM113/Parametre!$C$152*Parametre!AN166</f>
        <v>698.22084812502692</v>
      </c>
      <c r="AN16" s="234">
        <f>'04A Prevádzkové príjmy'!AN113/Parametre!$C$152*Parametre!AO166</f>
        <v>482.69848692460653</v>
      </c>
      <c r="AO16" s="234">
        <f>'04A Prevádzkové príjmy'!AO113/Parametre!$C$152*Parametre!AP166</f>
        <v>269.22565481257175</v>
      </c>
      <c r="AP16" s="234">
        <f>'04A Prevádzkové príjmy'!AP113/Parametre!$C$152*Parametre!AQ166</f>
        <v>56.268924534736016</v>
      </c>
    </row>
    <row r="17" spans="2:42" x14ac:dyDescent="0.2">
      <c r="B17" s="495" t="s">
        <v>678</v>
      </c>
      <c r="C17" s="349">
        <f t="shared" ref="C17:C19" si="8">SUM(D17:AP17)</f>
        <v>116661.07788895459</v>
      </c>
      <c r="D17" s="234">
        <f>'04A Prevádzkové príjmy'!D114/Parametre!$C$152*Parametre!E167</f>
        <v>0</v>
      </c>
      <c r="E17" s="234">
        <f>'04A Prevádzkové príjmy'!E114/Parametre!$C$152*Parametre!F167</f>
        <v>0</v>
      </c>
      <c r="F17" s="234">
        <f>'04A Prevádzkové príjmy'!F114/Parametre!$C$152*Parametre!G167</f>
        <v>0</v>
      </c>
      <c r="G17" s="234">
        <f>'04A Prevádzkové príjmy'!G114/Parametre!$C$152*Parametre!H167</f>
        <v>250.00522743813531</v>
      </c>
      <c r="H17" s="234">
        <f>'04A Prevádzkové príjmy'!H114/Parametre!$C$152*Parametre!I167</f>
        <v>298.26573020309172</v>
      </c>
      <c r="I17" s="234">
        <f>'04A Prevádzkové príjmy'!I114/Parametre!$C$152*Parametre!J167</f>
        <v>372.60272757678536</v>
      </c>
      <c r="J17" s="234">
        <f>'04A Prevádzkové príjmy'!J114/Parametre!$C$152*Parametre!K167</f>
        <v>469.90327234936808</v>
      </c>
      <c r="K17" s="234">
        <f>'04A Prevádzkové príjmy'!K114/Parametre!$C$152*Parametre!L167</f>
        <v>591.15155332740198</v>
      </c>
      <c r="L17" s="234">
        <f>'04A Prevádzkové príjmy'!L114/Parametre!$C$152*Parametre!M167</f>
        <v>731.02943081785463</v>
      </c>
      <c r="M17" s="234">
        <f>'04A Prevádzkové príjmy'!M114/Parametre!$C$152*Parametre!N167</f>
        <v>914.51733092486768</v>
      </c>
      <c r="N17" s="234">
        <f>'04A Prevádzkové príjmy'!N114/Parametre!$C$152*Parametre!O167</f>
        <v>1067.7212288709404</v>
      </c>
      <c r="O17" s="234">
        <f>'04A Prevádzkové príjmy'!O114/Parametre!$C$152*Parametre!P167</f>
        <v>1225.8247522841821</v>
      </c>
      <c r="P17" s="234">
        <f>'04A Prevádzkové príjmy'!P114/Parametre!$C$152*Parametre!Q167</f>
        <v>1387.9142300711565</v>
      </c>
      <c r="Q17" s="234">
        <f>'04A Prevádzkové príjmy'!Q114/Parametre!$C$152*Parametre!R167</f>
        <v>1555.1152493854268</v>
      </c>
      <c r="R17" s="234">
        <f>'04A Prevádzkové príjmy'!R114/Parametre!$C$152*Parametre!S167</f>
        <v>1726.4874807979645</v>
      </c>
      <c r="S17" s="234">
        <f>'04A Prevádzkové príjmy'!S114/Parametre!$C$152*Parametre!T167</f>
        <v>1903.1915040678521</v>
      </c>
      <c r="T17" s="234">
        <f>'04A Prevádzkové príjmy'!T114/Parametre!$C$152*Parametre!U167</f>
        <v>2084.2595546188795</v>
      </c>
      <c r="U17" s="234">
        <f>'04A Prevádzkové príjmy'!U114/Parametre!$C$152*Parametre!V167</f>
        <v>2270.8882918378067</v>
      </c>
      <c r="V17" s="234">
        <f>'04A Prevádzkové príjmy'!V114/Parametre!$C$152*Parametre!W167</f>
        <v>2462.0817165851313</v>
      </c>
      <c r="W17" s="234">
        <f>'04A Prevádzkové príjmy'!W114/Parametre!$C$152*Parametre!X167</f>
        <v>2659.0736886404188</v>
      </c>
      <c r="X17" s="234">
        <f>'04A Prevádzkové príjmy'!X114/Parametre!$C$152*Parametre!Y167</f>
        <v>2860.8391516234587</v>
      </c>
      <c r="Y17" s="234">
        <f>'04A Prevádzkové príjmy'!Y114/Parametre!$C$152*Parametre!Z167</f>
        <v>3068.6503212614348</v>
      </c>
      <c r="Z17" s="234">
        <f>'04A Prevádzkové príjmy'!Z114/Parametre!$C$152*Parametre!AA167</f>
        <v>3281.4522373188652</v>
      </c>
      <c r="AA17" s="234">
        <f>'04A Prevádzkové príjmy'!AA114/Parametre!$C$152*Parametre!AB167</f>
        <v>3500.5566628942138</v>
      </c>
      <c r="AB17" s="234">
        <f>'04A Prevádzkové príjmy'!AB114/Parametre!$C$152*Parametre!AC167</f>
        <v>3724.8778626495691</v>
      </c>
      <c r="AC17" s="234">
        <f>'04A Prevádzkové príjmy'!AC114/Parametre!$C$152*Parametre!AD167</f>
        <v>3955.1410731484334</v>
      </c>
      <c r="AD17" s="234">
        <f>'04A Prevádzkové príjmy'!AD114/Parametre!$C$152*Parametre!AE167</f>
        <v>4192.110794289204</v>
      </c>
      <c r="AE17" s="234">
        <f>'04A Prevádzkové príjmy'!AE114/Parametre!$C$152*Parametre!AF167</f>
        <v>4434.6534377990129</v>
      </c>
      <c r="AF17" s="234">
        <f>'04A Prevádzkové príjmy'!AF114/Parametre!$C$152*Parametre!AG167</f>
        <v>4684.1850921469813</v>
      </c>
      <c r="AG17" s="234">
        <f>'04A Prevádzkové príjmy'!AG114/Parametre!$C$152*Parametre!AH167</f>
        <v>4939.5391032933803</v>
      </c>
      <c r="AH17" s="234">
        <f>'04A Prevádzkové príjmy'!AH114/Parametre!$C$152*Parametre!AI167</f>
        <v>5202.1755758740701</v>
      </c>
      <c r="AI17" s="234">
        <f>'04A Prevádzkové príjmy'!AI114/Parametre!$C$152*Parametre!AJ167</f>
        <v>5470.8938268471229</v>
      </c>
      <c r="AJ17" s="234">
        <f>'04A Prevádzkové príjmy'!AJ114/Parametre!$C$152*Parametre!AK167</f>
        <v>5747.1993441239147</v>
      </c>
      <c r="AK17" s="234">
        <f>'04A Prevádzkové príjmy'!AK114/Parametre!$C$152*Parametre!AL167</f>
        <v>6029.8564244046629</v>
      </c>
      <c r="AL17" s="234">
        <f>'04A Prevádzkové príjmy'!AL114/Parametre!$C$152*Parametre!AM167</f>
        <v>6320.4173484157636</v>
      </c>
      <c r="AM17" s="234">
        <f>'04A Prevádzkové príjmy'!AM114/Parametre!$C$152*Parametre!AN167</f>
        <v>6519.813174886438</v>
      </c>
      <c r="AN17" s="234">
        <f>'04A Prevádzkové príjmy'!AN114/Parametre!$C$152*Parametre!AO167</f>
        <v>6719.9262525314671</v>
      </c>
      <c r="AO17" s="234">
        <f>'04A Prevádzkové príjmy'!AO114/Parametre!$C$152*Parametre!AP167</f>
        <v>6919.3220790021414</v>
      </c>
      <c r="AP17" s="234">
        <f>'04A Prevádzkové príjmy'!AP114/Parametre!$C$152*Parametre!AQ167</f>
        <v>7119.4351566471714</v>
      </c>
    </row>
    <row r="18" spans="2:42" x14ac:dyDescent="0.2">
      <c r="B18" s="481" t="s">
        <v>689</v>
      </c>
      <c r="C18" s="349">
        <f t="shared" si="8"/>
        <v>0</v>
      </c>
      <c r="D18" s="234">
        <f>'04A Prevádzkové príjmy'!D115/Parametre!$C$152*Parametre!E168</f>
        <v>0</v>
      </c>
      <c r="E18" s="234">
        <f>'04A Prevádzkové príjmy'!E115/Parametre!$C$152*Parametre!F168</f>
        <v>0</v>
      </c>
      <c r="F18" s="234">
        <f>'04A Prevádzkové príjmy'!F115/Parametre!$C$152*Parametre!G168</f>
        <v>0</v>
      </c>
      <c r="G18" s="234">
        <f>'04A Prevádzkové príjmy'!G115/Parametre!$C$152*Parametre!H168</f>
        <v>0</v>
      </c>
      <c r="H18" s="234">
        <f>'04A Prevádzkové príjmy'!H115/Parametre!$C$152*Parametre!I168</f>
        <v>0</v>
      </c>
      <c r="I18" s="234">
        <f>'04A Prevádzkové príjmy'!I115/Parametre!$C$152*Parametre!J168</f>
        <v>0</v>
      </c>
      <c r="J18" s="234">
        <f>'04A Prevádzkové príjmy'!J115/Parametre!$C$152*Parametre!K168</f>
        <v>0</v>
      </c>
      <c r="K18" s="234">
        <f>'04A Prevádzkové príjmy'!K115/Parametre!$C$152*Parametre!L168</f>
        <v>0</v>
      </c>
      <c r="L18" s="234">
        <f>'04A Prevádzkové príjmy'!L115/Parametre!$C$152*Parametre!M168</f>
        <v>0</v>
      </c>
      <c r="M18" s="234">
        <f>'04A Prevádzkové príjmy'!M115/Parametre!$C$152*Parametre!N168</f>
        <v>0</v>
      </c>
      <c r="N18" s="234">
        <f>'04A Prevádzkové príjmy'!N115/Parametre!$C$152*Parametre!O168</f>
        <v>0</v>
      </c>
      <c r="O18" s="234">
        <f>'04A Prevádzkové príjmy'!O115/Parametre!$C$152*Parametre!P168</f>
        <v>0</v>
      </c>
      <c r="P18" s="234">
        <f>'04A Prevádzkové príjmy'!P115/Parametre!$C$152*Parametre!Q168</f>
        <v>0</v>
      </c>
      <c r="Q18" s="234">
        <f>'04A Prevádzkové príjmy'!Q115/Parametre!$C$152*Parametre!R168</f>
        <v>0</v>
      </c>
      <c r="R18" s="234">
        <f>'04A Prevádzkové príjmy'!R115/Parametre!$C$152*Parametre!S168</f>
        <v>0</v>
      </c>
      <c r="S18" s="234">
        <f>'04A Prevádzkové príjmy'!S115/Parametre!$C$152*Parametre!T168</f>
        <v>0</v>
      </c>
      <c r="T18" s="234">
        <f>'04A Prevádzkové príjmy'!T115/Parametre!$C$152*Parametre!U168</f>
        <v>0</v>
      </c>
      <c r="U18" s="234">
        <f>'04A Prevádzkové príjmy'!U115/Parametre!$C$152*Parametre!V168</f>
        <v>0</v>
      </c>
      <c r="V18" s="234">
        <f>'04A Prevádzkové príjmy'!V115/Parametre!$C$152*Parametre!W168</f>
        <v>0</v>
      </c>
      <c r="W18" s="234">
        <f>'04A Prevádzkové príjmy'!W115/Parametre!$C$152*Parametre!X168</f>
        <v>0</v>
      </c>
      <c r="X18" s="234">
        <f>'04A Prevádzkové príjmy'!X115/Parametre!$C$152*Parametre!Y168</f>
        <v>0</v>
      </c>
      <c r="Y18" s="234">
        <f>'04A Prevádzkové príjmy'!Y115/Parametre!$C$152*Parametre!Z168</f>
        <v>0</v>
      </c>
      <c r="Z18" s="234">
        <f>'04A Prevádzkové príjmy'!Z115/Parametre!$C$152*Parametre!AA168</f>
        <v>0</v>
      </c>
      <c r="AA18" s="234">
        <f>'04A Prevádzkové príjmy'!AA115/Parametre!$C$152*Parametre!AB168</f>
        <v>0</v>
      </c>
      <c r="AB18" s="234">
        <f>'04A Prevádzkové príjmy'!AB115/Parametre!$C$152*Parametre!AC168</f>
        <v>0</v>
      </c>
      <c r="AC18" s="234">
        <f>'04A Prevádzkové príjmy'!AC115/Parametre!$C$152*Parametre!AD168</f>
        <v>0</v>
      </c>
      <c r="AD18" s="234">
        <f>'04A Prevádzkové príjmy'!AD115/Parametre!$C$152*Parametre!AE168</f>
        <v>0</v>
      </c>
      <c r="AE18" s="234">
        <f>'04A Prevádzkové príjmy'!AE115/Parametre!$C$152*Parametre!AF168</f>
        <v>0</v>
      </c>
      <c r="AF18" s="234">
        <f>'04A Prevádzkové príjmy'!AF115/Parametre!$C$152*Parametre!AG168</f>
        <v>0</v>
      </c>
      <c r="AG18" s="234">
        <f>'04A Prevádzkové príjmy'!AG115/Parametre!$C$152*Parametre!AH168</f>
        <v>0</v>
      </c>
      <c r="AH18" s="234">
        <f>'04A Prevádzkové príjmy'!AH115/Parametre!$C$152*Parametre!AI168</f>
        <v>0</v>
      </c>
      <c r="AI18" s="234">
        <f>'04A Prevádzkové príjmy'!AI115/Parametre!$C$152*Parametre!AJ168</f>
        <v>0</v>
      </c>
      <c r="AJ18" s="234">
        <f>'04A Prevádzkové príjmy'!AJ115/Parametre!$C$152*Parametre!AK168</f>
        <v>0</v>
      </c>
      <c r="AK18" s="234">
        <f>'04A Prevádzkové príjmy'!AK115/Parametre!$C$152*Parametre!AL168</f>
        <v>0</v>
      </c>
      <c r="AL18" s="234">
        <f>'04A Prevádzkové príjmy'!AL115/Parametre!$C$152*Parametre!AM168</f>
        <v>0</v>
      </c>
      <c r="AM18" s="234">
        <f>'04A Prevádzkové príjmy'!AM115/Parametre!$C$152*Parametre!AN168</f>
        <v>0</v>
      </c>
      <c r="AN18" s="234">
        <f>'04A Prevádzkové príjmy'!AN115/Parametre!$C$152*Parametre!AO168</f>
        <v>0</v>
      </c>
      <c r="AO18" s="234">
        <f>'04A Prevádzkové príjmy'!AO115/Parametre!$C$152*Parametre!AP168</f>
        <v>0</v>
      </c>
      <c r="AP18" s="234">
        <f>'04A Prevádzkové príjmy'!AP115/Parametre!$C$152*Parametre!AQ168</f>
        <v>0</v>
      </c>
    </row>
    <row r="19" spans="2:42" x14ac:dyDescent="0.2">
      <c r="B19" s="305" t="s">
        <v>591</v>
      </c>
      <c r="C19" s="350">
        <f t="shared" si="8"/>
        <v>257011.19050970301</v>
      </c>
      <c r="D19" s="350">
        <f t="shared" ref="D19:AP19" si="9">SUM(D16:D18)</f>
        <v>0</v>
      </c>
      <c r="E19" s="350">
        <f t="shared" si="9"/>
        <v>0</v>
      </c>
      <c r="F19" s="350">
        <f t="shared" si="9"/>
        <v>0</v>
      </c>
      <c r="G19" s="350">
        <f t="shared" si="9"/>
        <v>7400.2817013976155</v>
      </c>
      <c r="H19" s="350">
        <f t="shared" si="9"/>
        <v>7424.6625362517616</v>
      </c>
      <c r="I19" s="350">
        <f t="shared" si="9"/>
        <v>7433.7567992299719</v>
      </c>
      <c r="J19" s="350">
        <f t="shared" si="9"/>
        <v>7430.5448858595582</v>
      </c>
      <c r="K19" s="350">
        <f t="shared" si="9"/>
        <v>7415.2823557844467</v>
      </c>
      <c r="L19" s="350">
        <f t="shared" si="9"/>
        <v>7392.1010211364</v>
      </c>
      <c r="M19" s="350">
        <f t="shared" si="9"/>
        <v>7346.773784075097</v>
      </c>
      <c r="N19" s="350">
        <f t="shared" si="9"/>
        <v>7324.0605980479968</v>
      </c>
      <c r="O19" s="350">
        <f t="shared" si="9"/>
        <v>7302.6686958782502</v>
      </c>
      <c r="P19" s="350">
        <f t="shared" si="9"/>
        <v>7283.2491756160452</v>
      </c>
      <c r="Q19" s="350">
        <f t="shared" si="9"/>
        <v>7265.290739965305</v>
      </c>
      <c r="R19" s="350">
        <f t="shared" si="9"/>
        <v>7249.439659180025</v>
      </c>
      <c r="S19" s="350">
        <f t="shared" si="9"/>
        <v>7182.2470740953986</v>
      </c>
      <c r="T19" s="350">
        <f t="shared" si="9"/>
        <v>7121.6445397973921</v>
      </c>
      <c r="U19" s="350">
        <f t="shared" si="9"/>
        <v>7067.1952908025678</v>
      </c>
      <c r="V19" s="350">
        <f t="shared" si="9"/>
        <v>7019.5193444221186</v>
      </c>
      <c r="W19" s="350">
        <f t="shared" si="9"/>
        <v>6978.2269336307436</v>
      </c>
      <c r="X19" s="350">
        <f t="shared" si="9"/>
        <v>6943.8993491246674</v>
      </c>
      <c r="Y19" s="350">
        <f t="shared" si="9"/>
        <v>6916.1949191181393</v>
      </c>
      <c r="Z19" s="350">
        <f t="shared" si="9"/>
        <v>6895.6554189340895</v>
      </c>
      <c r="AA19" s="350">
        <f t="shared" si="9"/>
        <v>6881.9884050291321</v>
      </c>
      <c r="AB19" s="350">
        <f t="shared" si="9"/>
        <v>6875.6953236158179</v>
      </c>
      <c r="AC19" s="350">
        <f t="shared" si="9"/>
        <v>6876.6975057473455</v>
      </c>
      <c r="AD19" s="350">
        <f t="shared" si="9"/>
        <v>6884.9651010379494</v>
      </c>
      <c r="AE19" s="350">
        <f t="shared" si="9"/>
        <v>6900.9374788217956</v>
      </c>
      <c r="AF19" s="350">
        <f t="shared" si="9"/>
        <v>6924.4504697965313</v>
      </c>
      <c r="AG19" s="350">
        <f t="shared" si="9"/>
        <v>6955.9009657957758</v>
      </c>
      <c r="AH19" s="350">
        <f t="shared" si="9"/>
        <v>6995.1782928279918</v>
      </c>
      <c r="AI19" s="350">
        <f t="shared" si="9"/>
        <v>7042.635958305591</v>
      </c>
      <c r="AJ19" s="350">
        <f t="shared" si="9"/>
        <v>7098.2180937962667</v>
      </c>
      <c r="AK19" s="350">
        <f t="shared" si="9"/>
        <v>7162.233887013278</v>
      </c>
      <c r="AL19" s="350">
        <f t="shared" si="9"/>
        <v>7234.683628103764</v>
      </c>
      <c r="AM19" s="350">
        <f t="shared" si="9"/>
        <v>7218.0340230114653</v>
      </c>
      <c r="AN19" s="350">
        <f t="shared" si="9"/>
        <v>7202.6247394560733</v>
      </c>
      <c r="AO19" s="350">
        <f t="shared" si="9"/>
        <v>7188.547733814713</v>
      </c>
      <c r="AP19" s="350">
        <f t="shared" si="9"/>
        <v>7175.7040811819079</v>
      </c>
    </row>
    <row r="20" spans="2:42" x14ac:dyDescent="0.2">
      <c r="B20" s="299"/>
      <c r="C20" s="299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</row>
    <row r="21" spans="2:42" x14ac:dyDescent="0.2">
      <c r="B21" s="299"/>
      <c r="C21" s="300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</row>
    <row r="22" spans="2:42" x14ac:dyDescent="0.2">
      <c r="B22" s="345" t="s">
        <v>601</v>
      </c>
      <c r="C22" s="346"/>
      <c r="D22" s="254" t="s">
        <v>10</v>
      </c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</row>
    <row r="23" spans="2:42" x14ac:dyDescent="0.2">
      <c r="B23" s="347" t="s">
        <v>600</v>
      </c>
      <c r="C23" s="348"/>
      <c r="D23" s="254">
        <v>1</v>
      </c>
      <c r="E23" s="254">
        <v>2</v>
      </c>
      <c r="F23" s="254">
        <v>3</v>
      </c>
      <c r="G23" s="254">
        <v>4</v>
      </c>
      <c r="H23" s="254">
        <v>5</v>
      </c>
      <c r="I23" s="254">
        <v>6</v>
      </c>
      <c r="J23" s="254">
        <v>7</v>
      </c>
      <c r="K23" s="254">
        <v>8</v>
      </c>
      <c r="L23" s="254">
        <v>9</v>
      </c>
      <c r="M23" s="254">
        <v>10</v>
      </c>
      <c r="N23" s="254">
        <v>11</v>
      </c>
      <c r="O23" s="254">
        <v>12</v>
      </c>
      <c r="P23" s="254">
        <v>13</v>
      </c>
      <c r="Q23" s="254">
        <v>14</v>
      </c>
      <c r="R23" s="254">
        <v>15</v>
      </c>
      <c r="S23" s="254">
        <v>16</v>
      </c>
      <c r="T23" s="254">
        <v>17</v>
      </c>
      <c r="U23" s="254">
        <v>18</v>
      </c>
      <c r="V23" s="254">
        <v>19</v>
      </c>
      <c r="W23" s="254">
        <v>20</v>
      </c>
      <c r="X23" s="254">
        <v>21</v>
      </c>
      <c r="Y23" s="254">
        <v>22</v>
      </c>
      <c r="Z23" s="254">
        <v>23</v>
      </c>
      <c r="AA23" s="254">
        <v>24</v>
      </c>
      <c r="AB23" s="254">
        <v>25</v>
      </c>
      <c r="AC23" s="254">
        <v>26</v>
      </c>
      <c r="AD23" s="254">
        <v>27</v>
      </c>
      <c r="AE23" s="254">
        <v>28</v>
      </c>
      <c r="AF23" s="254">
        <v>29</v>
      </c>
      <c r="AG23" s="254">
        <v>30</v>
      </c>
      <c r="AH23" s="254">
        <v>31</v>
      </c>
      <c r="AI23" s="254">
        <v>32</v>
      </c>
      <c r="AJ23" s="254">
        <v>33</v>
      </c>
      <c r="AK23" s="254">
        <v>34</v>
      </c>
      <c r="AL23" s="254">
        <v>35</v>
      </c>
      <c r="AM23" s="254">
        <v>36</v>
      </c>
      <c r="AN23" s="254">
        <v>37</v>
      </c>
      <c r="AO23" s="254">
        <v>38</v>
      </c>
      <c r="AP23" s="254">
        <v>39</v>
      </c>
    </row>
    <row r="24" spans="2:42" ht="10.8" thickBot="1" x14ac:dyDescent="0.25">
      <c r="B24" s="257" t="s">
        <v>33</v>
      </c>
      <c r="C24" s="257" t="s">
        <v>9</v>
      </c>
      <c r="D24" s="298">
        <v>2026</v>
      </c>
      <c r="E24" s="298">
        <f>$D$6+D23</f>
        <v>2027</v>
      </c>
      <c r="F24" s="298">
        <f t="shared" ref="F24:AN24" si="10">$D$6+E23</f>
        <v>2028</v>
      </c>
      <c r="G24" s="298">
        <f t="shared" si="10"/>
        <v>2029</v>
      </c>
      <c r="H24" s="298">
        <f t="shared" si="10"/>
        <v>2030</v>
      </c>
      <c r="I24" s="298">
        <f t="shared" si="10"/>
        <v>2031</v>
      </c>
      <c r="J24" s="298">
        <f t="shared" si="10"/>
        <v>2032</v>
      </c>
      <c r="K24" s="298">
        <f t="shared" si="10"/>
        <v>2033</v>
      </c>
      <c r="L24" s="298">
        <f t="shared" si="10"/>
        <v>2034</v>
      </c>
      <c r="M24" s="298">
        <f t="shared" si="10"/>
        <v>2035</v>
      </c>
      <c r="N24" s="298">
        <f t="shared" si="10"/>
        <v>2036</v>
      </c>
      <c r="O24" s="298">
        <f t="shared" si="10"/>
        <v>2037</v>
      </c>
      <c r="P24" s="298">
        <f t="shared" si="10"/>
        <v>2038</v>
      </c>
      <c r="Q24" s="298">
        <f t="shared" si="10"/>
        <v>2039</v>
      </c>
      <c r="R24" s="298">
        <f t="shared" si="10"/>
        <v>2040</v>
      </c>
      <c r="S24" s="298">
        <f t="shared" si="10"/>
        <v>2041</v>
      </c>
      <c r="T24" s="298">
        <f t="shared" si="10"/>
        <v>2042</v>
      </c>
      <c r="U24" s="298">
        <f t="shared" si="10"/>
        <v>2043</v>
      </c>
      <c r="V24" s="298">
        <f t="shared" si="10"/>
        <v>2044</v>
      </c>
      <c r="W24" s="298">
        <f t="shared" si="10"/>
        <v>2045</v>
      </c>
      <c r="X24" s="298">
        <f t="shared" si="10"/>
        <v>2046</v>
      </c>
      <c r="Y24" s="298">
        <f t="shared" si="10"/>
        <v>2047</v>
      </c>
      <c r="Z24" s="298">
        <f t="shared" si="10"/>
        <v>2048</v>
      </c>
      <c r="AA24" s="298">
        <f t="shared" si="10"/>
        <v>2049</v>
      </c>
      <c r="AB24" s="298">
        <f t="shared" si="10"/>
        <v>2050</v>
      </c>
      <c r="AC24" s="298">
        <f t="shared" si="10"/>
        <v>2051</v>
      </c>
      <c r="AD24" s="298">
        <f t="shared" si="10"/>
        <v>2052</v>
      </c>
      <c r="AE24" s="298">
        <f t="shared" si="10"/>
        <v>2053</v>
      </c>
      <c r="AF24" s="298">
        <f t="shared" si="10"/>
        <v>2054</v>
      </c>
      <c r="AG24" s="298">
        <f t="shared" si="10"/>
        <v>2055</v>
      </c>
      <c r="AH24" s="298">
        <f t="shared" si="10"/>
        <v>2056</v>
      </c>
      <c r="AI24" s="298">
        <f t="shared" si="10"/>
        <v>2057</v>
      </c>
      <c r="AJ24" s="298">
        <f t="shared" si="10"/>
        <v>2058</v>
      </c>
      <c r="AK24" s="298">
        <f t="shared" si="10"/>
        <v>2059</v>
      </c>
      <c r="AL24" s="298">
        <f t="shared" si="10"/>
        <v>2060</v>
      </c>
      <c r="AM24" s="298">
        <f t="shared" si="10"/>
        <v>2061</v>
      </c>
      <c r="AN24" s="298">
        <f t="shared" si="10"/>
        <v>2062</v>
      </c>
      <c r="AO24" s="298">
        <f t="shared" ref="AO24" si="11">$D$6+AN23</f>
        <v>2063</v>
      </c>
      <c r="AP24" s="298">
        <f t="shared" ref="AP24" si="12">$D$6+AO23</f>
        <v>2064</v>
      </c>
    </row>
    <row r="25" spans="2:42" x14ac:dyDescent="0.2">
      <c r="B25" s="480" t="s">
        <v>658</v>
      </c>
      <c r="C25" s="349">
        <f>SUM(D25:AP25)</f>
        <v>317790.98089333239</v>
      </c>
      <c r="D25" s="234">
        <f>'04A Prevádzkové príjmy'!D113/Parametre!$C$152*Parametre!E167</f>
        <v>0</v>
      </c>
      <c r="E25" s="234">
        <f>'04A Prevádzkové príjmy'!E113/Parametre!$C$152*Parametre!F167</f>
        <v>0</v>
      </c>
      <c r="F25" s="234">
        <f>'04A Prevádzkové príjmy'!F113/Parametre!$C$152*Parametre!G167</f>
        <v>0</v>
      </c>
      <c r="G25" s="234">
        <f>'04A Prevádzkové príjmy'!G113/Parametre!$C$152*Parametre!H167</f>
        <v>930.12546960224711</v>
      </c>
      <c r="H25" s="234">
        <f>'04A Prevádzkové príjmy'!H113/Parametre!$C$152*Parametre!I167</f>
        <v>1100.9287995084101</v>
      </c>
      <c r="I25" s="234">
        <f>'04A Prevádzkové príjmy'!I113/Parametre!$C$152*Parametre!J167</f>
        <v>1364.474216744577</v>
      </c>
      <c r="J25" s="234">
        <f>'04A Prevádzkové príjmy'!J113/Parametre!$C$152*Parametre!K167</f>
        <v>1707.2267288052731</v>
      </c>
      <c r="K25" s="234">
        <f>'04A Prevádzkové príjmy'!K113/Parametre!$C$152*Parametre!L167</f>
        <v>2130.811321124057</v>
      </c>
      <c r="L25" s="234">
        <f>'04A Prevádzkové príjmy'!L113/Parametre!$C$152*Parametre!M167</f>
        <v>2614.2339509401468</v>
      </c>
      <c r="M25" s="234">
        <f>'04A Prevádzkové príjmy'!M113/Parametre!$C$152*Parametre!N167</f>
        <v>3244.6283403757125</v>
      </c>
      <c r="N25" s="234">
        <f>'04A Prevádzkové príjmy'!N113/Parametre!$C$152*Parametre!O167</f>
        <v>3758.3249146366234</v>
      </c>
      <c r="O25" s="234">
        <f>'04A Prevádzkové príjmy'!O113/Parametre!$C$152*Parametre!P167</f>
        <v>4280.8327471884695</v>
      </c>
      <c r="P25" s="234">
        <f>'04A Prevádzkové príjmy'!P113/Parametre!$C$152*Parametre!Q167</f>
        <v>4808.6805889839825</v>
      </c>
      <c r="Q25" s="234">
        <f>'04A Prevádzkové príjmy'!Q113/Parametre!$C$152*Parametre!R167</f>
        <v>5345.5120188487008</v>
      </c>
      <c r="R25" s="234">
        <f>'04A Prevádzkové príjmy'!R113/Parametre!$C$152*Parametre!S167</f>
        <v>5887.8073599403633</v>
      </c>
      <c r="S25" s="234">
        <f>'04A Prevádzkové príjmy'!S113/Parametre!$C$152*Parametre!T167</f>
        <v>6375.3167196813629</v>
      </c>
      <c r="T25" s="234">
        <f>'04A Prevádzkové príjmy'!T113/Parametre!$C$152*Parametre!U167</f>
        <v>6858.0428098310922</v>
      </c>
      <c r="U25" s="234">
        <f>'04A Prevádzkové príjmy'!U113/Parametre!$C$152*Parametre!V167</f>
        <v>7339.6149730865282</v>
      </c>
      <c r="V25" s="234">
        <f>'04A Prevádzkové príjmy'!V113/Parametre!$C$152*Parametre!W167</f>
        <v>7816.4415729025568</v>
      </c>
      <c r="W25" s="234">
        <f>'04A Prevádzkové príjmy'!W113/Parametre!$C$152*Parametre!X167</f>
        <v>8292.1301814352937</v>
      </c>
      <c r="X25" s="234">
        <f>'04A Prevádzkové príjmy'!X113/Parametre!$C$152*Parametre!Y167</f>
        <v>8763.1106525668674</v>
      </c>
      <c r="Y25" s="234">
        <f>'04A Prevádzkové príjmy'!Y113/Parametre!$C$152*Parametre!Z167</f>
        <v>9232.9689185025018</v>
      </c>
      <c r="Z25" s="234">
        <f>'04A Prevádzkové príjmy'!Z113/Parametre!$C$152*Parametre!AA167</f>
        <v>9698.1561949645711</v>
      </c>
      <c r="AA25" s="234">
        <f>'04A Prevádzkové príjmy'!AA113/Parametre!$C$152*Parametre!AB167</f>
        <v>10162.236904014031</v>
      </c>
      <c r="AB25" s="234">
        <f>'04A Prevádzkové príjmy'!AB113/Parametre!$C$152*Parametre!AC167</f>
        <v>10621.683495395913</v>
      </c>
      <c r="AC25" s="234">
        <f>'04A Prevádzkové príjmy'!AC113/Parametre!$C$152*Parametre!AD167</f>
        <v>11078.281947097361</v>
      </c>
      <c r="AD25" s="234">
        <f>'04A Prevádzkové príjmy'!AD113/Parametre!$C$152*Parametre!AE167</f>
        <v>11533.797004705786</v>
      </c>
      <c r="AE25" s="234">
        <f>'04A Prevádzkové príjmy'!AE113/Parametre!$C$152*Parametre!AF167</f>
        <v>11984.732731037702</v>
      </c>
      <c r="AF25" s="234">
        <f>'04A Prevádzkové príjmy'!AF113/Parametre!$C$152*Parametre!AG167</f>
        <v>12434.600335622736</v>
      </c>
      <c r="AG25" s="234">
        <f>'04A Prevádzkové príjmy'!AG113/Parametre!$C$152*Parametre!AH167</f>
        <v>12879.924799091885</v>
      </c>
      <c r="AH25" s="234">
        <f>'04A Prevádzkové príjmy'!AH113/Parametre!$C$152*Parametre!AI167</f>
        <v>13324.196269052311</v>
      </c>
      <c r="AI25" s="234">
        <f>'04A Prevádzkové príjmy'!AI113/Parametre!$C$152*Parametre!AJ167</f>
        <v>13763.960518788686</v>
      </c>
      <c r="AJ25" s="234">
        <f>'04A Prevádzkové príjmy'!AJ113/Parametre!$C$152*Parametre!AK167</f>
        <v>14202.686760325079</v>
      </c>
      <c r="AK25" s="234">
        <f>'04A Prevádzkové príjmy'!AK113/Parametre!$C$152*Parametre!AL167</f>
        <v>14636.941435187924</v>
      </c>
      <c r="AL25" s="234">
        <f>'04A Prevádzkové príjmy'!AL113/Parametre!$C$152*Parametre!AM167</f>
        <v>15070.172945399665</v>
      </c>
      <c r="AM25" s="234">
        <f>'04A Prevádzkové príjmy'!AM113/Parametre!$C$152*Parametre!AN167</f>
        <v>15498.968277061043</v>
      </c>
      <c r="AN25" s="234">
        <f>'04A Prevádzkové príjmy'!AN113/Parametre!$C$152*Parametre!AO167</f>
        <v>15926.755147021078</v>
      </c>
      <c r="AO25" s="234">
        <f>'04A Prevádzkové príjmy'!AO113/Parametre!$C$152*Parametre!AP167</f>
        <v>16350.140963027257</v>
      </c>
      <c r="AP25" s="234">
        <f>'04A Prevádzkové príjmy'!AP113/Parametre!$C$152*Parametre!AQ167</f>
        <v>16772.532880834609</v>
      </c>
    </row>
    <row r="26" spans="2:42" x14ac:dyDescent="0.2">
      <c r="B26" s="495" t="s">
        <v>678</v>
      </c>
      <c r="C26" s="349">
        <f t="shared" ref="C26:C28" si="13">SUM(D26:AP26)</f>
        <v>212637.32903739699</v>
      </c>
      <c r="D26" s="234">
        <f>'04A Prevádzkové príjmy'!D114/Parametre!$C$152*Parametre!E168</f>
        <v>0</v>
      </c>
      <c r="E26" s="234">
        <f>'04A Prevádzkové príjmy'!E114/Parametre!$C$152*Parametre!F168</f>
        <v>0</v>
      </c>
      <c r="F26" s="234">
        <f>'04A Prevádzkové príjmy'!F114/Parametre!$C$152*Parametre!G168</f>
        <v>0</v>
      </c>
      <c r="G26" s="234">
        <f>'04A Prevádzkové príjmy'!G114/Parametre!$C$152*Parametre!H168</f>
        <v>4520.8901887547072</v>
      </c>
      <c r="H26" s="234">
        <f>'04A Prevádzkové príjmy'!H114/Parametre!$C$152*Parametre!I168</f>
        <v>4588.7035415860264</v>
      </c>
      <c r="I26" s="234">
        <f>'04A Prevádzkové príjmy'!I114/Parametre!$C$152*Parametre!J168</f>
        <v>4657.5340947098175</v>
      </c>
      <c r="J26" s="234">
        <f>'04A Prevádzkové príjmy'!J114/Parametre!$C$152*Parametre!K168</f>
        <v>4727.3971061304637</v>
      </c>
      <c r="K26" s="234">
        <f>'04A Prevádzkové príjmy'!K114/Parametre!$C$152*Parametre!L168</f>
        <v>4798.308062722419</v>
      </c>
      <c r="L26" s="234">
        <f>'04A Prevádzkové príjmy'!L114/Parametre!$C$152*Parametre!M168</f>
        <v>4870.2826836632548</v>
      </c>
      <c r="M26" s="234">
        <f>'04A Prevádzkové príjmy'!M114/Parametre!$C$152*Parametre!N168</f>
        <v>4943.3369239182039</v>
      </c>
      <c r="N26" s="234">
        <f>'04A Prevádzkové príjmy'!N114/Parametre!$C$152*Parametre!O168</f>
        <v>5017.4869777769763</v>
      </c>
      <c r="O26" s="234">
        <f>'04A Prevádzkové príjmy'!O114/Parametre!$C$152*Parametre!P168</f>
        <v>5092.7492824436313</v>
      </c>
      <c r="P26" s="234">
        <f>'04A Prevádzkové príjmy'!P114/Parametre!$C$152*Parametre!Q168</f>
        <v>5169.1405216802841</v>
      </c>
      <c r="Q26" s="234">
        <f>'04A Prevádzkové príjmy'!Q114/Parametre!$C$152*Parametre!R168</f>
        <v>5246.6776295054888</v>
      </c>
      <c r="R26" s="234">
        <f>'04A Prevádzkové príjmy'!R114/Parametre!$C$152*Parametre!S168</f>
        <v>5325.3777939480706</v>
      </c>
      <c r="S26" s="234">
        <f>'04A Prevádzkové príjmy'!S114/Parametre!$C$152*Parametre!T168</f>
        <v>5405.2584608572906</v>
      </c>
      <c r="T26" s="234">
        <f>'04A Prevádzkové príjmy'!T114/Parametre!$C$152*Parametre!U168</f>
        <v>5486.3373377701482</v>
      </c>
      <c r="U26" s="234">
        <f>'04A Prevádzkové príjmy'!U114/Parametre!$C$152*Parametre!V168</f>
        <v>5568.6323978367009</v>
      </c>
      <c r="V26" s="234">
        <f>'04A Prevádzkové príjmy'!V114/Parametre!$C$152*Parametre!W168</f>
        <v>5652.1618838042505</v>
      </c>
      <c r="W26" s="234">
        <f>'04A Prevádzkové príjmy'!W114/Parametre!$C$152*Parametre!X168</f>
        <v>5736.9443120613132</v>
      </c>
      <c r="X26" s="234">
        <f>'04A Prevádzkové príjmy'!X114/Parametre!$C$152*Parametre!Y168</f>
        <v>5822.998476742232</v>
      </c>
      <c r="Y26" s="234">
        <f>'04A Prevádzkové príjmy'!Y114/Parametre!$C$152*Parametre!Z168</f>
        <v>5910.3434538933643</v>
      </c>
      <c r="Z26" s="234">
        <f>'04A Prevádzkové príjmy'!Z114/Parametre!$C$152*Parametre!AA168</f>
        <v>5998.9986057017641</v>
      </c>
      <c r="AA26" s="234">
        <f>'04A Prevádzkové príjmy'!AA114/Parametre!$C$152*Parametre!AB168</f>
        <v>6088.9835847872919</v>
      </c>
      <c r="AB26" s="234">
        <f>'04A Prevádzkové príjmy'!AB114/Parametre!$C$152*Parametre!AC168</f>
        <v>6180.3183385590992</v>
      </c>
      <c r="AC26" s="234">
        <f>'04A Prevádzkové príjmy'!AC114/Parametre!$C$152*Parametre!AD168</f>
        <v>6273.0231136374841</v>
      </c>
      <c r="AD26" s="234">
        <f>'04A Prevádzkové príjmy'!AD114/Parametre!$C$152*Parametre!AE168</f>
        <v>6367.118460342047</v>
      </c>
      <c r="AE26" s="234">
        <f>'04A Prevádzkové príjmy'!AE114/Parametre!$C$152*Parametre!AF168</f>
        <v>6462.6252372471772</v>
      </c>
      <c r="AF26" s="234">
        <f>'04A Prevádzkové príjmy'!AF114/Parametre!$C$152*Parametre!AG168</f>
        <v>6559.5646158058835</v>
      </c>
      <c r="AG26" s="234">
        <f>'04A Prevádzkové príjmy'!AG114/Parametre!$C$152*Parametre!AH168</f>
        <v>6657.9580850429711</v>
      </c>
      <c r="AH26" s="234">
        <f>'04A Prevádzkové príjmy'!AH114/Parametre!$C$152*Parametre!AI168</f>
        <v>6757.8274563186151</v>
      </c>
      <c r="AI26" s="234">
        <f>'04A Prevádzkové príjmy'!AI114/Parametre!$C$152*Parametre!AJ168</f>
        <v>6859.1948681633939</v>
      </c>
      <c r="AJ26" s="234">
        <f>'04A Prevádzkové príjmy'!AJ114/Parametre!$C$152*Parametre!AK168</f>
        <v>6962.0827911858441</v>
      </c>
      <c r="AK26" s="234">
        <f>'04A Prevádzkové príjmy'!AK114/Parametre!$C$152*Parametre!AL168</f>
        <v>7066.5140330536306</v>
      </c>
      <c r="AL26" s="234">
        <f>'04A Prevádzkové príjmy'!AL114/Parametre!$C$152*Parametre!AM168</f>
        <v>7172.5117435494367</v>
      </c>
      <c r="AM26" s="234">
        <f>'04A Prevádzkové príjmy'!AM114/Parametre!$C$152*Parametre!AN168</f>
        <v>7172.5117435494367</v>
      </c>
      <c r="AN26" s="234">
        <f>'04A Prevádzkové príjmy'!AN114/Parametre!$C$152*Parametre!AO168</f>
        <v>7172.5117435494367</v>
      </c>
      <c r="AO26" s="234">
        <f>'04A Prevádzkové príjmy'!AO114/Parametre!$C$152*Parametre!AP168</f>
        <v>7172.5117435494367</v>
      </c>
      <c r="AP26" s="234">
        <f>'04A Prevádzkové príjmy'!AP114/Parametre!$C$152*Parametre!AQ168</f>
        <v>7172.5117435494367</v>
      </c>
    </row>
    <row r="27" spans="2:42" x14ac:dyDescent="0.2">
      <c r="B27" s="481" t="s">
        <v>689</v>
      </c>
      <c r="C27" s="349">
        <f t="shared" si="13"/>
        <v>0</v>
      </c>
      <c r="D27" s="234">
        <f>'04A Prevádzkové príjmy'!D115/Parametre!$C$152*Parametre!E169</f>
        <v>0</v>
      </c>
      <c r="E27" s="234">
        <f>'04A Prevádzkové príjmy'!E115/Parametre!$C$152*Parametre!F169</f>
        <v>0</v>
      </c>
      <c r="F27" s="234">
        <f>'04A Prevádzkové príjmy'!F115/Parametre!$C$152*Parametre!G169</f>
        <v>0</v>
      </c>
      <c r="G27" s="234">
        <f>'04A Prevádzkové príjmy'!G115/Parametre!$C$152*Parametre!H169</f>
        <v>0</v>
      </c>
      <c r="H27" s="234">
        <f>'04A Prevádzkové príjmy'!H115/Parametre!$C$152*Parametre!I169</f>
        <v>0</v>
      </c>
      <c r="I27" s="234">
        <f>'04A Prevádzkové príjmy'!I115/Parametre!$C$152*Parametre!J169</f>
        <v>0</v>
      </c>
      <c r="J27" s="234">
        <f>'04A Prevádzkové príjmy'!J115/Parametre!$C$152*Parametre!K169</f>
        <v>0</v>
      </c>
      <c r="K27" s="234">
        <f>'04A Prevádzkové príjmy'!K115/Parametre!$C$152*Parametre!L169</f>
        <v>0</v>
      </c>
      <c r="L27" s="234">
        <f>'04A Prevádzkové príjmy'!L115/Parametre!$C$152*Parametre!M169</f>
        <v>0</v>
      </c>
      <c r="M27" s="234">
        <f>'04A Prevádzkové príjmy'!M115/Parametre!$C$152*Parametre!N169</f>
        <v>0</v>
      </c>
      <c r="N27" s="234">
        <f>'04A Prevádzkové príjmy'!N115/Parametre!$C$152*Parametre!O169</f>
        <v>0</v>
      </c>
      <c r="O27" s="234">
        <f>'04A Prevádzkové príjmy'!O115/Parametre!$C$152*Parametre!P169</f>
        <v>0</v>
      </c>
      <c r="P27" s="234">
        <f>'04A Prevádzkové príjmy'!P115/Parametre!$C$152*Parametre!Q169</f>
        <v>0</v>
      </c>
      <c r="Q27" s="234">
        <f>'04A Prevádzkové príjmy'!Q115/Parametre!$C$152*Parametre!R169</f>
        <v>0</v>
      </c>
      <c r="R27" s="234">
        <f>'04A Prevádzkové príjmy'!R115/Parametre!$C$152*Parametre!S169</f>
        <v>0</v>
      </c>
      <c r="S27" s="234">
        <f>'04A Prevádzkové príjmy'!S115/Parametre!$C$152*Parametre!T169</f>
        <v>0</v>
      </c>
      <c r="T27" s="234">
        <f>'04A Prevádzkové príjmy'!T115/Parametre!$C$152*Parametre!U169</f>
        <v>0</v>
      </c>
      <c r="U27" s="234">
        <f>'04A Prevádzkové príjmy'!U115/Parametre!$C$152*Parametre!V169</f>
        <v>0</v>
      </c>
      <c r="V27" s="234">
        <f>'04A Prevádzkové príjmy'!V115/Parametre!$C$152*Parametre!W169</f>
        <v>0</v>
      </c>
      <c r="W27" s="234">
        <f>'04A Prevádzkové príjmy'!W115/Parametre!$C$152*Parametre!X169</f>
        <v>0</v>
      </c>
      <c r="X27" s="234">
        <f>'04A Prevádzkové príjmy'!X115/Parametre!$C$152*Parametre!Y169</f>
        <v>0</v>
      </c>
      <c r="Y27" s="234">
        <f>'04A Prevádzkové príjmy'!Y115/Parametre!$C$152*Parametre!Z169</f>
        <v>0</v>
      </c>
      <c r="Z27" s="234">
        <f>'04A Prevádzkové príjmy'!Z115/Parametre!$C$152*Parametre!AA169</f>
        <v>0</v>
      </c>
      <c r="AA27" s="234">
        <f>'04A Prevádzkové príjmy'!AA115/Parametre!$C$152*Parametre!AB169</f>
        <v>0</v>
      </c>
      <c r="AB27" s="234">
        <f>'04A Prevádzkové príjmy'!AB115/Parametre!$C$152*Parametre!AC169</f>
        <v>0</v>
      </c>
      <c r="AC27" s="234">
        <f>'04A Prevádzkové príjmy'!AC115/Parametre!$C$152*Parametre!AD169</f>
        <v>0</v>
      </c>
      <c r="AD27" s="234">
        <f>'04A Prevádzkové príjmy'!AD115/Parametre!$C$152*Parametre!AE169</f>
        <v>0</v>
      </c>
      <c r="AE27" s="234">
        <f>'04A Prevádzkové príjmy'!AE115/Parametre!$C$152*Parametre!AF169</f>
        <v>0</v>
      </c>
      <c r="AF27" s="234">
        <f>'04A Prevádzkové príjmy'!AF115/Parametre!$C$152*Parametre!AG169</f>
        <v>0</v>
      </c>
      <c r="AG27" s="234">
        <f>'04A Prevádzkové príjmy'!AG115/Parametre!$C$152*Parametre!AH169</f>
        <v>0</v>
      </c>
      <c r="AH27" s="234">
        <f>'04A Prevádzkové príjmy'!AH115/Parametre!$C$152*Parametre!AI169</f>
        <v>0</v>
      </c>
      <c r="AI27" s="234">
        <f>'04A Prevádzkové príjmy'!AI115/Parametre!$C$152*Parametre!AJ169</f>
        <v>0</v>
      </c>
      <c r="AJ27" s="234">
        <f>'04A Prevádzkové príjmy'!AJ115/Parametre!$C$152*Parametre!AK169</f>
        <v>0</v>
      </c>
      <c r="AK27" s="234">
        <f>'04A Prevádzkové príjmy'!AK115/Parametre!$C$152*Parametre!AL169</f>
        <v>0</v>
      </c>
      <c r="AL27" s="234">
        <f>'04A Prevádzkové príjmy'!AL115/Parametre!$C$152*Parametre!AM169</f>
        <v>0</v>
      </c>
      <c r="AM27" s="234">
        <f>'04A Prevádzkové príjmy'!AM115/Parametre!$C$152*Parametre!AN169</f>
        <v>0</v>
      </c>
      <c r="AN27" s="234">
        <f>'04A Prevádzkové príjmy'!AN115/Parametre!$C$152*Parametre!AO169</f>
        <v>0</v>
      </c>
      <c r="AO27" s="234">
        <f>'04A Prevádzkové príjmy'!AO115/Parametre!$C$152*Parametre!AP169</f>
        <v>0</v>
      </c>
      <c r="AP27" s="234">
        <f>'04A Prevádzkové príjmy'!AP115/Parametre!$C$152*Parametre!AQ169</f>
        <v>0</v>
      </c>
    </row>
    <row r="28" spans="2:42" x14ac:dyDescent="0.2">
      <c r="B28" s="305" t="s">
        <v>591</v>
      </c>
      <c r="C28" s="350">
        <f t="shared" si="13"/>
        <v>530428.30993072933</v>
      </c>
      <c r="D28" s="350">
        <f t="shared" ref="D28:AP28" si="14">SUM(D25:D27)</f>
        <v>0</v>
      </c>
      <c r="E28" s="350">
        <f t="shared" si="14"/>
        <v>0</v>
      </c>
      <c r="F28" s="350">
        <f t="shared" si="14"/>
        <v>0</v>
      </c>
      <c r="G28" s="350">
        <f t="shared" si="14"/>
        <v>5451.0156583569542</v>
      </c>
      <c r="H28" s="350">
        <f t="shared" si="14"/>
        <v>5689.6323410944369</v>
      </c>
      <c r="I28" s="350">
        <f t="shared" si="14"/>
        <v>6022.0083114543941</v>
      </c>
      <c r="J28" s="350">
        <f t="shared" si="14"/>
        <v>6434.6238349357372</v>
      </c>
      <c r="K28" s="350">
        <f t="shared" si="14"/>
        <v>6929.119383846476</v>
      </c>
      <c r="L28" s="350">
        <f t="shared" si="14"/>
        <v>7484.5166346034021</v>
      </c>
      <c r="M28" s="350">
        <f t="shared" si="14"/>
        <v>8187.9652642939163</v>
      </c>
      <c r="N28" s="350">
        <f t="shared" si="14"/>
        <v>8775.8118924135997</v>
      </c>
      <c r="O28" s="350">
        <f t="shared" si="14"/>
        <v>9373.5820296320999</v>
      </c>
      <c r="P28" s="350">
        <f t="shared" si="14"/>
        <v>9977.8211106642666</v>
      </c>
      <c r="Q28" s="350">
        <f t="shared" si="14"/>
        <v>10592.18964835419</v>
      </c>
      <c r="R28" s="350">
        <f t="shared" si="14"/>
        <v>11213.185153888433</v>
      </c>
      <c r="S28" s="350">
        <f t="shared" si="14"/>
        <v>11780.575180538654</v>
      </c>
      <c r="T28" s="350">
        <f t="shared" si="14"/>
        <v>12344.380147601241</v>
      </c>
      <c r="U28" s="350">
        <f t="shared" si="14"/>
        <v>12908.247370923229</v>
      </c>
      <c r="V28" s="350">
        <f t="shared" si="14"/>
        <v>13468.603456706807</v>
      </c>
      <c r="W28" s="350">
        <f t="shared" si="14"/>
        <v>14029.074493496606</v>
      </c>
      <c r="X28" s="350">
        <f t="shared" si="14"/>
        <v>14586.109129309099</v>
      </c>
      <c r="Y28" s="350">
        <f t="shared" si="14"/>
        <v>15143.312372395867</v>
      </c>
      <c r="Z28" s="350">
        <f t="shared" si="14"/>
        <v>15697.154800666336</v>
      </c>
      <c r="AA28" s="350">
        <f t="shared" si="14"/>
        <v>16251.220488801322</v>
      </c>
      <c r="AB28" s="350">
        <f t="shared" si="14"/>
        <v>16802.001833955012</v>
      </c>
      <c r="AC28" s="350">
        <f t="shared" si="14"/>
        <v>17351.305060734845</v>
      </c>
      <c r="AD28" s="350">
        <f t="shared" si="14"/>
        <v>17900.915465047834</v>
      </c>
      <c r="AE28" s="350">
        <f t="shared" si="14"/>
        <v>18447.357968284879</v>
      </c>
      <c r="AF28" s="350">
        <f t="shared" si="14"/>
        <v>18994.164951428618</v>
      </c>
      <c r="AG28" s="350">
        <f t="shared" si="14"/>
        <v>19537.882884134855</v>
      </c>
      <c r="AH28" s="350">
        <f t="shared" si="14"/>
        <v>20082.023725370927</v>
      </c>
      <c r="AI28" s="350">
        <f t="shared" si="14"/>
        <v>20623.155386952079</v>
      </c>
      <c r="AJ28" s="350">
        <f t="shared" si="14"/>
        <v>21164.769551510923</v>
      </c>
      <c r="AK28" s="350">
        <f t="shared" si="14"/>
        <v>21703.455468241555</v>
      </c>
      <c r="AL28" s="350">
        <f t="shared" si="14"/>
        <v>22242.684688949103</v>
      </c>
      <c r="AM28" s="350">
        <f t="shared" si="14"/>
        <v>22671.480020610481</v>
      </c>
      <c r="AN28" s="350">
        <f t="shared" si="14"/>
        <v>23099.266890570514</v>
      </c>
      <c r="AO28" s="350">
        <f t="shared" si="14"/>
        <v>23522.652706576693</v>
      </c>
      <c r="AP28" s="350">
        <f t="shared" si="14"/>
        <v>23945.044624384045</v>
      </c>
    </row>
    <row r="29" spans="2:42" x14ac:dyDescent="0.2"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</row>
    <row r="30" spans="2:42" x14ac:dyDescent="0.2"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</row>
    <row r="31" spans="2:42" x14ac:dyDescent="0.2">
      <c r="B31" s="345" t="s">
        <v>602</v>
      </c>
      <c r="C31" s="346"/>
      <c r="D31" s="254" t="s">
        <v>10</v>
      </c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</row>
    <row r="32" spans="2:42" x14ac:dyDescent="0.2">
      <c r="B32" s="347" t="s">
        <v>597</v>
      </c>
      <c r="C32" s="348"/>
      <c r="D32" s="254">
        <v>1</v>
      </c>
      <c r="E32" s="254">
        <v>2</v>
      </c>
      <c r="F32" s="254">
        <v>3</v>
      </c>
      <c r="G32" s="254">
        <v>4</v>
      </c>
      <c r="H32" s="254">
        <v>5</v>
      </c>
      <c r="I32" s="254">
        <v>6</v>
      </c>
      <c r="J32" s="254">
        <v>7</v>
      </c>
      <c r="K32" s="254">
        <v>8</v>
      </c>
      <c r="L32" s="254">
        <v>9</v>
      </c>
      <c r="M32" s="254">
        <v>10</v>
      </c>
      <c r="N32" s="254">
        <v>11</v>
      </c>
      <c r="O32" s="254">
        <v>12</v>
      </c>
      <c r="P32" s="254">
        <v>13</v>
      </c>
      <c r="Q32" s="254">
        <v>14</v>
      </c>
      <c r="R32" s="254">
        <v>15</v>
      </c>
      <c r="S32" s="254">
        <v>16</v>
      </c>
      <c r="T32" s="254">
        <v>17</v>
      </c>
      <c r="U32" s="254">
        <v>18</v>
      </c>
      <c r="V32" s="254">
        <v>19</v>
      </c>
      <c r="W32" s="254">
        <v>20</v>
      </c>
      <c r="X32" s="254">
        <v>21</v>
      </c>
      <c r="Y32" s="254">
        <v>22</v>
      </c>
      <c r="Z32" s="254">
        <v>23</v>
      </c>
      <c r="AA32" s="254">
        <v>24</v>
      </c>
      <c r="AB32" s="254">
        <v>25</v>
      </c>
      <c r="AC32" s="254">
        <v>26</v>
      </c>
      <c r="AD32" s="254">
        <v>27</v>
      </c>
      <c r="AE32" s="254">
        <v>28</v>
      </c>
      <c r="AF32" s="254">
        <v>29</v>
      </c>
      <c r="AG32" s="254">
        <v>30</v>
      </c>
      <c r="AH32" s="254">
        <v>31</v>
      </c>
      <c r="AI32" s="254">
        <v>32</v>
      </c>
      <c r="AJ32" s="254">
        <v>33</v>
      </c>
      <c r="AK32" s="254">
        <v>34</v>
      </c>
      <c r="AL32" s="254">
        <v>35</v>
      </c>
      <c r="AM32" s="254">
        <v>36</v>
      </c>
      <c r="AN32" s="254">
        <v>37</v>
      </c>
      <c r="AO32" s="254">
        <v>38</v>
      </c>
      <c r="AP32" s="254">
        <v>39</v>
      </c>
    </row>
    <row r="33" spans="2:42" ht="10.8" thickBot="1" x14ac:dyDescent="0.25">
      <c r="B33" s="257" t="s">
        <v>33</v>
      </c>
      <c r="C33" s="257" t="s">
        <v>9</v>
      </c>
      <c r="D33" s="298">
        <v>2026</v>
      </c>
      <c r="E33" s="298">
        <f>$D$6+D32</f>
        <v>2027</v>
      </c>
      <c r="F33" s="298">
        <f t="shared" ref="F33:AN33" si="15">$D$6+E32</f>
        <v>2028</v>
      </c>
      <c r="G33" s="298">
        <f t="shared" si="15"/>
        <v>2029</v>
      </c>
      <c r="H33" s="298">
        <f t="shared" si="15"/>
        <v>2030</v>
      </c>
      <c r="I33" s="298">
        <f t="shared" si="15"/>
        <v>2031</v>
      </c>
      <c r="J33" s="298">
        <f t="shared" si="15"/>
        <v>2032</v>
      </c>
      <c r="K33" s="298">
        <f t="shared" si="15"/>
        <v>2033</v>
      </c>
      <c r="L33" s="298">
        <f t="shared" si="15"/>
        <v>2034</v>
      </c>
      <c r="M33" s="298">
        <f t="shared" si="15"/>
        <v>2035</v>
      </c>
      <c r="N33" s="298">
        <f t="shared" si="15"/>
        <v>2036</v>
      </c>
      <c r="O33" s="298">
        <f t="shared" si="15"/>
        <v>2037</v>
      </c>
      <c r="P33" s="298">
        <f t="shared" si="15"/>
        <v>2038</v>
      </c>
      <c r="Q33" s="298">
        <f t="shared" si="15"/>
        <v>2039</v>
      </c>
      <c r="R33" s="298">
        <f t="shared" si="15"/>
        <v>2040</v>
      </c>
      <c r="S33" s="298">
        <f t="shared" si="15"/>
        <v>2041</v>
      </c>
      <c r="T33" s="298">
        <f t="shared" si="15"/>
        <v>2042</v>
      </c>
      <c r="U33" s="298">
        <f t="shared" si="15"/>
        <v>2043</v>
      </c>
      <c r="V33" s="298">
        <f t="shared" si="15"/>
        <v>2044</v>
      </c>
      <c r="W33" s="298">
        <f t="shared" si="15"/>
        <v>2045</v>
      </c>
      <c r="X33" s="298">
        <f t="shared" si="15"/>
        <v>2046</v>
      </c>
      <c r="Y33" s="298">
        <f t="shared" si="15"/>
        <v>2047</v>
      </c>
      <c r="Z33" s="298">
        <f t="shared" si="15"/>
        <v>2048</v>
      </c>
      <c r="AA33" s="298">
        <f t="shared" si="15"/>
        <v>2049</v>
      </c>
      <c r="AB33" s="298">
        <f t="shared" si="15"/>
        <v>2050</v>
      </c>
      <c r="AC33" s="298">
        <f t="shared" si="15"/>
        <v>2051</v>
      </c>
      <c r="AD33" s="298">
        <f t="shared" si="15"/>
        <v>2052</v>
      </c>
      <c r="AE33" s="298">
        <f t="shared" si="15"/>
        <v>2053</v>
      </c>
      <c r="AF33" s="298">
        <f t="shared" si="15"/>
        <v>2054</v>
      </c>
      <c r="AG33" s="298">
        <f t="shared" si="15"/>
        <v>2055</v>
      </c>
      <c r="AH33" s="298">
        <f t="shared" si="15"/>
        <v>2056</v>
      </c>
      <c r="AI33" s="298">
        <f t="shared" si="15"/>
        <v>2057</v>
      </c>
      <c r="AJ33" s="298">
        <f t="shared" si="15"/>
        <v>2058</v>
      </c>
      <c r="AK33" s="298">
        <f t="shared" si="15"/>
        <v>2059</v>
      </c>
      <c r="AL33" s="298">
        <f t="shared" si="15"/>
        <v>2060</v>
      </c>
      <c r="AM33" s="298">
        <f t="shared" si="15"/>
        <v>2061</v>
      </c>
      <c r="AN33" s="298">
        <f t="shared" si="15"/>
        <v>2062</v>
      </c>
      <c r="AO33" s="298">
        <f t="shared" ref="AO33" si="16">$D$6+AN32</f>
        <v>2063</v>
      </c>
      <c r="AP33" s="298">
        <f t="shared" ref="AP33" si="17">$D$6+AO32</f>
        <v>2064</v>
      </c>
    </row>
    <row r="34" spans="2:42" x14ac:dyDescent="0.2">
      <c r="B34" s="480" t="s">
        <v>658</v>
      </c>
      <c r="C34" s="349">
        <f>SUM(D34:AP34)</f>
        <v>16261899.715657385</v>
      </c>
      <c r="D34" s="234">
        <f>'04A Prevádzkové príjmy'!D122/Parametre!$C$152*Parametre!E165</f>
        <v>0</v>
      </c>
      <c r="E34" s="234">
        <f>'04A Prevádzkové príjmy'!E122/Parametre!$C$152*Parametre!F165</f>
        <v>0</v>
      </c>
      <c r="F34" s="234">
        <f>'04A Prevádzkové príjmy'!F122/Parametre!$C$152*Parametre!G165</f>
        <v>0</v>
      </c>
      <c r="G34" s="234">
        <f>'04A Prevádzkové príjmy'!G122/Parametre!$C$152*Parametre!H165</f>
        <v>828478.70078277192</v>
      </c>
      <c r="H34" s="234">
        <f>'04A Prevádzkové príjmy'!H122/Parametre!$C$152*Parametre!I165</f>
        <v>825711.84326083935</v>
      </c>
      <c r="I34" s="234">
        <f>'04A Prevádzkové príjmy'!I122/Parametre!$C$152*Parametre!J165</f>
        <v>818152.38510221604</v>
      </c>
      <c r="J34" s="234">
        <f>'04A Prevádzkové príjmy'!J122/Parametre!$C$152*Parametre!K165</f>
        <v>806506.34161871404</v>
      </c>
      <c r="K34" s="234">
        <f>'04A Prevádzkové príjmy'!K122/Parametre!$C$152*Parametre!L165</f>
        <v>790689.28897802299</v>
      </c>
      <c r="L34" s="234">
        <f>'04A Prevádzkové príjmy'!L122/Parametre!$C$152*Parametre!M165</f>
        <v>771796.16159824212</v>
      </c>
      <c r="M34" s="234">
        <f>'04A Prevádzkové príjmy'!M122/Parametre!$C$152*Parametre!N165</f>
        <v>745284.11437167332</v>
      </c>
      <c r="N34" s="234">
        <f>'04A Prevádzkové príjmy'!N122/Parametre!$C$152*Parametre!O165</f>
        <v>724901.18824198167</v>
      </c>
      <c r="O34" s="234">
        <f>'04A Prevádzkové príjmy'!O122/Parametre!$C$152*Parametre!P165</f>
        <v>704103.65159776609</v>
      </c>
      <c r="P34" s="234">
        <f>'04A Prevádzkové príjmy'!P122/Parametre!$C$152*Parametre!Q165</f>
        <v>683072.80902380112</v>
      </c>
      <c r="Q34" s="234">
        <f>'04A Prevádzkové príjmy'!Q122/Parametre!$C$152*Parametre!R165</f>
        <v>661619.00017518853</v>
      </c>
      <c r="R34" s="234">
        <f>'04A Prevádzkové príjmy'!R122/Parametre!$C$152*Parametre!S165</f>
        <v>639926.05906853476</v>
      </c>
      <c r="S34" s="234">
        <f>'04A Prevádzkové príjmy'!S122/Parametre!$C$152*Parametre!T165</f>
        <v>611666.57204719179</v>
      </c>
      <c r="T34" s="234">
        <f>'04A Prevádzkové príjmy'!T122/Parametre!$C$152*Parametre!U165</f>
        <v>583665.00694935047</v>
      </c>
      <c r="U34" s="234">
        <f>'04A Prevádzkové príjmy'!U122/Parametre!$C$152*Parametre!V165</f>
        <v>555732.10428005026</v>
      </c>
      <c r="V34" s="234">
        <f>'04A Prevádzkové príjmy'!V122/Parametre!$C$152*Parametre!W165</f>
        <v>528055.10647871217</v>
      </c>
      <c r="W34" s="234">
        <f>'04A Prevádzkové príjmy'!W122/Parametre!$C$152*Parametre!X165</f>
        <v>500445.88931954571</v>
      </c>
      <c r="X34" s="234">
        <f>'04A Prevádzkové príjmy'!X122/Parametre!$C$152*Parametre!Y165</f>
        <v>473090.57488380681</v>
      </c>
      <c r="Y34" s="234">
        <f>'04A Prevádzkové príjmy'!Y122/Parametre!$C$152*Parametre!Z165</f>
        <v>445802.16740499693</v>
      </c>
      <c r="Z34" s="234">
        <f>'04A Prevádzkové príjmy'!Z122/Parametre!$C$152*Parametre!AA165</f>
        <v>418765.67530981731</v>
      </c>
      <c r="AA34" s="234">
        <f>'04A Prevádzkové príjmy'!AA122/Parametre!$C$152*Parametre!AB165</f>
        <v>391795.22452203254</v>
      </c>
      <c r="AB34" s="234">
        <f>'04A Prevádzkové príjmy'!AB122/Parametre!$C$152*Parametre!AC165</f>
        <v>365074.71647728939</v>
      </c>
      <c r="AC34" s="234">
        <f>'04A Prevádzkové príjmy'!AC122/Parametre!$C$152*Parametre!AD165</f>
        <v>338511.00532379403</v>
      </c>
      <c r="AD34" s="234">
        <f>'04A Prevádzkové príjmy'!AD122/Parametre!$C$152*Parametre!AE165</f>
        <v>312012.05234195461</v>
      </c>
      <c r="AE34" s="234">
        <f>'04A Prevádzkové príjmy'!AE122/Parametre!$C$152*Parametre!AF165</f>
        <v>285760.1108865065</v>
      </c>
      <c r="AF34" s="234">
        <f>'04A Prevádzkové príjmy'!AF122/Parametre!$C$152*Parametre!AG165</f>
        <v>259572.08175699448</v>
      </c>
      <c r="AG34" s="234">
        <f>'04A Prevádzkové príjmy'!AG122/Parametre!$C$152*Parametre!AH165</f>
        <v>233629.12780194415</v>
      </c>
      <c r="AH34" s="234">
        <f>'04A Prevádzkové príjmy'!AH122/Parametre!$C$152*Parametre!AI165</f>
        <v>207749.24813772767</v>
      </c>
      <c r="AI34" s="234">
        <f>'04A Prevádzkové príjmy'!AI122/Parametre!$C$152*Parametre!AJ165</f>
        <v>182112.52163165444</v>
      </c>
      <c r="AJ34" s="234">
        <f>'04A Prevádzkové príjmy'!AJ122/Parametre!$C$152*Parametre!AK165</f>
        <v>156538.03912870321</v>
      </c>
      <c r="AK34" s="234">
        <f>'04A Prevádzkové príjmy'!AK122/Parametre!$C$152*Parametre!AL165</f>
        <v>131204.80200091819</v>
      </c>
      <c r="AL34" s="234">
        <f>'04A Prevádzkové príjmy'!AL122/Parametre!$C$152*Parametre!AM165</f>
        <v>105932.98627318304</v>
      </c>
      <c r="AM34" s="234">
        <f>'04A Prevádzkové príjmy'!AM122/Parametre!$C$152*Parametre!AN165</f>
        <v>80900.522269419802</v>
      </c>
      <c r="AN34" s="234">
        <f>'04A Prevádzkové príjmy'!AN122/Parametre!$C$152*Parametre!AO165</f>
        <v>55928.664684997741</v>
      </c>
      <c r="AO34" s="234">
        <f>'04A Prevádzkové príjmy'!AO122/Parametre!$C$152*Parametre!AP165</f>
        <v>31194.279204283317</v>
      </c>
      <c r="AP34" s="234">
        <f>'04A Prevádzkové príjmy'!AP122/Parametre!$C$152*Parametre!AQ165</f>
        <v>6519.6927227580809</v>
      </c>
    </row>
    <row r="35" spans="2:42" x14ac:dyDescent="0.2">
      <c r="B35" s="495" t="s">
        <v>678</v>
      </c>
      <c r="C35" s="349">
        <f t="shared" ref="C35:C37" si="18">SUM(D35:AP35)</f>
        <v>4094346.8739925567</v>
      </c>
      <c r="D35" s="234">
        <f>'04A Prevádzkové príjmy'!D123/Parametre!$C$152*Parametre!E166</f>
        <v>0</v>
      </c>
      <c r="E35" s="234">
        <f>'04A Prevádzkové príjmy'!E123/Parametre!$C$152*Parametre!F166</f>
        <v>0</v>
      </c>
      <c r="F35" s="234">
        <f>'04A Prevádzkové príjmy'!F123/Parametre!$C$152*Parametre!G166</f>
        <v>0</v>
      </c>
      <c r="G35" s="234">
        <f>'04A Prevádzkové príjmy'!G123/Parametre!$C$152*Parametre!H166</f>
        <v>182195.95244976494</v>
      </c>
      <c r="H35" s="234">
        <f>'04A Prevádzkové príjmy'!H123/Parametre!$C$152*Parametre!I166</f>
        <v>183030.077033596</v>
      </c>
      <c r="I35" s="234">
        <f>'04A Prevádzkové príjmy'!I123/Parametre!$C$152*Parametre!J166</f>
        <v>182795.17212189513</v>
      </c>
      <c r="J35" s="234">
        <f>'04A Prevádzkové príjmy'!J123/Parametre!$C$152*Parametre!K166</f>
        <v>181624.68694910151</v>
      </c>
      <c r="K35" s="234">
        <f>'04A Prevádzkové príjmy'!K123/Parametre!$C$152*Parametre!L166</f>
        <v>179477.29669079144</v>
      </c>
      <c r="L35" s="234">
        <f>'04A Prevádzkové príjmy'!L123/Parametre!$C$152*Parametre!M166</f>
        <v>176580.54376638477</v>
      </c>
      <c r="M35" s="234">
        <f>'04A Prevádzkové príjmy'!M123/Parametre!$C$152*Parametre!N166</f>
        <v>171869.44383709572</v>
      </c>
      <c r="N35" s="234">
        <f>'04A Prevádzkové príjmy'!N123/Parametre!$C$152*Parametre!O166</f>
        <v>168497.00684833148</v>
      </c>
      <c r="O35" s="234">
        <f>'04A Prevádzkové príjmy'!O123/Parametre!$C$152*Parametre!P166</f>
        <v>164963.00045660211</v>
      </c>
      <c r="P35" s="234">
        <f>'04A Prevádzkové príjmy'!P123/Parametre!$C$152*Parametre!Q166</f>
        <v>161307.11360004541</v>
      </c>
      <c r="Q35" s="234">
        <f>'04A Prevádzkové príjmy'!Q123/Parametre!$C$152*Parametre!R166</f>
        <v>157482.05113592185</v>
      </c>
      <c r="R35" s="234">
        <f>'04A Prevádzkové príjmy'!R123/Parametre!$C$152*Parametre!S166</f>
        <v>153528.66075898352</v>
      </c>
      <c r="S35" s="234">
        <f>'04A Prevádzkové príjmy'!S123/Parametre!$C$152*Parametre!T166</f>
        <v>149398.17637663742</v>
      </c>
      <c r="T35" s="234">
        <f>'04A Prevádzkové príjmy'!T123/Parametre!$C$152*Parametre!U166</f>
        <v>145132.63822923313</v>
      </c>
      <c r="U35" s="234">
        <f>'04A Prevádzkové príjmy'!U123/Parametre!$C$152*Parametre!V166</f>
        <v>140681.76356191287</v>
      </c>
      <c r="V35" s="234">
        <f>'04A Prevádzkové príjmy'!V123/Parametre!$C$152*Parametre!W166</f>
        <v>136088.81993356763</v>
      </c>
      <c r="W35" s="234">
        <f>'04A Prevádzkové príjmy'!W123/Parametre!$C$152*Parametre!X166</f>
        <v>131301.96079513535</v>
      </c>
      <c r="X35" s="234">
        <f>'04A Prevádzkové príjmy'!X123/Parametre!$C$152*Parametre!Y166</f>
        <v>126365.71680956686</v>
      </c>
      <c r="Y35" s="234">
        <f>'04A Prevádzkové príjmy'!Y123/Parametre!$C$152*Parametre!Z166</f>
        <v>121226.62903807811</v>
      </c>
      <c r="Z35" s="234">
        <f>'04A Prevádzkové príjmy'!Z123/Parametre!$C$152*Parametre!AA166</f>
        <v>115930.52807521446</v>
      </c>
      <c r="AA35" s="234">
        <f>'04A Prevádzkové príjmy'!AA123/Parametre!$C$152*Parametre!AB166</f>
        <v>110422.29248795869</v>
      </c>
      <c r="AB35" s="234">
        <f>'04A Prevádzkové príjmy'!AB123/Parametre!$C$152*Parametre!AC166</f>
        <v>104749.09070230054</v>
      </c>
      <c r="AC35" s="234">
        <f>'04A Prevádzkové príjmy'!AC123/Parametre!$C$152*Parametre!AD166</f>
        <v>98880.847847262921</v>
      </c>
      <c r="AD35" s="234">
        <f>'04A Prevádzkové príjmy'!AD123/Parametre!$C$152*Parametre!AE166</f>
        <v>92785.827033814305</v>
      </c>
      <c r="AE35" s="234">
        <f>'04A Prevádzkové príjmy'!AE123/Parametre!$C$152*Parametre!AF166</f>
        <v>86513.276964458681</v>
      </c>
      <c r="AF35" s="234">
        <f>'04A Prevádzkové príjmy'!AF123/Parametre!$C$152*Parametre!AG166</f>
        <v>80003.69047928878</v>
      </c>
      <c r="AG35" s="234">
        <f>'04A Prevádzkové príjmy'!AG123/Parametre!$C$152*Parametre!AH166</f>
        <v>73307.753761437547</v>
      </c>
      <c r="AH35" s="234">
        <f>'04A Prevádzkové príjmy'!AH123/Parametre!$C$152*Parametre!AI166</f>
        <v>66364.109219764287</v>
      </c>
      <c r="AI35" s="234">
        <f>'04A Prevádzkové príjmy'!AI123/Parametre!$C$152*Parametre!AJ166</f>
        <v>59224.922422552117</v>
      </c>
      <c r="AJ35" s="234">
        <f>'04A Prevádzkové príjmy'!AJ123/Parametre!$C$152*Parametre!AK166</f>
        <v>51826.927851661931</v>
      </c>
      <c r="AK35" s="234">
        <f>'04A Prevádzkové príjmy'!AK123/Parametre!$C$152*Parametre!AL166</f>
        <v>44223.813584964977</v>
      </c>
      <c r="AL35" s="234">
        <f>'04A Prevádzkové príjmy'!AL123/Parametre!$C$152*Parametre!AM166</f>
        <v>36350.346896402494</v>
      </c>
      <c r="AM35" s="234">
        <f>'04A Prevádzkové príjmy'!AM123/Parametre!$C$152*Parametre!AN166</f>
        <v>27844.120939163513</v>
      </c>
      <c r="AN35" s="234">
        <f>'04A Prevádzkové príjmy'!AN123/Parametre!$C$152*Parametre!AO166</f>
        <v>19307.297046826588</v>
      </c>
      <c r="AO35" s="234">
        <f>'04A Prevádzkové príjmy'!AO123/Parametre!$C$152*Parametre!AP166</f>
        <v>10801.071089587607</v>
      </c>
      <c r="AP35" s="234">
        <f>'04A Prevádzkové príjmy'!AP123/Parametre!$C$152*Parametre!AQ166</f>
        <v>2264.2471972506487</v>
      </c>
    </row>
    <row r="36" spans="2:42" x14ac:dyDescent="0.2">
      <c r="B36" s="481" t="s">
        <v>689</v>
      </c>
      <c r="C36" s="349">
        <f t="shared" si="18"/>
        <v>0</v>
      </c>
      <c r="D36" s="234">
        <f>'04A Prevádzkové príjmy'!D124/Parametre!$C$152*Parametre!E167</f>
        <v>0</v>
      </c>
      <c r="E36" s="234">
        <f>'04A Prevádzkové príjmy'!E124/Parametre!$C$152*Parametre!F167</f>
        <v>0</v>
      </c>
      <c r="F36" s="234">
        <f>'04A Prevádzkové príjmy'!F124/Parametre!$C$152*Parametre!G167</f>
        <v>0</v>
      </c>
      <c r="G36" s="234">
        <f>'04A Prevádzkové príjmy'!G124/Parametre!$C$152*Parametre!H167</f>
        <v>0</v>
      </c>
      <c r="H36" s="234">
        <f>'04A Prevádzkové príjmy'!H124/Parametre!$C$152*Parametre!I167</f>
        <v>0</v>
      </c>
      <c r="I36" s="234">
        <f>'04A Prevádzkové príjmy'!I124/Parametre!$C$152*Parametre!J167</f>
        <v>0</v>
      </c>
      <c r="J36" s="234">
        <f>'04A Prevádzkové príjmy'!J124/Parametre!$C$152*Parametre!K167</f>
        <v>0</v>
      </c>
      <c r="K36" s="234">
        <f>'04A Prevádzkové príjmy'!K124/Parametre!$C$152*Parametre!L167</f>
        <v>0</v>
      </c>
      <c r="L36" s="234">
        <f>'04A Prevádzkové príjmy'!L124/Parametre!$C$152*Parametre!M167</f>
        <v>0</v>
      </c>
      <c r="M36" s="234">
        <f>'04A Prevádzkové príjmy'!M124/Parametre!$C$152*Parametre!N167</f>
        <v>0</v>
      </c>
      <c r="N36" s="234">
        <f>'04A Prevádzkové príjmy'!N124/Parametre!$C$152*Parametre!O167</f>
        <v>0</v>
      </c>
      <c r="O36" s="234">
        <f>'04A Prevádzkové príjmy'!O124/Parametre!$C$152*Parametre!P167</f>
        <v>0</v>
      </c>
      <c r="P36" s="234">
        <f>'04A Prevádzkové príjmy'!P124/Parametre!$C$152*Parametre!Q167</f>
        <v>0</v>
      </c>
      <c r="Q36" s="234">
        <f>'04A Prevádzkové príjmy'!Q124/Parametre!$C$152*Parametre!R167</f>
        <v>0</v>
      </c>
      <c r="R36" s="234">
        <f>'04A Prevádzkové príjmy'!R124/Parametre!$C$152*Parametre!S167</f>
        <v>0</v>
      </c>
      <c r="S36" s="234">
        <f>'04A Prevádzkové príjmy'!S124/Parametre!$C$152*Parametre!T167</f>
        <v>0</v>
      </c>
      <c r="T36" s="234">
        <f>'04A Prevádzkové príjmy'!T124/Parametre!$C$152*Parametre!U167</f>
        <v>0</v>
      </c>
      <c r="U36" s="234">
        <f>'04A Prevádzkové príjmy'!U124/Parametre!$C$152*Parametre!V167</f>
        <v>0</v>
      </c>
      <c r="V36" s="234">
        <f>'04A Prevádzkové príjmy'!V124/Parametre!$C$152*Parametre!W167</f>
        <v>0</v>
      </c>
      <c r="W36" s="234">
        <f>'04A Prevádzkové príjmy'!W124/Parametre!$C$152*Parametre!X167</f>
        <v>0</v>
      </c>
      <c r="X36" s="234">
        <f>'04A Prevádzkové príjmy'!X124/Parametre!$C$152*Parametre!Y167</f>
        <v>0</v>
      </c>
      <c r="Y36" s="234">
        <f>'04A Prevádzkové príjmy'!Y124/Parametre!$C$152*Parametre!Z167</f>
        <v>0</v>
      </c>
      <c r="Z36" s="234">
        <f>'04A Prevádzkové príjmy'!Z124/Parametre!$C$152*Parametre!AA167</f>
        <v>0</v>
      </c>
      <c r="AA36" s="234">
        <f>'04A Prevádzkové príjmy'!AA124/Parametre!$C$152*Parametre!AB167</f>
        <v>0</v>
      </c>
      <c r="AB36" s="234">
        <f>'04A Prevádzkové príjmy'!AB124/Parametre!$C$152*Parametre!AC167</f>
        <v>0</v>
      </c>
      <c r="AC36" s="234">
        <f>'04A Prevádzkové príjmy'!AC124/Parametre!$C$152*Parametre!AD167</f>
        <v>0</v>
      </c>
      <c r="AD36" s="234">
        <f>'04A Prevádzkové príjmy'!AD124/Parametre!$C$152*Parametre!AE167</f>
        <v>0</v>
      </c>
      <c r="AE36" s="234">
        <f>'04A Prevádzkové príjmy'!AE124/Parametre!$C$152*Parametre!AF167</f>
        <v>0</v>
      </c>
      <c r="AF36" s="234">
        <f>'04A Prevádzkové príjmy'!AF124/Parametre!$C$152*Parametre!AG167</f>
        <v>0</v>
      </c>
      <c r="AG36" s="234">
        <f>'04A Prevádzkové príjmy'!AG124/Parametre!$C$152*Parametre!AH167</f>
        <v>0</v>
      </c>
      <c r="AH36" s="234">
        <f>'04A Prevádzkové príjmy'!AH124/Parametre!$C$152*Parametre!AI167</f>
        <v>0</v>
      </c>
      <c r="AI36" s="234">
        <f>'04A Prevádzkové príjmy'!AI124/Parametre!$C$152*Parametre!AJ167</f>
        <v>0</v>
      </c>
      <c r="AJ36" s="234">
        <f>'04A Prevádzkové príjmy'!AJ124/Parametre!$C$152*Parametre!AK167</f>
        <v>0</v>
      </c>
      <c r="AK36" s="234">
        <f>'04A Prevádzkové príjmy'!AK124/Parametre!$C$152*Parametre!AL167</f>
        <v>0</v>
      </c>
      <c r="AL36" s="234">
        <f>'04A Prevádzkové príjmy'!AL124/Parametre!$C$152*Parametre!AM167</f>
        <v>0</v>
      </c>
      <c r="AM36" s="234">
        <f>'04A Prevádzkové príjmy'!AM124/Parametre!$C$152*Parametre!AN167</f>
        <v>0</v>
      </c>
      <c r="AN36" s="234">
        <f>'04A Prevádzkové príjmy'!AN124/Parametre!$C$152*Parametre!AO167</f>
        <v>0</v>
      </c>
      <c r="AO36" s="234">
        <f>'04A Prevádzkové príjmy'!AO124/Parametre!$C$152*Parametre!AP167</f>
        <v>0</v>
      </c>
      <c r="AP36" s="234">
        <f>'04A Prevádzkové príjmy'!AP124/Parametre!$C$152*Parametre!AQ167</f>
        <v>0</v>
      </c>
    </row>
    <row r="37" spans="2:42" x14ac:dyDescent="0.2">
      <c r="B37" s="305" t="s">
        <v>591</v>
      </c>
      <c r="C37" s="350">
        <f t="shared" si="18"/>
        <v>20356246.589649942</v>
      </c>
      <c r="D37" s="350">
        <f t="shared" ref="D37:AP37" si="19">SUM(D34:D36)</f>
        <v>0</v>
      </c>
      <c r="E37" s="350">
        <f t="shared" si="19"/>
        <v>0</v>
      </c>
      <c r="F37" s="350">
        <f t="shared" si="19"/>
        <v>0</v>
      </c>
      <c r="G37" s="350">
        <f t="shared" si="19"/>
        <v>1010674.6532325369</v>
      </c>
      <c r="H37" s="350">
        <f t="shared" si="19"/>
        <v>1008741.9202944353</v>
      </c>
      <c r="I37" s="350">
        <f t="shared" si="19"/>
        <v>1000947.5572241112</v>
      </c>
      <c r="J37" s="350">
        <f t="shared" si="19"/>
        <v>988131.02856781555</v>
      </c>
      <c r="K37" s="350">
        <f t="shared" si="19"/>
        <v>970166.58566881437</v>
      </c>
      <c r="L37" s="350">
        <f t="shared" si="19"/>
        <v>948376.70536462683</v>
      </c>
      <c r="M37" s="350">
        <f t="shared" si="19"/>
        <v>917153.55820876907</v>
      </c>
      <c r="N37" s="350">
        <f t="shared" si="19"/>
        <v>893398.19509031321</v>
      </c>
      <c r="O37" s="350">
        <f t="shared" si="19"/>
        <v>869066.65205436817</v>
      </c>
      <c r="P37" s="350">
        <f t="shared" si="19"/>
        <v>844379.92262384656</v>
      </c>
      <c r="Q37" s="350">
        <f t="shared" si="19"/>
        <v>819101.05131111038</v>
      </c>
      <c r="R37" s="350">
        <f t="shared" si="19"/>
        <v>793454.71982751833</v>
      </c>
      <c r="S37" s="350">
        <f t="shared" si="19"/>
        <v>761064.74842382921</v>
      </c>
      <c r="T37" s="350">
        <f t="shared" si="19"/>
        <v>728797.64517858357</v>
      </c>
      <c r="U37" s="350">
        <f t="shared" si="19"/>
        <v>696413.86784196319</v>
      </c>
      <c r="V37" s="350">
        <f t="shared" si="19"/>
        <v>664143.92641227983</v>
      </c>
      <c r="W37" s="350">
        <f t="shared" si="19"/>
        <v>631747.85011468106</v>
      </c>
      <c r="X37" s="350">
        <f t="shared" si="19"/>
        <v>599456.2916933737</v>
      </c>
      <c r="Y37" s="350">
        <f t="shared" si="19"/>
        <v>567028.79644307506</v>
      </c>
      <c r="Z37" s="350">
        <f t="shared" si="19"/>
        <v>534696.20338503178</v>
      </c>
      <c r="AA37" s="350">
        <f t="shared" si="19"/>
        <v>502217.51700999122</v>
      </c>
      <c r="AB37" s="350">
        <f t="shared" si="19"/>
        <v>469823.80717958993</v>
      </c>
      <c r="AC37" s="350">
        <f t="shared" si="19"/>
        <v>437391.85317105695</v>
      </c>
      <c r="AD37" s="350">
        <f t="shared" si="19"/>
        <v>404797.87937576894</v>
      </c>
      <c r="AE37" s="350">
        <f t="shared" si="19"/>
        <v>372273.3878509652</v>
      </c>
      <c r="AF37" s="350">
        <f t="shared" si="19"/>
        <v>339575.77223628329</v>
      </c>
      <c r="AG37" s="350">
        <f t="shared" si="19"/>
        <v>306936.8815633817</v>
      </c>
      <c r="AH37" s="350">
        <f t="shared" si="19"/>
        <v>274113.35735749197</v>
      </c>
      <c r="AI37" s="350">
        <f t="shared" si="19"/>
        <v>241337.44405420654</v>
      </c>
      <c r="AJ37" s="350">
        <f t="shared" si="19"/>
        <v>208364.96698036513</v>
      </c>
      <c r="AK37" s="350">
        <f t="shared" si="19"/>
        <v>175428.61558588318</v>
      </c>
      <c r="AL37" s="350">
        <f t="shared" si="19"/>
        <v>142283.33316958553</v>
      </c>
      <c r="AM37" s="350">
        <f t="shared" si="19"/>
        <v>108744.64320858332</v>
      </c>
      <c r="AN37" s="350">
        <f t="shared" si="19"/>
        <v>75235.961731824325</v>
      </c>
      <c r="AO37" s="350">
        <f t="shared" si="19"/>
        <v>41995.350293870928</v>
      </c>
      <c r="AP37" s="350">
        <f t="shared" si="19"/>
        <v>8783.93992000873</v>
      </c>
    </row>
    <row r="39" spans="2:42" x14ac:dyDescent="0.2">
      <c r="B39" s="299"/>
      <c r="C39" s="299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</row>
    <row r="40" spans="2:42" x14ac:dyDescent="0.2">
      <c r="B40" s="345" t="s">
        <v>603</v>
      </c>
      <c r="C40" s="346"/>
      <c r="D40" s="254" t="s">
        <v>10</v>
      </c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</row>
    <row r="41" spans="2:42" x14ac:dyDescent="0.2">
      <c r="B41" s="347" t="s">
        <v>599</v>
      </c>
      <c r="C41" s="348"/>
      <c r="D41" s="254">
        <v>1</v>
      </c>
      <c r="E41" s="254">
        <v>2</v>
      </c>
      <c r="F41" s="254">
        <v>3</v>
      </c>
      <c r="G41" s="254">
        <v>4</v>
      </c>
      <c r="H41" s="254">
        <v>5</v>
      </c>
      <c r="I41" s="254">
        <v>6</v>
      </c>
      <c r="J41" s="254">
        <v>7</v>
      </c>
      <c r="K41" s="254">
        <v>8</v>
      </c>
      <c r="L41" s="254">
        <v>9</v>
      </c>
      <c r="M41" s="254">
        <v>10</v>
      </c>
      <c r="N41" s="254">
        <v>11</v>
      </c>
      <c r="O41" s="254">
        <v>12</v>
      </c>
      <c r="P41" s="254">
        <v>13</v>
      </c>
      <c r="Q41" s="254">
        <v>14</v>
      </c>
      <c r="R41" s="254">
        <v>15</v>
      </c>
      <c r="S41" s="254">
        <v>16</v>
      </c>
      <c r="T41" s="254">
        <v>17</v>
      </c>
      <c r="U41" s="254">
        <v>18</v>
      </c>
      <c r="V41" s="254">
        <v>19</v>
      </c>
      <c r="W41" s="254">
        <v>20</v>
      </c>
      <c r="X41" s="254">
        <v>21</v>
      </c>
      <c r="Y41" s="254">
        <v>22</v>
      </c>
      <c r="Z41" s="254">
        <v>23</v>
      </c>
      <c r="AA41" s="254">
        <v>24</v>
      </c>
      <c r="AB41" s="254">
        <v>25</v>
      </c>
      <c r="AC41" s="254">
        <v>26</v>
      </c>
      <c r="AD41" s="254">
        <v>27</v>
      </c>
      <c r="AE41" s="254">
        <v>28</v>
      </c>
      <c r="AF41" s="254">
        <v>29</v>
      </c>
      <c r="AG41" s="254">
        <v>30</v>
      </c>
      <c r="AH41" s="254">
        <v>31</v>
      </c>
      <c r="AI41" s="254">
        <v>32</v>
      </c>
      <c r="AJ41" s="254">
        <v>33</v>
      </c>
      <c r="AK41" s="254">
        <v>34</v>
      </c>
      <c r="AL41" s="254">
        <v>35</v>
      </c>
      <c r="AM41" s="254">
        <v>36</v>
      </c>
      <c r="AN41" s="254">
        <v>37</v>
      </c>
      <c r="AO41" s="254">
        <v>38</v>
      </c>
      <c r="AP41" s="254">
        <v>39</v>
      </c>
    </row>
    <row r="42" spans="2:42" ht="10.8" thickBot="1" x14ac:dyDescent="0.25">
      <c r="B42" s="257" t="s">
        <v>33</v>
      </c>
      <c r="C42" s="257" t="s">
        <v>9</v>
      </c>
      <c r="D42" s="298">
        <v>2026</v>
      </c>
      <c r="E42" s="298">
        <f>$D$6+D41</f>
        <v>2027</v>
      </c>
      <c r="F42" s="298">
        <f t="shared" ref="F42:AN42" si="20">$D$6+E41</f>
        <v>2028</v>
      </c>
      <c r="G42" s="298">
        <f t="shared" si="20"/>
        <v>2029</v>
      </c>
      <c r="H42" s="298">
        <f t="shared" si="20"/>
        <v>2030</v>
      </c>
      <c r="I42" s="298">
        <f t="shared" si="20"/>
        <v>2031</v>
      </c>
      <c r="J42" s="298">
        <f t="shared" si="20"/>
        <v>2032</v>
      </c>
      <c r="K42" s="298">
        <f t="shared" si="20"/>
        <v>2033</v>
      </c>
      <c r="L42" s="298">
        <f t="shared" si="20"/>
        <v>2034</v>
      </c>
      <c r="M42" s="298">
        <f t="shared" si="20"/>
        <v>2035</v>
      </c>
      <c r="N42" s="298">
        <f t="shared" si="20"/>
        <v>2036</v>
      </c>
      <c r="O42" s="298">
        <f t="shared" si="20"/>
        <v>2037</v>
      </c>
      <c r="P42" s="298">
        <f t="shared" si="20"/>
        <v>2038</v>
      </c>
      <c r="Q42" s="298">
        <f t="shared" si="20"/>
        <v>2039</v>
      </c>
      <c r="R42" s="298">
        <f t="shared" si="20"/>
        <v>2040</v>
      </c>
      <c r="S42" s="298">
        <f t="shared" si="20"/>
        <v>2041</v>
      </c>
      <c r="T42" s="298">
        <f t="shared" si="20"/>
        <v>2042</v>
      </c>
      <c r="U42" s="298">
        <f t="shared" si="20"/>
        <v>2043</v>
      </c>
      <c r="V42" s="298">
        <f t="shared" si="20"/>
        <v>2044</v>
      </c>
      <c r="W42" s="298">
        <f t="shared" si="20"/>
        <v>2045</v>
      </c>
      <c r="X42" s="298">
        <f t="shared" si="20"/>
        <v>2046</v>
      </c>
      <c r="Y42" s="298">
        <f t="shared" si="20"/>
        <v>2047</v>
      </c>
      <c r="Z42" s="298">
        <f t="shared" si="20"/>
        <v>2048</v>
      </c>
      <c r="AA42" s="298">
        <f t="shared" si="20"/>
        <v>2049</v>
      </c>
      <c r="AB42" s="298">
        <f t="shared" si="20"/>
        <v>2050</v>
      </c>
      <c r="AC42" s="298">
        <f t="shared" si="20"/>
        <v>2051</v>
      </c>
      <c r="AD42" s="298">
        <f t="shared" si="20"/>
        <v>2052</v>
      </c>
      <c r="AE42" s="298">
        <f t="shared" si="20"/>
        <v>2053</v>
      </c>
      <c r="AF42" s="298">
        <f t="shared" si="20"/>
        <v>2054</v>
      </c>
      <c r="AG42" s="298">
        <f t="shared" si="20"/>
        <v>2055</v>
      </c>
      <c r="AH42" s="298">
        <f t="shared" si="20"/>
        <v>2056</v>
      </c>
      <c r="AI42" s="298">
        <f t="shared" si="20"/>
        <v>2057</v>
      </c>
      <c r="AJ42" s="298">
        <f t="shared" si="20"/>
        <v>2058</v>
      </c>
      <c r="AK42" s="298">
        <f t="shared" si="20"/>
        <v>2059</v>
      </c>
      <c r="AL42" s="298">
        <f t="shared" si="20"/>
        <v>2060</v>
      </c>
      <c r="AM42" s="298">
        <f t="shared" si="20"/>
        <v>2061</v>
      </c>
      <c r="AN42" s="298">
        <f t="shared" si="20"/>
        <v>2062</v>
      </c>
      <c r="AO42" s="298">
        <f t="shared" ref="AO42" si="21">$D$6+AN41</f>
        <v>2063</v>
      </c>
      <c r="AP42" s="298">
        <f t="shared" ref="AP42" si="22">$D$6+AO41</f>
        <v>2064</v>
      </c>
    </row>
    <row r="43" spans="2:42" x14ac:dyDescent="0.2">
      <c r="B43" s="480" t="s">
        <v>658</v>
      </c>
      <c r="C43" s="349">
        <f>SUM(D43:AP43)</f>
        <v>13305190.676446952</v>
      </c>
      <c r="D43" s="234">
        <f>'04A Prevádzkové príjmy'!D122/Parametre!$C$152*Parametre!E166</f>
        <v>0</v>
      </c>
      <c r="E43" s="234">
        <f>'04A Prevádzkové príjmy'!E122/Parametre!$C$152*Parametre!F166</f>
        <v>0</v>
      </c>
      <c r="F43" s="234">
        <f>'04A Prevádzkové príjmy'!F122/Parametre!$C$152*Parametre!G166</f>
        <v>0</v>
      </c>
      <c r="G43" s="234">
        <f>'04A Prevádzkové príjmy'!G122/Parametre!$C$152*Parametre!H166</f>
        <v>677846.20973135869</v>
      </c>
      <c r="H43" s="234">
        <f>'04A Prevádzkové príjmy'!H122/Parametre!$C$152*Parametre!I166</f>
        <v>675582.41721341386</v>
      </c>
      <c r="I43" s="234">
        <f>'04A Prevádzkové príjmy'!I122/Parametre!$C$152*Parametre!J166</f>
        <v>669397.40599272214</v>
      </c>
      <c r="J43" s="234">
        <f>'04A Prevádzkové príjmy'!J122/Parametre!$C$152*Parametre!K166</f>
        <v>659868.82496076601</v>
      </c>
      <c r="K43" s="234">
        <f>'04A Prevádzkové príjmy'!K122/Parametre!$C$152*Parametre!L166</f>
        <v>646927.60007292789</v>
      </c>
      <c r="L43" s="234">
        <f>'04A Prevádzkové príjmy'!L122/Parametre!$C$152*Parametre!M166</f>
        <v>631469.58676219801</v>
      </c>
      <c r="M43" s="234">
        <f>'04A Prevádzkové príjmy'!M122/Parametre!$C$152*Parametre!N166</f>
        <v>609777.91175864171</v>
      </c>
      <c r="N43" s="234">
        <f>'04A Prevádzkové príjmy'!N122/Parametre!$C$152*Parametre!O166</f>
        <v>593100.97219798493</v>
      </c>
      <c r="O43" s="234">
        <f>'04A Prevádzkové príjmy'!O122/Parametre!$C$152*Parametre!P166</f>
        <v>576084.80585271772</v>
      </c>
      <c r="P43" s="234">
        <f>'04A Prevádzkové príjmy'!P122/Parametre!$C$152*Parametre!Q166</f>
        <v>558877.75283765548</v>
      </c>
      <c r="Q43" s="234">
        <f>'04A Prevádzkové príjmy'!Q122/Parametre!$C$152*Parametre!R166</f>
        <v>541324.63650697237</v>
      </c>
      <c r="R43" s="234">
        <f>'04A Prevádzkové príjmy'!R122/Parametre!$C$152*Parametre!S166</f>
        <v>523575.86651061935</v>
      </c>
      <c r="S43" s="234">
        <f>'04A Prevádzkové príjmy'!S122/Parametre!$C$152*Parametre!T166</f>
        <v>500454.46803861141</v>
      </c>
      <c r="T43" s="234">
        <f>'04A Prevádzkové príjmy'!T122/Parametre!$C$152*Parametre!U166</f>
        <v>477544.09659492312</v>
      </c>
      <c r="U43" s="234">
        <f>'04A Prevádzkové príjmy'!U122/Parametre!$C$152*Parametre!V166</f>
        <v>454689.90350185934</v>
      </c>
      <c r="V43" s="234">
        <f>'04A Prevádzkové príjmy'!V122/Parametre!$C$152*Parametre!W166</f>
        <v>432045.08711894637</v>
      </c>
      <c r="W43" s="234">
        <f>'04A Prevádzkové príjmy'!W122/Parametre!$C$152*Parametre!X166</f>
        <v>409455.72762508277</v>
      </c>
      <c r="X43" s="234">
        <f>'04A Prevádzkové príjmy'!X122/Parametre!$C$152*Parametre!Y166</f>
        <v>387074.10672311462</v>
      </c>
      <c r="Y43" s="234">
        <f>'04A Prevádzkové príjmy'!Y122/Parametre!$C$152*Parametre!Z166</f>
        <v>364747.22787681565</v>
      </c>
      <c r="Z43" s="234">
        <f>'04A Prevádzkové príjmy'!Z122/Parametre!$C$152*Parametre!AA166</f>
        <v>342626.46161712322</v>
      </c>
      <c r="AA43" s="234">
        <f>'04A Prevádzkové príjmy'!AA122/Parametre!$C$152*Parametre!AB166</f>
        <v>320559.72915439028</v>
      </c>
      <c r="AB43" s="234">
        <f>'04A Prevádzkové príjmy'!AB122/Parametre!$C$152*Parametre!AC166</f>
        <v>298697.49529960041</v>
      </c>
      <c r="AC43" s="234">
        <f>'04A Prevádzkové príjmy'!AC122/Parametre!$C$152*Parametre!AD166</f>
        <v>276963.54981037689</v>
      </c>
      <c r="AD43" s="234">
        <f>'04A Prevádzkové príjmy'!AD122/Parametre!$C$152*Parametre!AE166</f>
        <v>255282.58827978105</v>
      </c>
      <c r="AE43" s="234">
        <f>'04A Prevádzkové príjmy'!AE122/Parametre!$C$152*Parametre!AF166</f>
        <v>233803.72708895989</v>
      </c>
      <c r="AF43" s="234">
        <f>'04A Prevádzkové príjmy'!AF122/Parametre!$C$152*Parametre!AG166</f>
        <v>212377.15780117729</v>
      </c>
      <c r="AG43" s="234">
        <f>'04A Prevádzkové príjmy'!AG122/Parametre!$C$152*Parametre!AH166</f>
        <v>191151.10456522703</v>
      </c>
      <c r="AH43" s="234">
        <f>'04A Prevádzkové príjmy'!AH122/Parametre!$C$152*Parametre!AI166</f>
        <v>169976.65756723171</v>
      </c>
      <c r="AI43" s="234">
        <f>'04A Prevádzkové príjmy'!AI122/Parametre!$C$152*Parametre!AJ166</f>
        <v>149001.15406226274</v>
      </c>
      <c r="AJ43" s="234">
        <f>'04A Prevádzkové príjmy'!AJ122/Parametre!$C$152*Parametre!AK166</f>
        <v>128076.57746893898</v>
      </c>
      <c r="AK43" s="234">
        <f>'04A Prevádzkové príjmy'!AK122/Parametre!$C$152*Parametre!AL166</f>
        <v>107349.38345529672</v>
      </c>
      <c r="AL43" s="234">
        <f>'04A Prevádzkové príjmy'!AL122/Parametre!$C$152*Parametre!AM166</f>
        <v>86672.443314422475</v>
      </c>
      <c r="AM43" s="234">
        <f>'04A Prevádzkové príjmy'!AM122/Parametre!$C$152*Parametre!AN166</f>
        <v>66191.336402252564</v>
      </c>
      <c r="AN43" s="234">
        <f>'04A Prevádzkové príjmy'!AN122/Parametre!$C$152*Parametre!AO166</f>
        <v>45759.816560452695</v>
      </c>
      <c r="AO43" s="234">
        <f>'04A Prevádzkové príjmy'!AO122/Parametre!$C$152*Parametre!AP166</f>
        <v>25522.592076231802</v>
      </c>
      <c r="AP43" s="234">
        <f>'04A Prevádzkové príjmy'!AP122/Parametre!$C$152*Parametre!AQ166</f>
        <v>5334.2940458929752</v>
      </c>
    </row>
    <row r="44" spans="2:42" x14ac:dyDescent="0.2">
      <c r="B44" s="495" t="s">
        <v>678</v>
      </c>
      <c r="C44" s="349">
        <f t="shared" ref="C44:C46" si="23">SUM(D44:AP44)</f>
        <v>11059470.183872892</v>
      </c>
      <c r="D44" s="234">
        <f>'04A Prevádzkové príjmy'!D123/Parametre!$C$152*Parametre!E167</f>
        <v>0</v>
      </c>
      <c r="E44" s="234">
        <f>'04A Prevádzkové príjmy'!E123/Parametre!$C$152*Parametre!F167</f>
        <v>0</v>
      </c>
      <c r="F44" s="234">
        <f>'04A Prevádzkové príjmy'!F123/Parametre!$C$152*Parametre!G167</f>
        <v>0</v>
      </c>
      <c r="G44" s="234">
        <f>'04A Prevádzkové príjmy'!G123/Parametre!$C$152*Parametre!H167</f>
        <v>23700.495561135223</v>
      </c>
      <c r="H44" s="234">
        <f>'04A Prevádzkové príjmy'!H123/Parametre!$C$152*Parametre!I167</f>
        <v>28275.591223253094</v>
      </c>
      <c r="I44" s="234">
        <f>'04A Prevádzkové príjmy'!I123/Parametre!$C$152*Parametre!J167</f>
        <v>35322.738574279247</v>
      </c>
      <c r="J44" s="234">
        <f>'04A Prevádzkové príjmy'!J123/Parametre!$C$152*Parametre!K167</f>
        <v>44546.83021872009</v>
      </c>
      <c r="K44" s="234">
        <f>'04A Prevádzkové príjmy'!K123/Parametre!$C$152*Parametre!L167</f>
        <v>56041.167255437715</v>
      </c>
      <c r="L44" s="234">
        <f>'04A Prevádzkové príjmy'!L123/Parametre!$C$152*Parametre!M167</f>
        <v>69301.590041532618</v>
      </c>
      <c r="M44" s="234">
        <f>'04A Prevádzkové príjmy'!M123/Parametre!$C$152*Parametre!N167</f>
        <v>86696.242971677464</v>
      </c>
      <c r="N44" s="234">
        <f>'04A Prevádzkové príjmy'!N123/Parametre!$C$152*Parametre!O167</f>
        <v>101219.97249696516</v>
      </c>
      <c r="O44" s="234">
        <f>'04A Prevádzkové príjmy'!O123/Parametre!$C$152*Parametre!P167</f>
        <v>116208.18651654045</v>
      </c>
      <c r="P44" s="234">
        <f>'04A Prevádzkové príjmy'!P123/Parametre!$C$152*Parametre!Q167</f>
        <v>131574.26901074563</v>
      </c>
      <c r="Q44" s="234">
        <f>'04A Prevádzkové príjmy'!Q123/Parametre!$C$152*Parametre!R167</f>
        <v>147424.92564173846</v>
      </c>
      <c r="R44" s="234">
        <f>'04A Prevádzkové príjmy'!R123/Parametre!$C$152*Parametre!S167</f>
        <v>163671.01317964704</v>
      </c>
      <c r="S44" s="234">
        <f>'04A Prevádzkové príjmy'!S123/Parametre!$C$152*Parametre!T167</f>
        <v>180422.55458563237</v>
      </c>
      <c r="T44" s="234">
        <f>'04A Prevádzkové príjmy'!T123/Parametre!$C$152*Parametre!U167</f>
        <v>197587.80577786977</v>
      </c>
      <c r="U44" s="234">
        <f>'04A Prevádzkové príjmy'!U123/Parametre!$C$152*Parametre!V167</f>
        <v>215280.2100662241</v>
      </c>
      <c r="V44" s="234">
        <f>'04A Prevádzkové príjmy'!V123/Parametre!$C$152*Parametre!W167</f>
        <v>233405.34673227047</v>
      </c>
      <c r="W44" s="234">
        <f>'04A Prevádzkové príjmy'!W123/Parametre!$C$152*Parametre!X167</f>
        <v>252080.18568311169</v>
      </c>
      <c r="X44" s="234">
        <f>'04A Prevádzkové príjmy'!X123/Parametre!$C$152*Parametre!Y167</f>
        <v>271207.55157390388</v>
      </c>
      <c r="Y44" s="234">
        <f>'04A Prevádzkové príjmy'!Y123/Parametre!$C$152*Parametre!Z167</f>
        <v>290908.05045558402</v>
      </c>
      <c r="Z44" s="234">
        <f>'04A Prevádzkové príjmy'!Z123/Parametre!$C$152*Parametre!AA167</f>
        <v>311081.67209782841</v>
      </c>
      <c r="AA44" s="234">
        <f>'04A Prevádzkové príjmy'!AA123/Parametre!$C$152*Parametre!AB167</f>
        <v>331852.77164237143</v>
      </c>
      <c r="AB44" s="234">
        <f>'04A Prevádzkové príjmy'!AB123/Parametre!$C$152*Parametre!AC167</f>
        <v>353118.42137917911</v>
      </c>
      <c r="AC44" s="234">
        <f>'04A Prevádzkové príjmy'!AC123/Parametre!$C$152*Parametre!AD167</f>
        <v>374947.37373447156</v>
      </c>
      <c r="AD44" s="234">
        <f>'04A Prevádzkové príjmy'!AD123/Parametre!$C$152*Parametre!AE167</f>
        <v>397412.10329861648</v>
      </c>
      <c r="AE44" s="234">
        <f>'04A Prevádzkové príjmy'!AE123/Parametre!$C$152*Parametre!AF167</f>
        <v>420405.14590334642</v>
      </c>
      <c r="AF44" s="234">
        <f>'04A Prevádzkové príjmy'!AF123/Parametre!$C$152*Parametre!AG167</f>
        <v>444060.74673553382</v>
      </c>
      <c r="AG44" s="234">
        <f>'04A Prevádzkové príjmy'!AG123/Parametre!$C$152*Parametre!AH167</f>
        <v>468268.30699221249</v>
      </c>
      <c r="AH44" s="234">
        <f>'04A Prevádzkové príjmy'!AH123/Parametre!$C$152*Parametre!AI167</f>
        <v>493166.24459286185</v>
      </c>
      <c r="AI44" s="234">
        <f>'04A Prevádzkové príjmy'!AI123/Parametre!$C$152*Parametre!AJ167</f>
        <v>518640.7347851072</v>
      </c>
      <c r="AJ44" s="234">
        <f>'04A Prevádzkové príjmy'!AJ123/Parametre!$C$152*Parametre!AK167</f>
        <v>544834.4978229471</v>
      </c>
      <c r="AK44" s="234">
        <f>'04A Prevádzkové príjmy'!AK123/Parametre!$C$152*Parametre!AL167</f>
        <v>571630.38903356204</v>
      </c>
      <c r="AL44" s="234">
        <f>'04A Prevádzkové príjmy'!AL123/Parametre!$C$152*Parametre!AM167</f>
        <v>599175.56462981424</v>
      </c>
      <c r="AM44" s="234">
        <f>'04A Prevádzkové príjmy'!AM123/Parametre!$C$152*Parametre!AN167</f>
        <v>618078.28897923429</v>
      </c>
      <c r="AN44" s="234">
        <f>'04A Prevádzkové príjmy'!AN123/Parametre!$C$152*Parametre!AO167</f>
        <v>637049.00873998296</v>
      </c>
      <c r="AO44" s="234">
        <f>'04A Prevádzkové príjmy'!AO123/Parametre!$C$152*Parametre!AP167</f>
        <v>655951.7330894029</v>
      </c>
      <c r="AP44" s="234">
        <f>'04A Prevádzkové príjmy'!AP123/Parametre!$C$152*Parametre!AQ167</f>
        <v>674922.45285015169</v>
      </c>
    </row>
    <row r="45" spans="2:42" x14ac:dyDescent="0.2">
      <c r="B45" s="481" t="s">
        <v>689</v>
      </c>
      <c r="C45" s="349">
        <f t="shared" si="23"/>
        <v>0</v>
      </c>
      <c r="D45" s="234">
        <f>'04A Prevádzkové príjmy'!D124/Parametre!$C$152*Parametre!E168</f>
        <v>0</v>
      </c>
      <c r="E45" s="234">
        <f>'04A Prevádzkové príjmy'!E124/Parametre!$C$152*Parametre!F168</f>
        <v>0</v>
      </c>
      <c r="F45" s="234">
        <f>'04A Prevádzkové príjmy'!F124/Parametre!$C$152*Parametre!G168</f>
        <v>0</v>
      </c>
      <c r="G45" s="234">
        <f>'04A Prevádzkové príjmy'!G124/Parametre!$C$152*Parametre!H168</f>
        <v>0</v>
      </c>
      <c r="H45" s="234">
        <f>'04A Prevádzkové príjmy'!H124/Parametre!$C$152*Parametre!I168</f>
        <v>0</v>
      </c>
      <c r="I45" s="234">
        <f>'04A Prevádzkové príjmy'!I124/Parametre!$C$152*Parametre!J168</f>
        <v>0</v>
      </c>
      <c r="J45" s="234">
        <f>'04A Prevádzkové príjmy'!J124/Parametre!$C$152*Parametre!K168</f>
        <v>0</v>
      </c>
      <c r="K45" s="234">
        <f>'04A Prevádzkové príjmy'!K124/Parametre!$C$152*Parametre!L168</f>
        <v>0</v>
      </c>
      <c r="L45" s="234">
        <f>'04A Prevádzkové príjmy'!L124/Parametre!$C$152*Parametre!M168</f>
        <v>0</v>
      </c>
      <c r="M45" s="234">
        <f>'04A Prevádzkové príjmy'!M124/Parametre!$C$152*Parametre!N168</f>
        <v>0</v>
      </c>
      <c r="N45" s="234">
        <f>'04A Prevádzkové príjmy'!N124/Parametre!$C$152*Parametre!O168</f>
        <v>0</v>
      </c>
      <c r="O45" s="234">
        <f>'04A Prevádzkové príjmy'!O124/Parametre!$C$152*Parametre!P168</f>
        <v>0</v>
      </c>
      <c r="P45" s="234">
        <f>'04A Prevádzkové príjmy'!P124/Parametre!$C$152*Parametre!Q168</f>
        <v>0</v>
      </c>
      <c r="Q45" s="234">
        <f>'04A Prevádzkové príjmy'!Q124/Parametre!$C$152*Parametre!R168</f>
        <v>0</v>
      </c>
      <c r="R45" s="234">
        <f>'04A Prevádzkové príjmy'!R124/Parametre!$C$152*Parametre!S168</f>
        <v>0</v>
      </c>
      <c r="S45" s="234">
        <f>'04A Prevádzkové príjmy'!S124/Parametre!$C$152*Parametre!T168</f>
        <v>0</v>
      </c>
      <c r="T45" s="234">
        <f>'04A Prevádzkové príjmy'!T124/Parametre!$C$152*Parametre!U168</f>
        <v>0</v>
      </c>
      <c r="U45" s="234">
        <f>'04A Prevádzkové príjmy'!U124/Parametre!$C$152*Parametre!V168</f>
        <v>0</v>
      </c>
      <c r="V45" s="234">
        <f>'04A Prevádzkové príjmy'!V124/Parametre!$C$152*Parametre!W168</f>
        <v>0</v>
      </c>
      <c r="W45" s="234">
        <f>'04A Prevádzkové príjmy'!W124/Parametre!$C$152*Parametre!X168</f>
        <v>0</v>
      </c>
      <c r="X45" s="234">
        <f>'04A Prevádzkové príjmy'!X124/Parametre!$C$152*Parametre!Y168</f>
        <v>0</v>
      </c>
      <c r="Y45" s="234">
        <f>'04A Prevádzkové príjmy'!Y124/Parametre!$C$152*Parametre!Z168</f>
        <v>0</v>
      </c>
      <c r="Z45" s="234">
        <f>'04A Prevádzkové príjmy'!Z124/Parametre!$C$152*Parametre!AA168</f>
        <v>0</v>
      </c>
      <c r="AA45" s="234">
        <f>'04A Prevádzkové príjmy'!AA124/Parametre!$C$152*Parametre!AB168</f>
        <v>0</v>
      </c>
      <c r="AB45" s="234">
        <f>'04A Prevádzkové príjmy'!AB124/Parametre!$C$152*Parametre!AC168</f>
        <v>0</v>
      </c>
      <c r="AC45" s="234">
        <f>'04A Prevádzkové príjmy'!AC124/Parametre!$C$152*Parametre!AD168</f>
        <v>0</v>
      </c>
      <c r="AD45" s="234">
        <f>'04A Prevádzkové príjmy'!AD124/Parametre!$C$152*Parametre!AE168</f>
        <v>0</v>
      </c>
      <c r="AE45" s="234">
        <f>'04A Prevádzkové príjmy'!AE124/Parametre!$C$152*Parametre!AF168</f>
        <v>0</v>
      </c>
      <c r="AF45" s="234">
        <f>'04A Prevádzkové príjmy'!AF124/Parametre!$C$152*Parametre!AG168</f>
        <v>0</v>
      </c>
      <c r="AG45" s="234">
        <f>'04A Prevádzkové príjmy'!AG124/Parametre!$C$152*Parametre!AH168</f>
        <v>0</v>
      </c>
      <c r="AH45" s="234">
        <f>'04A Prevádzkové príjmy'!AH124/Parametre!$C$152*Parametre!AI168</f>
        <v>0</v>
      </c>
      <c r="AI45" s="234">
        <f>'04A Prevádzkové príjmy'!AI124/Parametre!$C$152*Parametre!AJ168</f>
        <v>0</v>
      </c>
      <c r="AJ45" s="234">
        <f>'04A Prevádzkové príjmy'!AJ124/Parametre!$C$152*Parametre!AK168</f>
        <v>0</v>
      </c>
      <c r="AK45" s="234">
        <f>'04A Prevádzkové príjmy'!AK124/Parametre!$C$152*Parametre!AL168</f>
        <v>0</v>
      </c>
      <c r="AL45" s="234">
        <f>'04A Prevádzkové príjmy'!AL124/Parametre!$C$152*Parametre!AM168</f>
        <v>0</v>
      </c>
      <c r="AM45" s="234">
        <f>'04A Prevádzkové príjmy'!AM124/Parametre!$C$152*Parametre!AN168</f>
        <v>0</v>
      </c>
      <c r="AN45" s="234">
        <f>'04A Prevádzkové príjmy'!AN124/Parametre!$C$152*Parametre!AO168</f>
        <v>0</v>
      </c>
      <c r="AO45" s="234">
        <f>'04A Prevádzkové príjmy'!AO124/Parametre!$C$152*Parametre!AP168</f>
        <v>0</v>
      </c>
      <c r="AP45" s="234">
        <f>'04A Prevádzkové príjmy'!AP124/Parametre!$C$152*Parametre!AQ168</f>
        <v>0</v>
      </c>
    </row>
    <row r="46" spans="2:42" x14ac:dyDescent="0.2">
      <c r="B46" s="305" t="s">
        <v>591</v>
      </c>
      <c r="C46" s="350">
        <f t="shared" si="23"/>
        <v>24364660.860319842</v>
      </c>
      <c r="D46" s="350">
        <f t="shared" ref="D46:AP46" si="24">SUM(D43:D45)</f>
        <v>0</v>
      </c>
      <c r="E46" s="350">
        <f t="shared" si="24"/>
        <v>0</v>
      </c>
      <c r="F46" s="350">
        <f t="shared" si="24"/>
        <v>0</v>
      </c>
      <c r="G46" s="350">
        <f t="shared" si="24"/>
        <v>701546.70529249392</v>
      </c>
      <c r="H46" s="350">
        <f t="shared" si="24"/>
        <v>703858.00843666692</v>
      </c>
      <c r="I46" s="350">
        <f t="shared" si="24"/>
        <v>704720.14456700138</v>
      </c>
      <c r="J46" s="350">
        <f t="shared" si="24"/>
        <v>704415.65517948614</v>
      </c>
      <c r="K46" s="350">
        <f t="shared" si="24"/>
        <v>702968.76732836559</v>
      </c>
      <c r="L46" s="350">
        <f t="shared" si="24"/>
        <v>700771.17680373066</v>
      </c>
      <c r="M46" s="350">
        <f t="shared" si="24"/>
        <v>696474.15473031916</v>
      </c>
      <c r="N46" s="350">
        <f t="shared" si="24"/>
        <v>694320.94469495013</v>
      </c>
      <c r="O46" s="350">
        <f t="shared" si="24"/>
        <v>692292.99236925819</v>
      </c>
      <c r="P46" s="350">
        <f t="shared" si="24"/>
        <v>690452.02184840105</v>
      </c>
      <c r="Q46" s="350">
        <f t="shared" si="24"/>
        <v>688749.56214871083</v>
      </c>
      <c r="R46" s="350">
        <f t="shared" si="24"/>
        <v>687246.87969026645</v>
      </c>
      <c r="S46" s="350">
        <f t="shared" si="24"/>
        <v>680877.02262424375</v>
      </c>
      <c r="T46" s="350">
        <f t="shared" si="24"/>
        <v>675131.90237279283</v>
      </c>
      <c r="U46" s="350">
        <f t="shared" si="24"/>
        <v>669970.11356808338</v>
      </c>
      <c r="V46" s="350">
        <f t="shared" si="24"/>
        <v>665450.4338512168</v>
      </c>
      <c r="W46" s="350">
        <f t="shared" si="24"/>
        <v>661535.91330819449</v>
      </c>
      <c r="X46" s="350">
        <f t="shared" si="24"/>
        <v>658281.6582970185</v>
      </c>
      <c r="Y46" s="350">
        <f t="shared" si="24"/>
        <v>655655.27833239967</v>
      </c>
      <c r="Z46" s="350">
        <f t="shared" si="24"/>
        <v>653708.13371495157</v>
      </c>
      <c r="AA46" s="350">
        <f t="shared" si="24"/>
        <v>652412.50079676171</v>
      </c>
      <c r="AB46" s="350">
        <f t="shared" si="24"/>
        <v>651815.91667877953</v>
      </c>
      <c r="AC46" s="350">
        <f t="shared" si="24"/>
        <v>651910.92354484845</v>
      </c>
      <c r="AD46" s="350">
        <f t="shared" si="24"/>
        <v>652694.69157839753</v>
      </c>
      <c r="AE46" s="350">
        <f t="shared" si="24"/>
        <v>654208.87299230625</v>
      </c>
      <c r="AF46" s="350">
        <f t="shared" si="24"/>
        <v>656437.90453671105</v>
      </c>
      <c r="AG46" s="350">
        <f t="shared" si="24"/>
        <v>659419.41155743948</v>
      </c>
      <c r="AH46" s="350">
        <f t="shared" si="24"/>
        <v>663142.90216009354</v>
      </c>
      <c r="AI46" s="350">
        <f t="shared" si="24"/>
        <v>667641.88884736993</v>
      </c>
      <c r="AJ46" s="350">
        <f t="shared" si="24"/>
        <v>672911.07529188611</v>
      </c>
      <c r="AK46" s="350">
        <f t="shared" si="24"/>
        <v>678979.77248885878</v>
      </c>
      <c r="AL46" s="350">
        <f t="shared" si="24"/>
        <v>685848.00794423674</v>
      </c>
      <c r="AM46" s="350">
        <f t="shared" si="24"/>
        <v>684269.62538148684</v>
      </c>
      <c r="AN46" s="350">
        <f t="shared" si="24"/>
        <v>682808.82530043565</v>
      </c>
      <c r="AO46" s="350">
        <f t="shared" si="24"/>
        <v>681474.32516563474</v>
      </c>
      <c r="AP46" s="350">
        <f t="shared" si="24"/>
        <v>680256.7468960447</v>
      </c>
    </row>
    <row r="47" spans="2:42" x14ac:dyDescent="0.2">
      <c r="B47" s="299"/>
      <c r="C47" s="299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</row>
    <row r="48" spans="2:42" x14ac:dyDescent="0.2">
      <c r="B48" s="299"/>
      <c r="C48" s="300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</row>
    <row r="49" spans="2:42" x14ac:dyDescent="0.2">
      <c r="B49" s="345" t="s">
        <v>604</v>
      </c>
      <c r="C49" s="346"/>
      <c r="D49" s="254" t="s">
        <v>10</v>
      </c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</row>
    <row r="50" spans="2:42" x14ac:dyDescent="0.2">
      <c r="B50" s="347" t="s">
        <v>600</v>
      </c>
      <c r="C50" s="348"/>
      <c r="D50" s="254">
        <v>1</v>
      </c>
      <c r="E50" s="254">
        <v>2</v>
      </c>
      <c r="F50" s="254">
        <v>3</v>
      </c>
      <c r="G50" s="254">
        <v>4</v>
      </c>
      <c r="H50" s="254">
        <v>5</v>
      </c>
      <c r="I50" s="254">
        <v>6</v>
      </c>
      <c r="J50" s="254">
        <v>7</v>
      </c>
      <c r="K50" s="254">
        <v>8</v>
      </c>
      <c r="L50" s="254">
        <v>9</v>
      </c>
      <c r="M50" s="254">
        <v>10</v>
      </c>
      <c r="N50" s="254">
        <v>11</v>
      </c>
      <c r="O50" s="254">
        <v>12</v>
      </c>
      <c r="P50" s="254">
        <v>13</v>
      </c>
      <c r="Q50" s="254">
        <v>14</v>
      </c>
      <c r="R50" s="254">
        <v>15</v>
      </c>
      <c r="S50" s="254">
        <v>16</v>
      </c>
      <c r="T50" s="254">
        <v>17</v>
      </c>
      <c r="U50" s="254">
        <v>18</v>
      </c>
      <c r="V50" s="254">
        <v>19</v>
      </c>
      <c r="W50" s="254">
        <v>20</v>
      </c>
      <c r="X50" s="254">
        <v>21</v>
      </c>
      <c r="Y50" s="254">
        <v>22</v>
      </c>
      <c r="Z50" s="254">
        <v>23</v>
      </c>
      <c r="AA50" s="254">
        <v>24</v>
      </c>
      <c r="AB50" s="254">
        <v>25</v>
      </c>
      <c r="AC50" s="254">
        <v>26</v>
      </c>
      <c r="AD50" s="254">
        <v>27</v>
      </c>
      <c r="AE50" s="254">
        <v>28</v>
      </c>
      <c r="AF50" s="254">
        <v>29</v>
      </c>
      <c r="AG50" s="254">
        <v>30</v>
      </c>
      <c r="AH50" s="254">
        <v>31</v>
      </c>
      <c r="AI50" s="254">
        <v>32</v>
      </c>
      <c r="AJ50" s="254">
        <v>33</v>
      </c>
      <c r="AK50" s="254">
        <v>34</v>
      </c>
      <c r="AL50" s="254">
        <v>35</v>
      </c>
      <c r="AM50" s="254">
        <v>36</v>
      </c>
      <c r="AN50" s="254">
        <v>37</v>
      </c>
      <c r="AO50" s="254">
        <v>38</v>
      </c>
      <c r="AP50" s="254">
        <v>39</v>
      </c>
    </row>
    <row r="51" spans="2:42" ht="10.8" thickBot="1" x14ac:dyDescent="0.25">
      <c r="B51" s="257" t="s">
        <v>33</v>
      </c>
      <c r="C51" s="257" t="s">
        <v>9</v>
      </c>
      <c r="D51" s="298">
        <v>2026</v>
      </c>
      <c r="E51" s="298">
        <f>$D$6+D50</f>
        <v>2027</v>
      </c>
      <c r="F51" s="298">
        <f t="shared" ref="F51:AN51" si="25">$D$6+E50</f>
        <v>2028</v>
      </c>
      <c r="G51" s="298">
        <f t="shared" si="25"/>
        <v>2029</v>
      </c>
      <c r="H51" s="298">
        <f t="shared" si="25"/>
        <v>2030</v>
      </c>
      <c r="I51" s="298">
        <f t="shared" si="25"/>
        <v>2031</v>
      </c>
      <c r="J51" s="298">
        <f t="shared" si="25"/>
        <v>2032</v>
      </c>
      <c r="K51" s="298">
        <f t="shared" si="25"/>
        <v>2033</v>
      </c>
      <c r="L51" s="298">
        <f t="shared" si="25"/>
        <v>2034</v>
      </c>
      <c r="M51" s="298">
        <f t="shared" si="25"/>
        <v>2035</v>
      </c>
      <c r="N51" s="298">
        <f t="shared" si="25"/>
        <v>2036</v>
      </c>
      <c r="O51" s="298">
        <f t="shared" si="25"/>
        <v>2037</v>
      </c>
      <c r="P51" s="298">
        <f t="shared" si="25"/>
        <v>2038</v>
      </c>
      <c r="Q51" s="298">
        <f t="shared" si="25"/>
        <v>2039</v>
      </c>
      <c r="R51" s="298">
        <f t="shared" si="25"/>
        <v>2040</v>
      </c>
      <c r="S51" s="298">
        <f t="shared" si="25"/>
        <v>2041</v>
      </c>
      <c r="T51" s="298">
        <f t="shared" si="25"/>
        <v>2042</v>
      </c>
      <c r="U51" s="298">
        <f t="shared" si="25"/>
        <v>2043</v>
      </c>
      <c r="V51" s="298">
        <f t="shared" si="25"/>
        <v>2044</v>
      </c>
      <c r="W51" s="298">
        <f t="shared" si="25"/>
        <v>2045</v>
      </c>
      <c r="X51" s="298">
        <f t="shared" si="25"/>
        <v>2046</v>
      </c>
      <c r="Y51" s="298">
        <f t="shared" si="25"/>
        <v>2047</v>
      </c>
      <c r="Z51" s="298">
        <f t="shared" si="25"/>
        <v>2048</v>
      </c>
      <c r="AA51" s="298">
        <f t="shared" si="25"/>
        <v>2049</v>
      </c>
      <c r="AB51" s="298">
        <f t="shared" si="25"/>
        <v>2050</v>
      </c>
      <c r="AC51" s="298">
        <f t="shared" si="25"/>
        <v>2051</v>
      </c>
      <c r="AD51" s="298">
        <f t="shared" si="25"/>
        <v>2052</v>
      </c>
      <c r="AE51" s="298">
        <f t="shared" si="25"/>
        <v>2053</v>
      </c>
      <c r="AF51" s="298">
        <f t="shared" si="25"/>
        <v>2054</v>
      </c>
      <c r="AG51" s="298">
        <f t="shared" si="25"/>
        <v>2055</v>
      </c>
      <c r="AH51" s="298">
        <f t="shared" si="25"/>
        <v>2056</v>
      </c>
      <c r="AI51" s="298">
        <f t="shared" si="25"/>
        <v>2057</v>
      </c>
      <c r="AJ51" s="298">
        <f t="shared" si="25"/>
        <v>2058</v>
      </c>
      <c r="AK51" s="298">
        <f t="shared" si="25"/>
        <v>2059</v>
      </c>
      <c r="AL51" s="298">
        <f t="shared" si="25"/>
        <v>2060</v>
      </c>
      <c r="AM51" s="298">
        <f t="shared" si="25"/>
        <v>2061</v>
      </c>
      <c r="AN51" s="298">
        <f t="shared" si="25"/>
        <v>2062</v>
      </c>
      <c r="AO51" s="298">
        <f t="shared" ref="AO51" si="26">$D$6+AN50</f>
        <v>2063</v>
      </c>
      <c r="AP51" s="298">
        <f t="shared" ref="AP51" si="27">$D$6+AO50</f>
        <v>2064</v>
      </c>
    </row>
    <row r="52" spans="2:42" x14ac:dyDescent="0.2">
      <c r="B52" s="480" t="s">
        <v>658</v>
      </c>
      <c r="C52" s="349">
        <f>SUM(D52:AP52)</f>
        <v>30126584.988687918</v>
      </c>
      <c r="D52" s="234">
        <f>'04A Prevádzkové príjmy'!D122/Parametre!$C$152*Parametre!E167</f>
        <v>0</v>
      </c>
      <c r="E52" s="234">
        <f>'04A Prevádzkové príjmy'!E122/Parametre!$C$152*Parametre!F167</f>
        <v>0</v>
      </c>
      <c r="F52" s="234">
        <f>'04A Prevádzkové príjmy'!F122/Parametre!$C$152*Parametre!G167</f>
        <v>0</v>
      </c>
      <c r="G52" s="234">
        <f>'04A Prevádzkové príjmy'!G122/Parametre!$C$152*Parametre!H167</f>
        <v>88175.894518293018</v>
      </c>
      <c r="H52" s="234">
        <f>'04A Prevádzkové príjmy'!H122/Parametre!$C$152*Parametre!I167</f>
        <v>104368.05019339727</v>
      </c>
      <c r="I52" s="234">
        <f>'04A Prevádzkové príjmy'!I122/Parametre!$C$152*Parametre!J167</f>
        <v>129352.1557473859</v>
      </c>
      <c r="J52" s="234">
        <f>'04A Prevádzkové príjmy'!J122/Parametre!$C$152*Parametre!K167</f>
        <v>161845.09389073987</v>
      </c>
      <c r="K52" s="234">
        <f>'04A Prevádzkové príjmy'!K122/Parametre!$C$152*Parametre!L167</f>
        <v>202000.91324256061</v>
      </c>
      <c r="L52" s="234">
        <f>'04A Prevádzkové príjmy'!L122/Parametre!$C$152*Parametre!M167</f>
        <v>247829.37854912586</v>
      </c>
      <c r="M52" s="234">
        <f>'04A Prevádzkové príjmy'!M122/Parametre!$C$152*Parametre!N167</f>
        <v>307590.76666761754</v>
      </c>
      <c r="N52" s="234">
        <f>'04A Prevádzkové príjmy'!N122/Parametre!$C$152*Parametre!O167</f>
        <v>356289.20190755191</v>
      </c>
      <c r="O52" s="234">
        <f>'04A Prevádzkové príjmy'!O122/Parametre!$C$152*Parametre!P167</f>
        <v>405822.94443346694</v>
      </c>
      <c r="P52" s="234">
        <f>'04A Prevádzkové príjmy'!P122/Parametre!$C$152*Parametre!Q167</f>
        <v>455862.91983568156</v>
      </c>
      <c r="Q52" s="234">
        <f>'04A Prevádzkové príjmy'!Q122/Parametre!$C$152*Parametre!R167</f>
        <v>506754.53938685684</v>
      </c>
      <c r="R52" s="234">
        <f>'04A Prevádzkové príjmy'!R122/Parametre!$C$152*Parametre!S167</f>
        <v>558164.13772234647</v>
      </c>
      <c r="S52" s="234">
        <f>'04A Prevádzkové príjmy'!S122/Parametre!$C$152*Parametre!T167</f>
        <v>604380.02502579312</v>
      </c>
      <c r="T52" s="234">
        <f>'04A Prevádzkové príjmy'!T122/Parametre!$C$152*Parametre!U167</f>
        <v>650142.45837198768</v>
      </c>
      <c r="U52" s="234">
        <f>'04A Prevádzkové príjmy'!U122/Parametre!$C$152*Parametre!V167</f>
        <v>695795.4994486029</v>
      </c>
      <c r="V52" s="234">
        <f>'04A Prevádzkové príjmy'!V122/Parametre!$C$152*Parametre!W167</f>
        <v>740998.66111116228</v>
      </c>
      <c r="W52" s="234">
        <f>'04A Prevádzkové príjmy'!W122/Parametre!$C$152*Parametre!X167</f>
        <v>786093.94120006578</v>
      </c>
      <c r="X52" s="234">
        <f>'04A Prevádzkové príjmy'!X122/Parametre!$C$152*Parametre!Y167</f>
        <v>830742.8898633389</v>
      </c>
      <c r="Y52" s="234">
        <f>'04A Prevádzkové príjmy'!Y122/Parametre!$C$152*Parametre!Z167</f>
        <v>875285.45347403723</v>
      </c>
      <c r="Z52" s="234">
        <f>'04A Prevádzkové príjmy'!Z122/Parametre!$C$152*Parametre!AA167</f>
        <v>919385.20728264132</v>
      </c>
      <c r="AA52" s="234">
        <f>'04A Prevádzkové príjmy'!AA122/Parametre!$C$152*Parametre!AB167</f>
        <v>963380.0585005302</v>
      </c>
      <c r="AB52" s="234">
        <f>'04A Prevádzkové príjmy'!AB122/Parametre!$C$152*Parametre!AC167</f>
        <v>1006935.5953635325</v>
      </c>
      <c r="AC52" s="234">
        <f>'04A Prevádzkové príjmy'!AC122/Parametre!$C$152*Parametre!AD167</f>
        <v>1050221.1285848299</v>
      </c>
      <c r="AD52" s="234">
        <f>'04A Prevádzkové príjmy'!AD122/Parametre!$C$152*Parametre!AE167</f>
        <v>1093403.9560461086</v>
      </c>
      <c r="AE52" s="234">
        <f>'04A Prevádzkové príjmy'!AE122/Parametre!$C$152*Parametre!AF167</f>
        <v>1136152.6629023743</v>
      </c>
      <c r="AF52" s="234">
        <f>'04A Prevádzkové príjmy'!AF122/Parametre!$C$152*Parametre!AG167</f>
        <v>1178800.1118170354</v>
      </c>
      <c r="AG52" s="234">
        <f>'04A Prevádzkové príjmy'!AG122/Parametre!$C$152*Parametre!AH167</f>
        <v>1221016.8709539105</v>
      </c>
      <c r="AH52" s="234">
        <f>'04A Prevádzkové príjmy'!AH122/Parametre!$C$152*Parametre!AI167</f>
        <v>1263133.8063061589</v>
      </c>
      <c r="AI52" s="234">
        <f>'04A Prevádzkové príjmy'!AI122/Parametre!$C$152*Parametre!AJ167</f>
        <v>1304823.4571811676</v>
      </c>
      <c r="AJ52" s="234">
        <f>'04A Prevádzkové príjmy'!AJ122/Parametre!$C$152*Parametre!AK167</f>
        <v>1346414.7048788173</v>
      </c>
      <c r="AK52" s="234">
        <f>'04A Prevádzkové príjmy'!AK122/Parametre!$C$152*Parametre!AL167</f>
        <v>1387582.048055815</v>
      </c>
      <c r="AL52" s="234">
        <f>'04A Prevádzkové príjmy'!AL122/Parametre!$C$152*Parametre!AM167</f>
        <v>1428652.3952238886</v>
      </c>
      <c r="AM52" s="234">
        <f>'04A Prevádzkové príjmy'!AM122/Parametre!$C$152*Parametre!AN167</f>
        <v>1469302.1926653869</v>
      </c>
      <c r="AN52" s="234">
        <f>'04A Prevádzkové príjmy'!AN122/Parametre!$C$152*Parametre!AO167</f>
        <v>1509856.3879375979</v>
      </c>
      <c r="AO52" s="234">
        <f>'04A Prevádzkové príjmy'!AO122/Parametre!$C$152*Parametre!AP167</f>
        <v>1549993.363294984</v>
      </c>
      <c r="AP52" s="234">
        <f>'04A Prevádzkové príjmy'!AP122/Parametre!$C$152*Parametre!AQ167</f>
        <v>1590036.1171031212</v>
      </c>
    </row>
    <row r="53" spans="2:42" x14ac:dyDescent="0.2">
      <c r="B53" s="495" t="s">
        <v>678</v>
      </c>
      <c r="C53" s="349">
        <f t="shared" ref="C53:C55" si="28">SUM(D53:AP53)</f>
        <v>20158018.792745244</v>
      </c>
      <c r="D53" s="234">
        <f>'04A Prevádzkové príjmy'!D123/Parametre!$C$152*Parametre!E168</f>
        <v>0</v>
      </c>
      <c r="E53" s="234">
        <f>'04A Prevádzkové príjmy'!E123/Parametre!$C$152*Parametre!F168</f>
        <v>0</v>
      </c>
      <c r="F53" s="234">
        <f>'04A Prevádzkové príjmy'!F123/Parametre!$C$152*Parametre!G168</f>
        <v>0</v>
      </c>
      <c r="G53" s="234">
        <f>'04A Prevádzkové príjmy'!G123/Parametre!$C$152*Parametre!H168</f>
        <v>428580.38989394618</v>
      </c>
      <c r="H53" s="234">
        <f>'04A Prevádzkové príjmy'!H123/Parametre!$C$152*Parametre!I168</f>
        <v>435009.09574235528</v>
      </c>
      <c r="I53" s="234">
        <f>'04A Prevádzkové príjmy'!I123/Parametre!$C$152*Parametre!J168</f>
        <v>441534.23217849073</v>
      </c>
      <c r="J53" s="234">
        <f>'04A Prevádzkové príjmy'!J123/Parametre!$C$152*Parametre!K168</f>
        <v>448157.24566116789</v>
      </c>
      <c r="K53" s="234">
        <f>'04A Prevádzkové príjmy'!K123/Parametre!$C$152*Parametre!L168</f>
        <v>454879.60434608534</v>
      </c>
      <c r="L53" s="234">
        <f>'04A Prevádzkové príjmy'!L123/Parametre!$C$152*Parametre!M168</f>
        <v>461702.79841127654</v>
      </c>
      <c r="M53" s="234">
        <f>'04A Prevádzkové príjmy'!M123/Parametre!$C$152*Parametre!N168</f>
        <v>468628.34038744576</v>
      </c>
      <c r="N53" s="234">
        <f>'04A Prevádzkové príjmy'!N123/Parametre!$C$152*Parametre!O168</f>
        <v>475657.76549325732</v>
      </c>
      <c r="O53" s="234">
        <f>'04A Prevádzkové príjmy'!O123/Parametre!$C$152*Parametre!P168</f>
        <v>482792.6319756562</v>
      </c>
      <c r="P53" s="234">
        <f>'04A Prevádzkové príjmy'!P123/Parametre!$C$152*Parametre!Q168</f>
        <v>490034.52145529096</v>
      </c>
      <c r="Q53" s="234">
        <f>'04A Prevádzkové príjmy'!Q123/Parametre!$C$152*Parametre!R168</f>
        <v>497385.03927712032</v>
      </c>
      <c r="R53" s="234">
        <f>'04A Prevádzkové príjmy'!R123/Parametre!$C$152*Parametre!S168</f>
        <v>504845.8148662771</v>
      </c>
      <c r="S53" s="234">
        <f>'04A Prevádzkové príjmy'!S123/Parametre!$C$152*Parametre!T168</f>
        <v>512418.50208927115</v>
      </c>
      <c r="T53" s="234">
        <f>'04A Prevádzkové príjmy'!T123/Parametre!$C$152*Parametre!U168</f>
        <v>520104.77962061006</v>
      </c>
      <c r="U53" s="234">
        <f>'04A Prevádzkové príjmy'!U123/Parametre!$C$152*Parametre!V168</f>
        <v>527906.3513149193</v>
      </c>
      <c r="V53" s="234">
        <f>'04A Prevádzkové príjmy'!V123/Parametre!$C$152*Parametre!W168</f>
        <v>535824.94658464298</v>
      </c>
      <c r="W53" s="234">
        <f>'04A Prevádzkové príjmy'!W123/Parametre!$C$152*Parametre!X168</f>
        <v>543862.32078341243</v>
      </c>
      <c r="X53" s="234">
        <f>'04A Prevádzkové príjmy'!X123/Parametre!$C$152*Parametre!Y168</f>
        <v>552020.25559516356</v>
      </c>
      <c r="Y53" s="234">
        <f>'04A Prevádzkové príjmy'!Y123/Parametre!$C$152*Parametre!Z168</f>
        <v>560300.55942909094</v>
      </c>
      <c r="Z53" s="234">
        <f>'04A Prevádzkové príjmy'!Z123/Parametre!$C$152*Parametre!AA168</f>
        <v>568705.06782052724</v>
      </c>
      <c r="AA53" s="234">
        <f>'04A Prevádzkové príjmy'!AA123/Parametre!$C$152*Parametre!AB168</f>
        <v>577235.64383783517</v>
      </c>
      <c r="AB53" s="234">
        <f>'04A Prevádzkové príjmy'!AB123/Parametre!$C$152*Parametre!AC168</f>
        <v>585894.17849540256</v>
      </c>
      <c r="AC53" s="234">
        <f>'04A Prevádzkové príjmy'!AC123/Parametre!$C$152*Parametre!AD168</f>
        <v>594682.59117283358</v>
      </c>
      <c r="AD53" s="234">
        <f>'04A Prevádzkové príjmy'!AD123/Parametre!$C$152*Parametre!AE168</f>
        <v>603602.83004042599</v>
      </c>
      <c r="AE53" s="234">
        <f>'04A Prevádzkové príjmy'!AE123/Parametre!$C$152*Parametre!AF168</f>
        <v>612656.87249103235</v>
      </c>
      <c r="AF53" s="234">
        <f>'04A Prevádzkové príjmy'!AF123/Parametre!$C$152*Parametre!AG168</f>
        <v>621846.72557839775</v>
      </c>
      <c r="AG53" s="234">
        <f>'04A Prevádzkové príjmy'!AG123/Parametre!$C$152*Parametre!AH168</f>
        <v>631174.42646207369</v>
      </c>
      <c r="AH53" s="234">
        <f>'04A Prevádzkové príjmy'!AH123/Parametre!$C$152*Parametre!AI168</f>
        <v>640642.04285900469</v>
      </c>
      <c r="AI53" s="234">
        <f>'04A Prevádzkové príjmy'!AI123/Parametre!$C$152*Parametre!AJ168</f>
        <v>650251.67350188969</v>
      </c>
      <c r="AJ53" s="234">
        <f>'04A Prevádzkové príjmy'!AJ123/Parametre!$C$152*Parametre!AK168</f>
        <v>660005.44860441808</v>
      </c>
      <c r="AK53" s="234">
        <f>'04A Prevádzkové príjmy'!AK123/Parametre!$C$152*Parametre!AL168</f>
        <v>669905.53033348417</v>
      </c>
      <c r="AL53" s="234">
        <f>'04A Prevádzkové príjmy'!AL123/Parametre!$C$152*Parametre!AM168</f>
        <v>679954.11328848649</v>
      </c>
      <c r="AM53" s="234">
        <f>'04A Prevádzkové príjmy'!AM123/Parametre!$C$152*Parametre!AN168</f>
        <v>679954.11328848649</v>
      </c>
      <c r="AN53" s="234">
        <f>'04A Prevádzkové príjmy'!AN123/Parametre!$C$152*Parametre!AO168</f>
        <v>679954.11328848649</v>
      </c>
      <c r="AO53" s="234">
        <f>'04A Prevádzkové príjmy'!AO123/Parametre!$C$152*Parametre!AP168</f>
        <v>679954.11328848649</v>
      </c>
      <c r="AP53" s="234">
        <f>'04A Prevádzkové príjmy'!AP123/Parametre!$C$152*Parametre!AQ168</f>
        <v>679954.11328848649</v>
      </c>
    </row>
    <row r="54" spans="2:42" x14ac:dyDescent="0.2">
      <c r="B54" s="481" t="s">
        <v>689</v>
      </c>
      <c r="C54" s="349">
        <f t="shared" si="28"/>
        <v>0</v>
      </c>
      <c r="D54" s="234">
        <f>'04A Prevádzkové príjmy'!D124/Parametre!$C$152*Parametre!E169</f>
        <v>0</v>
      </c>
      <c r="E54" s="234">
        <f>'04A Prevádzkové príjmy'!E124/Parametre!$C$152*Parametre!F169</f>
        <v>0</v>
      </c>
      <c r="F54" s="234">
        <f>'04A Prevádzkové príjmy'!F124/Parametre!$C$152*Parametre!G169</f>
        <v>0</v>
      </c>
      <c r="G54" s="234">
        <f>'04A Prevádzkové príjmy'!G124/Parametre!$C$152*Parametre!H169</f>
        <v>0</v>
      </c>
      <c r="H54" s="234">
        <f>'04A Prevádzkové príjmy'!H124/Parametre!$C$152*Parametre!I169</f>
        <v>0</v>
      </c>
      <c r="I54" s="234">
        <f>'04A Prevádzkové príjmy'!I124/Parametre!$C$152*Parametre!J169</f>
        <v>0</v>
      </c>
      <c r="J54" s="234">
        <f>'04A Prevádzkové príjmy'!J124/Parametre!$C$152*Parametre!K169</f>
        <v>0</v>
      </c>
      <c r="K54" s="234">
        <f>'04A Prevádzkové príjmy'!K124/Parametre!$C$152*Parametre!L169</f>
        <v>0</v>
      </c>
      <c r="L54" s="234">
        <f>'04A Prevádzkové príjmy'!L124/Parametre!$C$152*Parametre!M169</f>
        <v>0</v>
      </c>
      <c r="M54" s="234">
        <f>'04A Prevádzkové príjmy'!M124/Parametre!$C$152*Parametre!N169</f>
        <v>0</v>
      </c>
      <c r="N54" s="234">
        <f>'04A Prevádzkové príjmy'!N124/Parametre!$C$152*Parametre!O169</f>
        <v>0</v>
      </c>
      <c r="O54" s="234">
        <f>'04A Prevádzkové príjmy'!O124/Parametre!$C$152*Parametre!P169</f>
        <v>0</v>
      </c>
      <c r="P54" s="234">
        <f>'04A Prevádzkové príjmy'!P124/Parametre!$C$152*Parametre!Q169</f>
        <v>0</v>
      </c>
      <c r="Q54" s="234">
        <f>'04A Prevádzkové príjmy'!Q124/Parametre!$C$152*Parametre!R169</f>
        <v>0</v>
      </c>
      <c r="R54" s="234">
        <f>'04A Prevádzkové príjmy'!R124/Parametre!$C$152*Parametre!S169</f>
        <v>0</v>
      </c>
      <c r="S54" s="234">
        <f>'04A Prevádzkové príjmy'!S124/Parametre!$C$152*Parametre!T169</f>
        <v>0</v>
      </c>
      <c r="T54" s="234">
        <f>'04A Prevádzkové príjmy'!T124/Parametre!$C$152*Parametre!U169</f>
        <v>0</v>
      </c>
      <c r="U54" s="234">
        <f>'04A Prevádzkové príjmy'!U124/Parametre!$C$152*Parametre!V169</f>
        <v>0</v>
      </c>
      <c r="V54" s="234">
        <f>'04A Prevádzkové príjmy'!V124/Parametre!$C$152*Parametre!W169</f>
        <v>0</v>
      </c>
      <c r="W54" s="234">
        <f>'04A Prevádzkové príjmy'!W124/Parametre!$C$152*Parametre!X169</f>
        <v>0</v>
      </c>
      <c r="X54" s="234">
        <f>'04A Prevádzkové príjmy'!X124/Parametre!$C$152*Parametre!Y169</f>
        <v>0</v>
      </c>
      <c r="Y54" s="234">
        <f>'04A Prevádzkové príjmy'!Y124/Parametre!$C$152*Parametre!Z169</f>
        <v>0</v>
      </c>
      <c r="Z54" s="234">
        <f>'04A Prevádzkové príjmy'!Z124/Parametre!$C$152*Parametre!AA169</f>
        <v>0</v>
      </c>
      <c r="AA54" s="234">
        <f>'04A Prevádzkové príjmy'!AA124/Parametre!$C$152*Parametre!AB169</f>
        <v>0</v>
      </c>
      <c r="AB54" s="234">
        <f>'04A Prevádzkové príjmy'!AB124/Parametre!$C$152*Parametre!AC169</f>
        <v>0</v>
      </c>
      <c r="AC54" s="234">
        <f>'04A Prevádzkové príjmy'!AC124/Parametre!$C$152*Parametre!AD169</f>
        <v>0</v>
      </c>
      <c r="AD54" s="234">
        <f>'04A Prevádzkové príjmy'!AD124/Parametre!$C$152*Parametre!AE169</f>
        <v>0</v>
      </c>
      <c r="AE54" s="234">
        <f>'04A Prevádzkové príjmy'!AE124/Parametre!$C$152*Parametre!AF169</f>
        <v>0</v>
      </c>
      <c r="AF54" s="234">
        <f>'04A Prevádzkové príjmy'!AF124/Parametre!$C$152*Parametre!AG169</f>
        <v>0</v>
      </c>
      <c r="AG54" s="234">
        <f>'04A Prevádzkové príjmy'!AG124/Parametre!$C$152*Parametre!AH169</f>
        <v>0</v>
      </c>
      <c r="AH54" s="234">
        <f>'04A Prevádzkové príjmy'!AH124/Parametre!$C$152*Parametre!AI169</f>
        <v>0</v>
      </c>
      <c r="AI54" s="234">
        <f>'04A Prevádzkové príjmy'!AI124/Parametre!$C$152*Parametre!AJ169</f>
        <v>0</v>
      </c>
      <c r="AJ54" s="234">
        <f>'04A Prevádzkové príjmy'!AJ124/Parametre!$C$152*Parametre!AK169</f>
        <v>0</v>
      </c>
      <c r="AK54" s="234">
        <f>'04A Prevádzkové príjmy'!AK124/Parametre!$C$152*Parametre!AL169</f>
        <v>0</v>
      </c>
      <c r="AL54" s="234">
        <f>'04A Prevádzkové príjmy'!AL124/Parametre!$C$152*Parametre!AM169</f>
        <v>0</v>
      </c>
      <c r="AM54" s="234">
        <f>'04A Prevádzkové príjmy'!AM124/Parametre!$C$152*Parametre!AN169</f>
        <v>0</v>
      </c>
      <c r="AN54" s="234">
        <f>'04A Prevádzkové príjmy'!AN124/Parametre!$C$152*Parametre!AO169</f>
        <v>0</v>
      </c>
      <c r="AO54" s="234">
        <f>'04A Prevádzkové príjmy'!AO124/Parametre!$C$152*Parametre!AP169</f>
        <v>0</v>
      </c>
      <c r="AP54" s="234">
        <f>'04A Prevádzkové príjmy'!AP124/Parametre!$C$152*Parametre!AQ169</f>
        <v>0</v>
      </c>
    </row>
    <row r="55" spans="2:42" x14ac:dyDescent="0.2">
      <c r="B55" s="305" t="s">
        <v>591</v>
      </c>
      <c r="C55" s="350">
        <f t="shared" si="28"/>
        <v>50284603.78143315</v>
      </c>
      <c r="D55" s="350">
        <f t="shared" ref="D55:AP55" si="29">SUM(D52:D54)</f>
        <v>0</v>
      </c>
      <c r="E55" s="350">
        <f t="shared" si="29"/>
        <v>0</v>
      </c>
      <c r="F55" s="350">
        <f t="shared" si="29"/>
        <v>0</v>
      </c>
      <c r="G55" s="350">
        <f t="shared" si="29"/>
        <v>516756.28441223921</v>
      </c>
      <c r="H55" s="350">
        <f t="shared" si="29"/>
        <v>539377.14593575255</v>
      </c>
      <c r="I55" s="350">
        <f t="shared" si="29"/>
        <v>570886.38792587665</v>
      </c>
      <c r="J55" s="350">
        <f t="shared" si="29"/>
        <v>610002.33955190773</v>
      </c>
      <c r="K55" s="350">
        <f t="shared" si="29"/>
        <v>656880.51758864592</v>
      </c>
      <c r="L55" s="350">
        <f t="shared" si="29"/>
        <v>709532.1769604024</v>
      </c>
      <c r="M55" s="350">
        <f t="shared" si="29"/>
        <v>776219.10705506336</v>
      </c>
      <c r="N55" s="350">
        <f t="shared" si="29"/>
        <v>831946.96740080928</v>
      </c>
      <c r="O55" s="350">
        <f t="shared" si="29"/>
        <v>888615.57640912314</v>
      </c>
      <c r="P55" s="350">
        <f t="shared" si="29"/>
        <v>945897.44129097252</v>
      </c>
      <c r="Q55" s="350">
        <f t="shared" si="29"/>
        <v>1004139.5786639771</v>
      </c>
      <c r="R55" s="350">
        <f t="shared" si="29"/>
        <v>1063009.9525886236</v>
      </c>
      <c r="S55" s="350">
        <f t="shared" si="29"/>
        <v>1116798.5271150642</v>
      </c>
      <c r="T55" s="350">
        <f t="shared" si="29"/>
        <v>1170247.2379925977</v>
      </c>
      <c r="U55" s="350">
        <f t="shared" si="29"/>
        <v>1223701.8507635221</v>
      </c>
      <c r="V55" s="350">
        <f t="shared" si="29"/>
        <v>1276823.6076958054</v>
      </c>
      <c r="W55" s="350">
        <f t="shared" si="29"/>
        <v>1329956.2619834782</v>
      </c>
      <c r="X55" s="350">
        <f t="shared" si="29"/>
        <v>1382763.1454585025</v>
      </c>
      <c r="Y55" s="350">
        <f t="shared" si="29"/>
        <v>1435586.0129031283</v>
      </c>
      <c r="Z55" s="350">
        <f t="shared" si="29"/>
        <v>1488090.2751031686</v>
      </c>
      <c r="AA55" s="350">
        <f t="shared" si="29"/>
        <v>1540615.7023383654</v>
      </c>
      <c r="AB55" s="350">
        <f t="shared" si="29"/>
        <v>1592829.7738589351</v>
      </c>
      <c r="AC55" s="350">
        <f t="shared" si="29"/>
        <v>1644903.7197576636</v>
      </c>
      <c r="AD55" s="350">
        <f t="shared" si="29"/>
        <v>1697006.7860865346</v>
      </c>
      <c r="AE55" s="350">
        <f t="shared" si="29"/>
        <v>1748809.5353934066</v>
      </c>
      <c r="AF55" s="350">
        <f t="shared" si="29"/>
        <v>1800646.8373954331</v>
      </c>
      <c r="AG55" s="350">
        <f t="shared" si="29"/>
        <v>1852191.2974159843</v>
      </c>
      <c r="AH55" s="350">
        <f t="shared" si="29"/>
        <v>1903775.8491651635</v>
      </c>
      <c r="AI55" s="350">
        <f t="shared" si="29"/>
        <v>1955075.1306830572</v>
      </c>
      <c r="AJ55" s="350">
        <f t="shared" si="29"/>
        <v>2006420.1534832353</v>
      </c>
      <c r="AK55" s="350">
        <f t="shared" si="29"/>
        <v>2057487.5783892991</v>
      </c>
      <c r="AL55" s="350">
        <f t="shared" si="29"/>
        <v>2108606.5085123749</v>
      </c>
      <c r="AM55" s="350">
        <f t="shared" si="29"/>
        <v>2149256.3059538733</v>
      </c>
      <c r="AN55" s="350">
        <f t="shared" si="29"/>
        <v>2189810.5012260843</v>
      </c>
      <c r="AO55" s="350">
        <f t="shared" si="29"/>
        <v>2229947.4765834706</v>
      </c>
      <c r="AP55" s="350">
        <f t="shared" si="29"/>
        <v>2269990.2303916076</v>
      </c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99"/>
  </sheetPr>
  <dimension ref="B2:AP26"/>
  <sheetViews>
    <sheetView zoomScale="90" zoomScaleNormal="90" workbookViewId="0">
      <selection activeCell="C26" sqref="C26"/>
    </sheetView>
  </sheetViews>
  <sheetFormatPr defaultColWidth="9.21875" defaultRowHeight="10.199999999999999" x14ac:dyDescent="0.2"/>
  <cols>
    <col min="1" max="1" width="2.77734375" style="253" customWidth="1"/>
    <col min="2" max="2" width="30.44140625" style="253" bestFit="1" customWidth="1"/>
    <col min="3" max="3" width="11.77734375" style="253" bestFit="1" customWidth="1"/>
    <col min="4" max="42" width="9.77734375" style="253" bestFit="1" customWidth="1"/>
    <col min="43" max="16384" width="9.21875" style="253"/>
  </cols>
  <sheetData>
    <row r="2" spans="2:42" x14ac:dyDescent="0.2">
      <c r="C2" s="254"/>
      <c r="D2" s="254" t="s">
        <v>10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</row>
    <row r="3" spans="2:42" x14ac:dyDescent="0.2">
      <c r="B3" s="255" t="s">
        <v>425</v>
      </c>
      <c r="C3" s="255"/>
      <c r="D3" s="256">
        <v>1</v>
      </c>
      <c r="E3" s="256">
        <v>2</v>
      </c>
      <c r="F3" s="256">
        <v>3</v>
      </c>
      <c r="G3" s="256">
        <v>4</v>
      </c>
      <c r="H3" s="256">
        <v>5</v>
      </c>
      <c r="I3" s="256">
        <v>6</v>
      </c>
      <c r="J3" s="256">
        <v>7</v>
      </c>
      <c r="K3" s="256">
        <v>8</v>
      </c>
      <c r="L3" s="256">
        <v>9</v>
      </c>
      <c r="M3" s="256">
        <v>10</v>
      </c>
      <c r="N3" s="256">
        <v>11</v>
      </c>
      <c r="O3" s="256">
        <v>12</v>
      </c>
      <c r="P3" s="256">
        <v>13</v>
      </c>
      <c r="Q3" s="256">
        <v>14</v>
      </c>
      <c r="R3" s="256">
        <v>15</v>
      </c>
      <c r="S3" s="256">
        <v>16</v>
      </c>
      <c r="T3" s="256">
        <v>17</v>
      </c>
      <c r="U3" s="256">
        <v>18</v>
      </c>
      <c r="V3" s="256">
        <v>19</v>
      </c>
      <c r="W3" s="256">
        <v>20</v>
      </c>
      <c r="X3" s="256">
        <v>21</v>
      </c>
      <c r="Y3" s="256">
        <v>22</v>
      </c>
      <c r="Z3" s="256">
        <v>23</v>
      </c>
      <c r="AA3" s="256">
        <v>24</v>
      </c>
      <c r="AB3" s="256">
        <v>25</v>
      </c>
      <c r="AC3" s="256">
        <v>26</v>
      </c>
      <c r="AD3" s="256">
        <v>27</v>
      </c>
      <c r="AE3" s="256">
        <v>28</v>
      </c>
      <c r="AF3" s="256">
        <v>29</v>
      </c>
      <c r="AG3" s="256">
        <v>30</v>
      </c>
      <c r="AH3" s="256">
        <v>31</v>
      </c>
      <c r="AI3" s="256">
        <v>32</v>
      </c>
      <c r="AJ3" s="256">
        <v>33</v>
      </c>
      <c r="AK3" s="256">
        <v>34</v>
      </c>
      <c r="AL3" s="256">
        <v>35</v>
      </c>
      <c r="AM3" s="256">
        <v>36</v>
      </c>
      <c r="AN3" s="256">
        <v>37</v>
      </c>
      <c r="AO3" s="256">
        <v>38</v>
      </c>
      <c r="AP3" s="256">
        <v>39</v>
      </c>
    </row>
    <row r="4" spans="2:42" x14ac:dyDescent="0.2">
      <c r="B4" s="257" t="s">
        <v>33</v>
      </c>
      <c r="C4" s="258" t="s">
        <v>9</v>
      </c>
      <c r="D4" s="259">
        <f>Parametre!C13</f>
        <v>2026</v>
      </c>
      <c r="E4" s="259">
        <f>$D$4+D3</f>
        <v>2027</v>
      </c>
      <c r="F4" s="259">
        <f>$D$4+E3</f>
        <v>2028</v>
      </c>
      <c r="G4" s="259">
        <f t="shared" ref="G4:AN4" si="0">$D$4+F3</f>
        <v>2029</v>
      </c>
      <c r="H4" s="259">
        <f t="shared" si="0"/>
        <v>2030</v>
      </c>
      <c r="I4" s="259">
        <f t="shared" si="0"/>
        <v>2031</v>
      </c>
      <c r="J4" s="259">
        <f t="shared" si="0"/>
        <v>2032</v>
      </c>
      <c r="K4" s="259">
        <f t="shared" si="0"/>
        <v>2033</v>
      </c>
      <c r="L4" s="259">
        <f t="shared" si="0"/>
        <v>2034</v>
      </c>
      <c r="M4" s="259">
        <f t="shared" si="0"/>
        <v>2035</v>
      </c>
      <c r="N4" s="259">
        <f t="shared" si="0"/>
        <v>2036</v>
      </c>
      <c r="O4" s="259">
        <f t="shared" si="0"/>
        <v>2037</v>
      </c>
      <c r="P4" s="259">
        <f t="shared" si="0"/>
        <v>2038</v>
      </c>
      <c r="Q4" s="259">
        <f t="shared" si="0"/>
        <v>2039</v>
      </c>
      <c r="R4" s="259">
        <f t="shared" si="0"/>
        <v>2040</v>
      </c>
      <c r="S4" s="259">
        <f t="shared" si="0"/>
        <v>2041</v>
      </c>
      <c r="T4" s="259">
        <f t="shared" si="0"/>
        <v>2042</v>
      </c>
      <c r="U4" s="259">
        <f t="shared" si="0"/>
        <v>2043</v>
      </c>
      <c r="V4" s="259">
        <f t="shared" si="0"/>
        <v>2044</v>
      </c>
      <c r="W4" s="259">
        <f t="shared" si="0"/>
        <v>2045</v>
      </c>
      <c r="X4" s="259">
        <f t="shared" si="0"/>
        <v>2046</v>
      </c>
      <c r="Y4" s="259">
        <f t="shared" si="0"/>
        <v>2047</v>
      </c>
      <c r="Z4" s="259">
        <f t="shared" si="0"/>
        <v>2048</v>
      </c>
      <c r="AA4" s="259">
        <f t="shared" si="0"/>
        <v>2049</v>
      </c>
      <c r="AB4" s="259">
        <f t="shared" si="0"/>
        <v>2050</v>
      </c>
      <c r="AC4" s="259">
        <f t="shared" si="0"/>
        <v>2051</v>
      </c>
      <c r="AD4" s="259">
        <f t="shared" si="0"/>
        <v>2052</v>
      </c>
      <c r="AE4" s="259">
        <f t="shared" si="0"/>
        <v>2053</v>
      </c>
      <c r="AF4" s="259">
        <f t="shared" si="0"/>
        <v>2054</v>
      </c>
      <c r="AG4" s="259">
        <f t="shared" si="0"/>
        <v>2055</v>
      </c>
      <c r="AH4" s="259">
        <f t="shared" si="0"/>
        <v>2056</v>
      </c>
      <c r="AI4" s="259">
        <f t="shared" si="0"/>
        <v>2057</v>
      </c>
      <c r="AJ4" s="259">
        <f t="shared" si="0"/>
        <v>2058</v>
      </c>
      <c r="AK4" s="259">
        <f t="shared" si="0"/>
        <v>2059</v>
      </c>
      <c r="AL4" s="259">
        <f t="shared" si="0"/>
        <v>2060</v>
      </c>
      <c r="AM4" s="259">
        <f t="shared" si="0"/>
        <v>2061</v>
      </c>
      <c r="AN4" s="259">
        <f t="shared" si="0"/>
        <v>2062</v>
      </c>
      <c r="AO4" s="259">
        <f t="shared" ref="AO4" si="1">$D$4+AN3</f>
        <v>2063</v>
      </c>
      <c r="AP4" s="259">
        <f t="shared" ref="AP4" si="2">$D$4+AO3</f>
        <v>2064</v>
      </c>
    </row>
    <row r="5" spans="2:42" x14ac:dyDescent="0.2">
      <c r="B5" s="254" t="s">
        <v>59</v>
      </c>
      <c r="C5" s="260">
        <f>SUM(D5:AP5)</f>
        <v>2508529080.8002167</v>
      </c>
      <c r="D5" s="261">
        <f>'10_A Bezpečnosť (cesty)'!D67</f>
        <v>35606791.624424614</v>
      </c>
      <c r="E5" s="261">
        <f>'10_A Bezpečnosť (cesty)'!E67</f>
        <v>36820470.509103075</v>
      </c>
      <c r="F5" s="261">
        <f>'10_A Bezpečnosť (cesty)'!F67</f>
        <v>37955689.830336429</v>
      </c>
      <c r="G5" s="261">
        <f>'10_A Bezpečnosť (cesty)'!G67</f>
        <v>39156790.004452527</v>
      </c>
      <c r="H5" s="261">
        <f>'10_A Bezpečnosť (cesty)'!H67</f>
        <v>40332182.875641346</v>
      </c>
      <c r="I5" s="261">
        <f>'10_A Bezpečnosť (cesty)'!I67</f>
        <v>41542858.214810602</v>
      </c>
      <c r="J5" s="261">
        <f>'10_A Bezpečnosť (cesty)'!J67</f>
        <v>42756075.852638856</v>
      </c>
      <c r="K5" s="261">
        <f>'10_A Bezpečnosť (cesty)'!K67</f>
        <v>44004724.259717673</v>
      </c>
      <c r="L5" s="261">
        <f>'10_A Bezpečnosť (cesty)'!L67</f>
        <v>45289838.189714685</v>
      </c>
      <c r="M5" s="261">
        <f>'10_A Bezpečnosť (cesty)'!M67</f>
        <v>46612482.597845331</v>
      </c>
      <c r="N5" s="261">
        <f>'10_A Bezpečnosť (cesty)'!N67</f>
        <v>47973753.510619327</v>
      </c>
      <c r="O5" s="261">
        <f>'10_A Bezpečnosť (cesty)'!O67</f>
        <v>49374779.013372481</v>
      </c>
      <c r="P5" s="261">
        <f>'10_A Bezpečnosť (cesty)'!P67</f>
        <v>50816720.082470126</v>
      </c>
      <c r="Q5" s="261">
        <f>'10_A Bezpečnosť (cesty)'!Q67</f>
        <v>52300771.530560359</v>
      </c>
      <c r="R5" s="261">
        <f>'10_A Bezpečnosť (cesty)'!R67</f>
        <v>53828163.272946522</v>
      </c>
      <c r="S5" s="261">
        <f>'10_A Bezpečnosť (cesty)'!S67</f>
        <v>55400160.951970972</v>
      </c>
      <c r="T5" s="261">
        <f>'10_A Bezpečnosť (cesty)'!T67</f>
        <v>56927920.117906831</v>
      </c>
      <c r="U5" s="261">
        <f>'10_A Bezpečnosť (cesty)'!U67</f>
        <v>58497809.948634513</v>
      </c>
      <c r="V5" s="261">
        <f>'10_A Bezpečnosť (cesty)'!V67</f>
        <v>60110992.390842676</v>
      </c>
      <c r="W5" s="261">
        <f>'10_A Bezpečnosť (cesty)'!W67</f>
        <v>61768661.172894634</v>
      </c>
      <c r="X5" s="261">
        <f>'10_A Bezpečnosť (cesty)'!X67</f>
        <v>63472043.202150524</v>
      </c>
      <c r="Y5" s="261">
        <f>'10_A Bezpečnosť (cesty)'!Y67</f>
        <v>65222399.045426413</v>
      </c>
      <c r="Z5" s="261">
        <f>'10_A Bezpečnosť (cesty)'!Z67</f>
        <v>67021024.064083934</v>
      </c>
      <c r="AA5" s="261">
        <f>'10_A Bezpečnosť (cesty)'!AA67</f>
        <v>68869249.481828943</v>
      </c>
      <c r="AB5" s="261">
        <f>'10_A Bezpečnosť (cesty)'!AB67</f>
        <v>70768443.02484116</v>
      </c>
      <c r="AC5" s="261">
        <f>'10_A Bezpečnosť (cesty)'!AC67</f>
        <v>72720010.262565881</v>
      </c>
      <c r="AD5" s="261">
        <f>'10_A Bezpečnosť (cesty)'!AD67</f>
        <v>74666230.494899973</v>
      </c>
      <c r="AE5" s="261">
        <f>'10_A Bezpečnosť (cesty)'!AE67</f>
        <v>76664537.788924888</v>
      </c>
      <c r="AF5" s="261">
        <f>'10_A Bezpečnosť (cesty)'!AF67</f>
        <v>78716326.138519242</v>
      </c>
      <c r="AG5" s="261">
        <f>'10_A Bezpečnosť (cesty)'!AG67</f>
        <v>80823026.942513198</v>
      </c>
      <c r="AH5" s="261">
        <f>'10_A Bezpečnosť (cesty)'!AH67</f>
        <v>82986109.747751221</v>
      </c>
      <c r="AI5" s="261">
        <f>'10_A Bezpečnosť (cesty)'!AI67</f>
        <v>85207083.646407917</v>
      </c>
      <c r="AJ5" s="261">
        <f>'10_A Bezpečnosť (cesty)'!AJ67</f>
        <v>87487497.808065549</v>
      </c>
      <c r="AK5" s="261">
        <f>'10_A Bezpečnosť (cesty)'!AK67</f>
        <v>89828943.203557462</v>
      </c>
      <c r="AL5" s="261">
        <f>'10_A Bezpečnosť (cesty)'!AL67</f>
        <v>92233053.186210051</v>
      </c>
      <c r="AM5" s="261">
        <f>'10_A Bezpečnosť (cesty)'!AM67</f>
        <v>94701504.886964381</v>
      </c>
      <c r="AN5" s="261">
        <f>'10_A Bezpečnosť (cesty)'!AN67</f>
        <v>97313069.363667727</v>
      </c>
      <c r="AO5" s="261">
        <f>'10_A Bezpečnosť (cesty)'!AO67</f>
        <v>99996652.43932724</v>
      </c>
      <c r="AP5" s="261">
        <f>'10_A Bezpečnosť (cesty)'!AP67</f>
        <v>102754240.12160768</v>
      </c>
    </row>
    <row r="6" spans="2:42" x14ac:dyDescent="0.2">
      <c r="B6" s="254" t="s">
        <v>60</v>
      </c>
      <c r="C6" s="260">
        <f t="shared" ref="C6:C8" si="3">SUM(D6:AP6)</f>
        <v>926847133.08008933</v>
      </c>
      <c r="D6" s="261">
        <f>'10_A Bezpečnosť (cesty)'!D68</f>
        <v>13155937.808820883</v>
      </c>
      <c r="E6" s="261">
        <f>'10_A Bezpečnosť (cesty)'!E68</f>
        <v>13604365.895598946</v>
      </c>
      <c r="F6" s="261">
        <f>'10_A Bezpečnosť (cesty)'!F68</f>
        <v>14023804.732618334</v>
      </c>
      <c r="G6" s="261">
        <f>'10_A Bezpečnosť (cesty)'!G68</f>
        <v>14467585.217759106</v>
      </c>
      <c r="H6" s="261">
        <f>'10_A Bezpečnosť (cesty)'!H68</f>
        <v>14901867.334750198</v>
      </c>
      <c r="I6" s="261">
        <f>'10_A Bezpečnosť (cesty)'!I68</f>
        <v>15349185.519877432</v>
      </c>
      <c r="J6" s="261">
        <f>'10_A Bezpečnosť (cesty)'!J68</f>
        <v>15797443.229309304</v>
      </c>
      <c r="K6" s="261">
        <f>'10_A Bezpečnosť (cesty)'!K68</f>
        <v>16258791.816752959</v>
      </c>
      <c r="L6" s="261">
        <f>'10_A Bezpečnosť (cesty)'!L68</f>
        <v>16733613.615437428</v>
      </c>
      <c r="M6" s="261">
        <f>'10_A Bezpečnosť (cesty)'!M68</f>
        <v>17222302.019578118</v>
      </c>
      <c r="N6" s="261">
        <f>'10_A Bezpečnosť (cesty)'!N68</f>
        <v>17725262.036089987</v>
      </c>
      <c r="O6" s="261">
        <f>'10_A Bezpečnosť (cesty)'!O68</f>
        <v>18242910.626465116</v>
      </c>
      <c r="P6" s="261">
        <f>'10_A Bezpečnosť (cesty)'!P68</f>
        <v>18775676.564697627</v>
      </c>
      <c r="Q6" s="261">
        <f>'10_A Bezpečnosť (cesty)'!Q68</f>
        <v>19324001.510476299</v>
      </c>
      <c r="R6" s="261">
        <f>'10_A Bezpečnosť (cesty)'!R68</f>
        <v>19888339.635266051</v>
      </c>
      <c r="S6" s="261">
        <f>'10_A Bezpečnosť (cesty)'!S68</f>
        <v>20469158.74025625</v>
      </c>
      <c r="T6" s="261">
        <f>'10_A Bezpečnosť (cesty)'!T68</f>
        <v>21033632.750050627</v>
      </c>
      <c r="U6" s="261">
        <f>'10_A Bezpečnosť (cesty)'!U68</f>
        <v>21613672.976510625</v>
      </c>
      <c r="V6" s="261">
        <f>'10_A Bezpečnosť (cesty)'!V68</f>
        <v>22209709.049166579</v>
      </c>
      <c r="W6" s="261">
        <f>'10_A Bezpečnosť (cesty)'!W68</f>
        <v>22822181.648321599</v>
      </c>
      <c r="X6" s="261">
        <f>'10_A Bezpečnosť (cesty)'!X68</f>
        <v>23451544.456143267</v>
      </c>
      <c r="Y6" s="261">
        <f>'10_A Bezpečnosť (cesty)'!Y68</f>
        <v>24098263.125001442</v>
      </c>
      <c r="Z6" s="261">
        <f>'10_A Bezpečnosť (cesty)'!Z68</f>
        <v>24762816.157578211</v>
      </c>
      <c r="AA6" s="261">
        <f>'10_A Bezpečnosť (cesty)'!AA68</f>
        <v>25445695.25898809</v>
      </c>
      <c r="AB6" s="261">
        <f>'10_A Bezpečnosť (cesty)'!AB68</f>
        <v>26147406.000643723</v>
      </c>
      <c r="AC6" s="261">
        <f>'10_A Bezpečnosť (cesty)'!AC68</f>
        <v>26868467.90989311</v>
      </c>
      <c r="AD6" s="261">
        <f>'10_A Bezpečnosť (cesty)'!AD68</f>
        <v>27587554.045241408</v>
      </c>
      <c r="AE6" s="261">
        <f>'10_A Bezpečnosť (cesty)'!AE68</f>
        <v>28325885.429362189</v>
      </c>
      <c r="AF6" s="261">
        <f>'10_A Bezpečnosť (cesty)'!AF68</f>
        <v>29083976.701099381</v>
      </c>
      <c r="AG6" s="261">
        <f>'10_A Bezpečnosť (cesty)'!AG68</f>
        <v>29862356.997395255</v>
      </c>
      <c r="AH6" s="261">
        <f>'10_A Bezpečnosť (cesty)'!AH68</f>
        <v>30661569.378407273</v>
      </c>
      <c r="AI6" s="261">
        <f>'10_A Bezpečnosť (cesty)'!AI68</f>
        <v>31482171.18341843</v>
      </c>
      <c r="AJ6" s="261">
        <f>'10_A Bezpečnosť (cesty)'!AJ68</f>
        <v>32324734.74145199</v>
      </c>
      <c r="AK6" s="261">
        <f>'10_A Bezpečnosť (cesty)'!AK68</f>
        <v>33189848.12618624</v>
      </c>
      <c r="AL6" s="261">
        <f>'10_A Bezpečnosť (cesty)'!AL68</f>
        <v>34078114.526453927</v>
      </c>
      <c r="AM6" s="261">
        <f>'10_A Bezpečnosť (cesty)'!AM68</f>
        <v>34990154.066684127</v>
      </c>
      <c r="AN6" s="261">
        <f>'10_A Bezpečnosť (cesty)'!AN68</f>
        <v>35955070.681151219</v>
      </c>
      <c r="AO6" s="261">
        <f>'10_A Bezpečnosť (cesty)'!AO68</f>
        <v>36946596.360513471</v>
      </c>
      <c r="AP6" s="261">
        <f>'10_A Bezpečnosť (cesty)'!AP68</f>
        <v>37965465.206672996</v>
      </c>
    </row>
    <row r="7" spans="2:42" x14ac:dyDescent="0.2">
      <c r="B7" s="254" t="s">
        <v>61</v>
      </c>
      <c r="C7" s="260">
        <f t="shared" si="3"/>
        <v>240305289.56430632</v>
      </c>
      <c r="D7" s="261">
        <f>'10_A Bezpečnosť (cesty)'!D69</f>
        <v>3410963.5154708242</v>
      </c>
      <c r="E7" s="261">
        <f>'10_A Bezpečnosť (cesty)'!E69</f>
        <v>3527228.3168595573</v>
      </c>
      <c r="F7" s="261">
        <f>'10_A Bezpečnosť (cesty)'!F69</f>
        <v>3635976.6487585204</v>
      </c>
      <c r="G7" s="261">
        <f>'10_A Bezpečnosť (cesty)'!G69</f>
        <v>3751036.6044215881</v>
      </c>
      <c r="H7" s="261">
        <f>'10_A Bezpečnosť (cesty)'!H69</f>
        <v>3863634.0477897059</v>
      </c>
      <c r="I7" s="261">
        <f>'10_A Bezpečnosť (cesty)'!I69</f>
        <v>3979611.0786166829</v>
      </c>
      <c r="J7" s="261">
        <f>'10_A Bezpečnosť (cesty)'!J69</f>
        <v>4095831.7394990986</v>
      </c>
      <c r="K7" s="261">
        <f>'10_A Bezpečnosť (cesty)'!K69</f>
        <v>4215446.1077458793</v>
      </c>
      <c r="L7" s="261">
        <f>'10_A Bezpečnosť (cesty)'!L69</f>
        <v>4338553.8036104823</v>
      </c>
      <c r="M7" s="261">
        <f>'10_A Bezpečnosť (cesty)'!M69</f>
        <v>4465257.2884223545</v>
      </c>
      <c r="N7" s="261">
        <f>'10_A Bezpečnosť (cesty)'!N69</f>
        <v>4595660.3383263377</v>
      </c>
      <c r="O7" s="261">
        <f>'10_A Bezpečnosť (cesty)'!O69</f>
        <v>4729872.0648233537</v>
      </c>
      <c r="P7" s="261">
        <f>'10_A Bezpečnosť (cesty)'!P69</f>
        <v>4868003.0528793</v>
      </c>
      <c r="Q7" s="261">
        <f>'10_A Bezpečnosť (cesty)'!Q69</f>
        <v>5010167.8361732485</v>
      </c>
      <c r="R7" s="261">
        <f>'10_A Bezpečnosť (cesty)'!R69</f>
        <v>5156485.0521508502</v>
      </c>
      <c r="S7" s="261">
        <f>'10_A Bezpečnosť (cesty)'!S69</f>
        <v>5307074.9857825981</v>
      </c>
      <c r="T7" s="261">
        <f>'10_A Bezpečnosť (cesty)'!T69</f>
        <v>5453427.1191846915</v>
      </c>
      <c r="U7" s="261">
        <f>'10_A Bezpečnosť (cesty)'!U69</f>
        <v>5603815.1780595323</v>
      </c>
      <c r="V7" s="261">
        <f>'10_A Bezpečnosť (cesty)'!V69</f>
        <v>5758350.6042688182</v>
      </c>
      <c r="W7" s="261">
        <f>'10_A Bezpečnosť (cesty)'!W69</f>
        <v>5917147.8522859914</v>
      </c>
      <c r="X7" s="261">
        <f>'10_A Bezpečnosť (cesty)'!X69</f>
        <v>6080323.5188253894</v>
      </c>
      <c r="Y7" s="261">
        <f>'10_A Bezpečnosť (cesty)'!Y69</f>
        <v>6247999.2384991096</v>
      </c>
      <c r="Z7" s="261">
        <f>'10_A Bezpečnosť (cesty)'!Z69</f>
        <v>6420298.9830137184</v>
      </c>
      <c r="AA7" s="261">
        <f>'10_A Bezpečnosť (cesty)'!AA69</f>
        <v>6597350.0635817936</v>
      </c>
      <c r="AB7" s="261">
        <f>'10_A Bezpečnosť (cesty)'!AB69</f>
        <v>6779284.233128407</v>
      </c>
      <c r="AC7" s="261">
        <f>'10_A Bezpečnosť (cesty)'!AC69</f>
        <v>6966234.7640755661</v>
      </c>
      <c r="AD7" s="261">
        <f>'10_A Bezpečnosť (cesty)'!AD69</f>
        <v>7152673.2126880325</v>
      </c>
      <c r="AE7" s="261">
        <f>'10_A Bezpečnosť (cesty)'!AE69</f>
        <v>7344101.5885699047</v>
      </c>
      <c r="AF7" s="261">
        <f>'10_A Bezpečnosť (cesty)'!AF69</f>
        <v>7540653.477589475</v>
      </c>
      <c r="AG7" s="261">
        <f>'10_A Bezpečnosť (cesty)'!AG69</f>
        <v>7742465.9789817063</v>
      </c>
      <c r="AH7" s="261">
        <f>'10_A Bezpečnosť (cesty)'!AH69</f>
        <v>7949678.6717682946</v>
      </c>
      <c r="AI7" s="261">
        <f>'10_A Bezpečnosť (cesty)'!AI69</f>
        <v>8162437.0385701405</v>
      </c>
      <c r="AJ7" s="261">
        <f>'10_A Bezpečnosť (cesty)'!AJ69</f>
        <v>8380890.4271108406</v>
      </c>
      <c r="AK7" s="261">
        <f>'10_A Bezpečnosť (cesty)'!AK69</f>
        <v>8605189.7868230976</v>
      </c>
      <c r="AL7" s="261">
        <f>'10_A Bezpečnosť (cesty)'!AL69</f>
        <v>8835492.3770931363</v>
      </c>
      <c r="AM7" s="261">
        <f>'10_A Bezpečnosť (cesty)'!AM69</f>
        <v>9071958.4032149054</v>
      </c>
      <c r="AN7" s="261">
        <f>'10_A Bezpečnosť (cesty)'!AN69</f>
        <v>9322133.8683785629</v>
      </c>
      <c r="AO7" s="261">
        <f>'10_A Bezpečnosť (cesty)'!AO69</f>
        <v>9579208.5219993126</v>
      </c>
      <c r="AP7" s="261">
        <f>'10_A Bezpečnosť (cesty)'!AP69</f>
        <v>9843372.1752655189</v>
      </c>
    </row>
    <row r="8" spans="2:42" x14ac:dyDescent="0.2">
      <c r="B8" s="255" t="s">
        <v>9</v>
      </c>
      <c r="C8" s="262">
        <f t="shared" si="3"/>
        <v>3675681503.444612</v>
      </c>
      <c r="D8" s="262">
        <f t="shared" ref="D8:AN8" si="4">SUM(D5:D7)</f>
        <v>52173692.94871632</v>
      </c>
      <c r="E8" s="262">
        <f t="shared" si="4"/>
        <v>53952064.721561581</v>
      </c>
      <c r="F8" s="262">
        <f t="shared" si="4"/>
        <v>55615471.211713284</v>
      </c>
      <c r="G8" s="262">
        <f t="shared" si="4"/>
        <v>57375411.826633215</v>
      </c>
      <c r="H8" s="262">
        <f t="shared" si="4"/>
        <v>59097684.258181252</v>
      </c>
      <c r="I8" s="262">
        <f t="shared" si="4"/>
        <v>60871654.813304722</v>
      </c>
      <c r="J8" s="262">
        <f t="shared" si="4"/>
        <v>62649350.821447261</v>
      </c>
      <c r="K8" s="262">
        <f t="shared" si="4"/>
        <v>64478962.184216507</v>
      </c>
      <c r="L8" s="262">
        <f t="shared" si="4"/>
        <v>66362005.608762592</v>
      </c>
      <c r="M8" s="262">
        <f t="shared" si="4"/>
        <v>68300041.905845806</v>
      </c>
      <c r="N8" s="262">
        <f t="shared" si="4"/>
        <v>70294675.885035649</v>
      </c>
      <c r="O8" s="262">
        <f t="shared" si="4"/>
        <v>72347561.704660952</v>
      </c>
      <c r="P8" s="262">
        <f t="shared" si="4"/>
        <v>74460399.700047061</v>
      </c>
      <c r="Q8" s="262">
        <f t="shared" si="4"/>
        <v>76634940.877209917</v>
      </c>
      <c r="R8" s="262">
        <f t="shared" si="4"/>
        <v>78872987.960363418</v>
      </c>
      <c r="S8" s="262">
        <f t="shared" si="4"/>
        <v>81176394.678009808</v>
      </c>
      <c r="T8" s="262">
        <f t="shared" si="4"/>
        <v>83414979.987142146</v>
      </c>
      <c r="U8" s="262">
        <f t="shared" si="4"/>
        <v>85715298.103204668</v>
      </c>
      <c r="V8" s="262">
        <f t="shared" si="4"/>
        <v>88079052.04427807</v>
      </c>
      <c r="W8" s="262">
        <f t="shared" si="4"/>
        <v>90507990.673502222</v>
      </c>
      <c r="X8" s="262">
        <f t="shared" si="4"/>
        <v>93003911.177119166</v>
      </c>
      <c r="Y8" s="262">
        <f t="shared" si="4"/>
        <v>95568661.408926964</v>
      </c>
      <c r="Z8" s="262">
        <f t="shared" si="4"/>
        <v>98204139.204675868</v>
      </c>
      <c r="AA8" s="262">
        <f t="shared" si="4"/>
        <v>100912294.80439883</v>
      </c>
      <c r="AB8" s="262">
        <f t="shared" si="4"/>
        <v>103695133.2586133</v>
      </c>
      <c r="AC8" s="262">
        <f t="shared" si="4"/>
        <v>106554712.93653455</v>
      </c>
      <c r="AD8" s="262">
        <f t="shared" si="4"/>
        <v>109406457.7528294</v>
      </c>
      <c r="AE8" s="262">
        <f t="shared" si="4"/>
        <v>112334524.80685699</v>
      </c>
      <c r="AF8" s="262">
        <f t="shared" si="4"/>
        <v>115340956.3172081</v>
      </c>
      <c r="AG8" s="262">
        <f t="shared" si="4"/>
        <v>118427849.91889015</v>
      </c>
      <c r="AH8" s="262">
        <f t="shared" si="4"/>
        <v>121597357.79792678</v>
      </c>
      <c r="AI8" s="262">
        <f t="shared" si="4"/>
        <v>124851691.86839649</v>
      </c>
      <c r="AJ8" s="262">
        <f t="shared" si="4"/>
        <v>128193122.97662838</v>
      </c>
      <c r="AK8" s="262">
        <f t="shared" si="4"/>
        <v>131623981.11656679</v>
      </c>
      <c r="AL8" s="262">
        <f t="shared" si="4"/>
        <v>135146660.08975711</v>
      </c>
      <c r="AM8" s="262">
        <f t="shared" si="4"/>
        <v>138763617.35686341</v>
      </c>
      <c r="AN8" s="262">
        <f t="shared" si="4"/>
        <v>142590273.91319749</v>
      </c>
      <c r="AO8" s="262">
        <f t="shared" ref="AO8:AP8" si="5">SUM(AO5:AO7)</f>
        <v>146522457.32184002</v>
      </c>
      <c r="AP8" s="262">
        <f t="shared" si="5"/>
        <v>150563077.50354621</v>
      </c>
    </row>
    <row r="11" spans="2:42" x14ac:dyDescent="0.2">
      <c r="C11" s="254"/>
      <c r="D11" s="254" t="s">
        <v>10</v>
      </c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</row>
    <row r="12" spans="2:42" x14ac:dyDescent="0.2">
      <c r="B12" s="255" t="s">
        <v>426</v>
      </c>
      <c r="C12" s="255"/>
      <c r="D12" s="256">
        <v>1</v>
      </c>
      <c r="E12" s="256">
        <v>2</v>
      </c>
      <c r="F12" s="256">
        <v>3</v>
      </c>
      <c r="G12" s="256">
        <v>4</v>
      </c>
      <c r="H12" s="256">
        <v>5</v>
      </c>
      <c r="I12" s="256">
        <v>6</v>
      </c>
      <c r="J12" s="256">
        <v>7</v>
      </c>
      <c r="K12" s="256">
        <v>8</v>
      </c>
      <c r="L12" s="256">
        <v>9</v>
      </c>
      <c r="M12" s="256">
        <v>10</v>
      </c>
      <c r="N12" s="256">
        <v>11</v>
      </c>
      <c r="O12" s="256">
        <v>12</v>
      </c>
      <c r="P12" s="256">
        <v>13</v>
      </c>
      <c r="Q12" s="256">
        <v>14</v>
      </c>
      <c r="R12" s="256">
        <v>15</v>
      </c>
      <c r="S12" s="256">
        <v>16</v>
      </c>
      <c r="T12" s="256">
        <v>17</v>
      </c>
      <c r="U12" s="256">
        <v>18</v>
      </c>
      <c r="V12" s="256">
        <v>19</v>
      </c>
      <c r="W12" s="256">
        <v>20</v>
      </c>
      <c r="X12" s="256">
        <v>21</v>
      </c>
      <c r="Y12" s="256">
        <v>22</v>
      </c>
      <c r="Z12" s="256">
        <v>23</v>
      </c>
      <c r="AA12" s="256">
        <v>24</v>
      </c>
      <c r="AB12" s="256">
        <v>25</v>
      </c>
      <c r="AC12" s="256">
        <v>26</v>
      </c>
      <c r="AD12" s="256">
        <v>27</v>
      </c>
      <c r="AE12" s="256">
        <v>28</v>
      </c>
      <c r="AF12" s="256">
        <v>29</v>
      </c>
      <c r="AG12" s="256">
        <v>30</v>
      </c>
      <c r="AH12" s="256">
        <v>31</v>
      </c>
      <c r="AI12" s="256">
        <v>32</v>
      </c>
      <c r="AJ12" s="256">
        <v>33</v>
      </c>
      <c r="AK12" s="256">
        <v>34</v>
      </c>
      <c r="AL12" s="256">
        <v>35</v>
      </c>
      <c r="AM12" s="256">
        <v>36</v>
      </c>
      <c r="AN12" s="256">
        <v>37</v>
      </c>
      <c r="AO12" s="256">
        <v>38</v>
      </c>
      <c r="AP12" s="256">
        <v>39</v>
      </c>
    </row>
    <row r="13" spans="2:42" x14ac:dyDescent="0.2">
      <c r="B13" s="257" t="s">
        <v>34</v>
      </c>
      <c r="C13" s="258" t="s">
        <v>9</v>
      </c>
      <c r="D13" s="259">
        <f>D4</f>
        <v>2026</v>
      </c>
      <c r="E13" s="259">
        <f t="shared" ref="E13:AN13" si="6">E4</f>
        <v>2027</v>
      </c>
      <c r="F13" s="259">
        <f t="shared" si="6"/>
        <v>2028</v>
      </c>
      <c r="G13" s="259">
        <f t="shared" si="6"/>
        <v>2029</v>
      </c>
      <c r="H13" s="259">
        <f t="shared" si="6"/>
        <v>2030</v>
      </c>
      <c r="I13" s="259">
        <f t="shared" si="6"/>
        <v>2031</v>
      </c>
      <c r="J13" s="259">
        <f t="shared" si="6"/>
        <v>2032</v>
      </c>
      <c r="K13" s="259">
        <f t="shared" si="6"/>
        <v>2033</v>
      </c>
      <c r="L13" s="259">
        <f t="shared" si="6"/>
        <v>2034</v>
      </c>
      <c r="M13" s="259">
        <f t="shared" si="6"/>
        <v>2035</v>
      </c>
      <c r="N13" s="259">
        <f t="shared" si="6"/>
        <v>2036</v>
      </c>
      <c r="O13" s="259">
        <f t="shared" si="6"/>
        <v>2037</v>
      </c>
      <c r="P13" s="259">
        <f t="shared" si="6"/>
        <v>2038</v>
      </c>
      <c r="Q13" s="259">
        <f t="shared" si="6"/>
        <v>2039</v>
      </c>
      <c r="R13" s="259">
        <f t="shared" si="6"/>
        <v>2040</v>
      </c>
      <c r="S13" s="259">
        <f t="shared" si="6"/>
        <v>2041</v>
      </c>
      <c r="T13" s="259">
        <f t="shared" si="6"/>
        <v>2042</v>
      </c>
      <c r="U13" s="259">
        <f t="shared" si="6"/>
        <v>2043</v>
      </c>
      <c r="V13" s="259">
        <f t="shared" si="6"/>
        <v>2044</v>
      </c>
      <c r="W13" s="259">
        <f t="shared" si="6"/>
        <v>2045</v>
      </c>
      <c r="X13" s="259">
        <f t="shared" si="6"/>
        <v>2046</v>
      </c>
      <c r="Y13" s="259">
        <f t="shared" si="6"/>
        <v>2047</v>
      </c>
      <c r="Z13" s="259">
        <f t="shared" si="6"/>
        <v>2048</v>
      </c>
      <c r="AA13" s="259">
        <f t="shared" si="6"/>
        <v>2049</v>
      </c>
      <c r="AB13" s="259">
        <f t="shared" si="6"/>
        <v>2050</v>
      </c>
      <c r="AC13" s="259">
        <f t="shared" si="6"/>
        <v>2051</v>
      </c>
      <c r="AD13" s="259">
        <f t="shared" si="6"/>
        <v>2052</v>
      </c>
      <c r="AE13" s="259">
        <f t="shared" si="6"/>
        <v>2053</v>
      </c>
      <c r="AF13" s="259">
        <f t="shared" si="6"/>
        <v>2054</v>
      </c>
      <c r="AG13" s="259">
        <f t="shared" si="6"/>
        <v>2055</v>
      </c>
      <c r="AH13" s="259">
        <f t="shared" si="6"/>
        <v>2056</v>
      </c>
      <c r="AI13" s="259">
        <f t="shared" si="6"/>
        <v>2057</v>
      </c>
      <c r="AJ13" s="259">
        <f t="shared" si="6"/>
        <v>2058</v>
      </c>
      <c r="AK13" s="259">
        <f t="shared" si="6"/>
        <v>2059</v>
      </c>
      <c r="AL13" s="259">
        <f t="shared" si="6"/>
        <v>2060</v>
      </c>
      <c r="AM13" s="259">
        <f t="shared" si="6"/>
        <v>2061</v>
      </c>
      <c r="AN13" s="259">
        <f t="shared" si="6"/>
        <v>2062</v>
      </c>
      <c r="AO13" s="259">
        <f t="shared" ref="AO13:AP13" si="7">AO4</f>
        <v>2063</v>
      </c>
      <c r="AP13" s="259">
        <f t="shared" si="7"/>
        <v>2064</v>
      </c>
    </row>
    <row r="14" spans="2:42" x14ac:dyDescent="0.2">
      <c r="B14" s="254" t="s">
        <v>59</v>
      </c>
      <c r="C14" s="260">
        <f>SUM(D14:AP14)</f>
        <v>2505093945.3634486</v>
      </c>
      <c r="D14" s="261">
        <f>'10_A Bezpečnosť (cesty)'!D101</f>
        <v>35606791.624424614</v>
      </c>
      <c r="E14" s="261">
        <f>'10_A Bezpečnosť (cesty)'!E101</f>
        <v>36820470.509103075</v>
      </c>
      <c r="F14" s="261">
        <f>'10_A Bezpečnosť (cesty)'!F101</f>
        <v>37955689.830336429</v>
      </c>
      <c r="G14" s="261">
        <f>'10_A Bezpečnosť (cesty)'!G101</f>
        <v>39086172.708948292</v>
      </c>
      <c r="H14" s="261">
        <f>'10_A Bezpečnosť (cesty)'!H101</f>
        <v>40260032.79555203</v>
      </c>
      <c r="I14" s="261">
        <f>'10_A Bezpečnosť (cesty)'!I101</f>
        <v>41469141.274124391</v>
      </c>
      <c r="J14" s="261">
        <f>'10_A Bezpečnosť (cesty)'!J101</f>
        <v>42680816.690506764</v>
      </c>
      <c r="K14" s="261">
        <f>'10_A Bezpečnosť (cesty)'!K101</f>
        <v>43927889.764081709</v>
      </c>
      <c r="L14" s="261">
        <f>'10_A Bezpečnosť (cesty)'!L101</f>
        <v>45211394.51651489</v>
      </c>
      <c r="M14" s="261">
        <f>'10_A Bezpečnosť (cesty)'!M101</f>
        <v>46532395.154362597</v>
      </c>
      <c r="N14" s="261">
        <f>'10_A Bezpečnosť (cesty)'!N101</f>
        <v>47891986.938446335</v>
      </c>
      <c r="O14" s="261">
        <f>'10_A Bezpečnosť (cesty)'!O101</f>
        <v>49291297.170846753</v>
      </c>
      <c r="P14" s="261">
        <f>'10_A Bezpečnosť (cesty)'!P101</f>
        <v>50731486.026871011</v>
      </c>
      <c r="Q14" s="261">
        <f>'10_A Bezpečnosť (cesty)'!Q101</f>
        <v>52213747.499908812</v>
      </c>
      <c r="R14" s="261">
        <f>'10_A Bezpečnosť (cesty)'!R101</f>
        <v>53739310.666912645</v>
      </c>
      <c r="S14" s="261">
        <f>'10_A Bezpečnosť (cesty)'!S101</f>
        <v>55310124.039114885</v>
      </c>
      <c r="T14" s="261">
        <f>'10_A Bezpečnosť (cesty)'!T101</f>
        <v>56836821.997535564</v>
      </c>
      <c r="U14" s="261">
        <f>'10_A Bezpečnosť (cesty)'!U101</f>
        <v>58405632.636258982</v>
      </c>
      <c r="V14" s="261">
        <f>'10_A Bezpečnosť (cesty)'!V101</f>
        <v>60017717.509495221</v>
      </c>
      <c r="W14" s="261">
        <f>'10_A Bezpečnosť (cesty)'!W101</f>
        <v>61674269.944004789</v>
      </c>
      <c r="X14" s="261">
        <f>'10_A Bezpečnosť (cesty)'!X101</f>
        <v>63376516.43537733</v>
      </c>
      <c r="Y14" s="261">
        <f>'10_A Bezpečnosť (cesty)'!Y101</f>
        <v>65125717.128908023</v>
      </c>
      <c r="Z14" s="261">
        <f>'10_A Bezpečnosť (cesty)'!Z101</f>
        <v>66923166.954120301</v>
      </c>
      <c r="AA14" s="261">
        <f>'10_A Bezpečnosť (cesty)'!AA101</f>
        <v>68770196.692152366</v>
      </c>
      <c r="AB14" s="261">
        <f>'10_A Bezpečnosť (cesty)'!AB101</f>
        <v>70668173.616125584</v>
      </c>
      <c r="AC14" s="261">
        <f>'10_A Bezpečnosť (cesty)'!AC101</f>
        <v>72618502.831183553</v>
      </c>
      <c r="AD14" s="261">
        <f>'10_A Bezpečnosť (cesty)'!AD101</f>
        <v>74563544.52926527</v>
      </c>
      <c r="AE14" s="261">
        <f>'10_A Bezpečnosť (cesty)'!AE101</f>
        <v>76560652.887913406</v>
      </c>
      <c r="AF14" s="261">
        <f>'10_A Bezpečnosť (cesty)'!AF101</f>
        <v>78611221.453797102</v>
      </c>
      <c r="AG14" s="261">
        <f>'10_A Bezpečnosť (cesty)'!AG101</f>
        <v>80716681.16772002</v>
      </c>
      <c r="AH14" s="261">
        <f>'10_A Bezpečnosť (cesty)'!AH101</f>
        <v>82878501.107761607</v>
      </c>
      <c r="AI14" s="261">
        <f>'10_A Bezpečnosť (cesty)'!AI101</f>
        <v>85098189.88583377</v>
      </c>
      <c r="AJ14" s="261">
        <f>'10_A Bezpečnosť (cesty)'!AJ101</f>
        <v>87377296.180159017</v>
      </c>
      <c r="AK14" s="261">
        <f>'10_A Bezpečnosť (cesty)'!AK101</f>
        <v>89717410.458005369</v>
      </c>
      <c r="AL14" s="261">
        <f>'10_A Bezpečnosť (cesty)'!AL101</f>
        <v>92120165.55731684</v>
      </c>
      <c r="AM14" s="261">
        <f>'10_A Bezpečnosť (cesty)'!AM101</f>
        <v>94587769.222553998</v>
      </c>
      <c r="AN14" s="261">
        <f>'10_A Bezpečnosť (cesty)'!AN101</f>
        <v>97198388.270831585</v>
      </c>
      <c r="AO14" s="261">
        <f>'10_A Bezpečnosť (cesty)'!AO101</f>
        <v>99881017.835120171</v>
      </c>
      <c r="AP14" s="261">
        <f>'10_A Bezpečnosť (cesty)'!AP101</f>
        <v>102637643.85195357</v>
      </c>
    </row>
    <row r="15" spans="2:42" x14ac:dyDescent="0.2">
      <c r="B15" s="254" t="s">
        <v>60</v>
      </c>
      <c r="C15" s="260">
        <f t="shared" ref="C15:C17" si="8">SUM(D15:AP15)</f>
        <v>925410124.4157176</v>
      </c>
      <c r="D15" s="261">
        <f>'10_A Bezpečnosť (cesty)'!D102</f>
        <v>13155937.808820883</v>
      </c>
      <c r="E15" s="261">
        <f>'10_A Bezpečnosť (cesty)'!E102</f>
        <v>13604365.895598946</v>
      </c>
      <c r="F15" s="261">
        <f>'10_A Bezpečnosť (cesty)'!F102</f>
        <v>14023804.732618334</v>
      </c>
      <c r="G15" s="261">
        <f>'10_A Bezpečnosť (cesty)'!G102</f>
        <v>14438287.097077454</v>
      </c>
      <c r="H15" s="261">
        <f>'10_A Bezpečnosť (cesty)'!H102</f>
        <v>14871925.742741263</v>
      </c>
      <c r="I15" s="261">
        <f>'10_A Bezpečnosť (cesty)'!I102</f>
        <v>15318585.957896473</v>
      </c>
      <c r="J15" s="261">
        <f>'10_A Bezpečnosť (cesty)'!J102</f>
        <v>15766195.563975399</v>
      </c>
      <c r="K15" s="261">
        <f>'10_A Bezpečnosť (cesty)'!K102</f>
        <v>16226881.936385835</v>
      </c>
      <c r="L15" s="261">
        <f>'10_A Bezpečnosť (cesty)'!L102</f>
        <v>16701027.091610989</v>
      </c>
      <c r="M15" s="261">
        <f>'10_A Bezpečnosť (cesty)'!M102</f>
        <v>17189024.099991173</v>
      </c>
      <c r="N15" s="261">
        <f>'10_A Bezpečnosť (cesty)'!N102</f>
        <v>17691277.636821546</v>
      </c>
      <c r="O15" s="261">
        <f>'10_A Bezpečnosť (cesty)'!O102</f>
        <v>18208204.324047722</v>
      </c>
      <c r="P15" s="261">
        <f>'10_A Bezpečnosť (cesty)'!P102</f>
        <v>18740232.588936526</v>
      </c>
      <c r="Q15" s="261">
        <f>'10_A Bezpečnosť (cesty)'!Q102</f>
        <v>19287803.735709716</v>
      </c>
      <c r="R15" s="261">
        <f>'10_A Bezpečnosť (cesty)'!R102</f>
        <v>19851371.572833858</v>
      </c>
      <c r="S15" s="261">
        <f>'10_A Bezpečnosť (cesty)'!S102</f>
        <v>20431675.583816949</v>
      </c>
      <c r="T15" s="261">
        <f>'10_A Bezpečnosť (cesty)'!T102</f>
        <v>20995684.980341386</v>
      </c>
      <c r="U15" s="261">
        <f>'10_A Bezpečnosť (cesty)'!U102</f>
        <v>21575252.355259735</v>
      </c>
      <c r="V15" s="261">
        <f>'10_A Bezpečnosť (cesty)'!V102</f>
        <v>22170807.153702352</v>
      </c>
      <c r="W15" s="261">
        <f>'10_A Bezpečnosť (cesty)'!W102</f>
        <v>22782789.868469365</v>
      </c>
      <c r="X15" s="261">
        <f>'10_A Bezpečnosť (cesty)'!X102</f>
        <v>23411653.988145046</v>
      </c>
      <c r="Y15" s="261">
        <f>'10_A Bezpečnosť (cesty)'!Y102</f>
        <v>24057864.967715967</v>
      </c>
      <c r="Z15" s="261">
        <f>'10_A Bezpečnosť (cesty)'!Z102</f>
        <v>24721901.107611239</v>
      </c>
      <c r="AA15" s="261">
        <f>'10_A Bezpečnosť (cesty)'!AA102</f>
        <v>25404253.90570486</v>
      </c>
      <c r="AB15" s="261">
        <f>'10_A Bezpečnosť (cesty)'!AB102</f>
        <v>26105428.720575482</v>
      </c>
      <c r="AC15" s="261">
        <f>'10_A Bezpečnosť (cesty)'!AC102</f>
        <v>26825944.861499995</v>
      </c>
      <c r="AD15" s="261">
        <f>'10_A Bezpečnosť (cesty)'!AD102</f>
        <v>27544509.272895135</v>
      </c>
      <c r="AE15" s="261">
        <f>'10_A Bezpečnosť (cesty)'!AE102</f>
        <v>28282309.50901163</v>
      </c>
      <c r="AF15" s="261">
        <f>'10_A Bezpečnosť (cesty)'!AF102</f>
        <v>29039859.999068718</v>
      </c>
      <c r="AG15" s="261">
        <f>'10_A Bezpečnosť (cesty)'!AG102</f>
        <v>29817689.664228342</v>
      </c>
      <c r="AH15" s="261">
        <f>'10_A Bezpečnosť (cesty)'!AH102</f>
        <v>30616341.34405566</v>
      </c>
      <c r="AI15" s="261">
        <f>'10_A Bezpečnosť (cesty)'!AI102</f>
        <v>31436372.15231099</v>
      </c>
      <c r="AJ15" s="261">
        <f>'10_A Bezpečnosť (cesty)'!AJ102</f>
        <v>32278354.186947327</v>
      </c>
      <c r="AK15" s="261">
        <f>'10_A Bezpečnosť (cesty)'!AK102</f>
        <v>33142875.284395818</v>
      </c>
      <c r="AL15" s="261">
        <f>'10_A Bezpečnosť (cesty)'!AL102</f>
        <v>34030538.391420856</v>
      </c>
      <c r="AM15" s="261">
        <f>'10_A Bezpečnosť (cesty)'!AM102</f>
        <v>34942214.979867019</v>
      </c>
      <c r="AN15" s="261">
        <f>'10_A Bezpečnosť (cesty)'!AN102</f>
        <v>35906727.498004377</v>
      </c>
      <c r="AO15" s="261">
        <f>'10_A Bezpečnosť (cesty)'!AO102</f>
        <v>36897845.574898608</v>
      </c>
      <c r="AP15" s="261">
        <f>'10_A Bezpečnosť (cesty)'!AP102</f>
        <v>37916303.280704595</v>
      </c>
    </row>
    <row r="16" spans="2:42" x14ac:dyDescent="0.2">
      <c r="B16" s="254" t="s">
        <v>61</v>
      </c>
      <c r="C16" s="260">
        <f t="shared" si="8"/>
        <v>239938014.74736339</v>
      </c>
      <c r="D16" s="261">
        <f>'10_A Bezpečnosť (cesty)'!D103</f>
        <v>3410963.5154708242</v>
      </c>
      <c r="E16" s="261">
        <f>'10_A Bezpečnosť (cesty)'!E103</f>
        <v>3527228.3168595573</v>
      </c>
      <c r="F16" s="261">
        <f>'10_A Bezpečnosť (cesty)'!F103</f>
        <v>3635976.6487585204</v>
      </c>
      <c r="G16" s="261">
        <f>'10_A Bezpečnosť (cesty)'!G103</f>
        <v>3743466.4786129841</v>
      </c>
      <c r="H16" s="261">
        <f>'10_A Bezpečnosť (cesty)'!H103</f>
        <v>3855900.2263012705</v>
      </c>
      <c r="I16" s="261">
        <f>'10_A Bezpečnosť (cesty)'!I103</f>
        <v>3971709.9387554852</v>
      </c>
      <c r="J16" s="261">
        <f>'10_A Bezpečnosť (cesty)'!J103</f>
        <v>4087765.9515375937</v>
      </c>
      <c r="K16" s="261">
        <f>'10_A Bezpečnosť (cesty)'!K103</f>
        <v>4207212.153539693</v>
      </c>
      <c r="L16" s="261">
        <f>'10_A Bezpečnosť (cesty)'!L103</f>
        <v>4330148.0866337316</v>
      </c>
      <c r="M16" s="261">
        <f>'10_A Bezpečnosť (cesty)'!M103</f>
        <v>4456676.1321470635</v>
      </c>
      <c r="N16" s="261">
        <f>'10_A Bezpečnosť (cesty)'!N103</f>
        <v>4586899.9876264054</v>
      </c>
      <c r="O16" s="261">
        <f>'10_A Bezpečnosť (cesty)'!O103</f>
        <v>4720928.6797700813</v>
      </c>
      <c r="P16" s="261">
        <f>'10_A Bezpečnosť (cesty)'!P103</f>
        <v>4858872.7100798646</v>
      </c>
      <c r="Q16" s="261">
        <f>'10_A Bezpečnosť (cesty)'!Q103</f>
        <v>5000846.5255028112</v>
      </c>
      <c r="R16" s="261">
        <f>'10_A Bezpečnosť (cesty)'!R103</f>
        <v>5146968.6733817309</v>
      </c>
      <c r="S16" s="261">
        <f>'10_A Bezpečnosť (cesty)'!S103</f>
        <v>5297433.59734564</v>
      </c>
      <c r="T16" s="261">
        <f>'10_A Bezpečnosť (cesty)'!T103</f>
        <v>5443673.9656569436</v>
      </c>
      <c r="U16" s="261">
        <f>'10_A Bezpečnosť (cesty)'!U103</f>
        <v>5593948.3952313447</v>
      </c>
      <c r="V16" s="261">
        <f>'10_A Bezpečnosť (cesty)'!V103</f>
        <v>5748368.2873497279</v>
      </c>
      <c r="W16" s="261">
        <f>'10_A Bezpečnosť (cesty)'!W103</f>
        <v>5907048.0550398994</v>
      </c>
      <c r="X16" s="261">
        <f>'10_A Bezpečnosť (cesty)'!X103</f>
        <v>6070104.2542781215</v>
      </c>
      <c r="Y16" s="261">
        <f>'10_A Bezpečnosť (cesty)'!Y103</f>
        <v>6237658.474842052</v>
      </c>
      <c r="Z16" s="261">
        <f>'10_A Bezpečnosť (cesty)'!Z103</f>
        <v>6409834.644259993</v>
      </c>
      <c r="AA16" s="261">
        <f>'10_A Bezpečnosť (cesty)'!AA103</f>
        <v>6586760.028607429</v>
      </c>
      <c r="AB16" s="261">
        <f>'10_A Bezpečnosť (cesty)'!AB103</f>
        <v>6768566.3330835719</v>
      </c>
      <c r="AC16" s="261">
        <f>'10_A Bezpečnosť (cesty)'!AC103</f>
        <v>6955386.7845803387</v>
      </c>
      <c r="AD16" s="261">
        <f>'10_A Bezpečnosť (cesty)'!AD103</f>
        <v>7141701.5828566942</v>
      </c>
      <c r="AE16" s="261">
        <f>'10_A Bezpečnosť (cesty)'!AE103</f>
        <v>7333004.1997502251</v>
      </c>
      <c r="AF16" s="261">
        <f>'10_A Bezpečnosť (cesty)'!AF103</f>
        <v>7529428.175160965</v>
      </c>
      <c r="AG16" s="261">
        <f>'10_A Bezpečnosť (cesty)'!AG103</f>
        <v>7731110.561352822</v>
      </c>
      <c r="AH16" s="261">
        <f>'10_A Bezpečnosť (cesty)'!AH103</f>
        <v>7938190.8909719437</v>
      </c>
      <c r="AI16" s="261">
        <f>'10_A Bezpečnosť (cesty)'!AI103</f>
        <v>8150814.595970517</v>
      </c>
      <c r="AJ16" s="261">
        <f>'10_A Bezpečnosť (cesty)'!AJ103</f>
        <v>8369130.9723104974</v>
      </c>
      <c r="AK16" s="261">
        <f>'10_A Bezpečnosť (cesty)'!AK103</f>
        <v>8593290.91980993</v>
      </c>
      <c r="AL16" s="261">
        <f>'10_A Bezpečnosť (cesty)'!AL103</f>
        <v>8823451.643845953</v>
      </c>
      <c r="AM16" s="261">
        <f>'10_A Bezpečnosť (cesty)'!AM103</f>
        <v>9059827.6726386379</v>
      </c>
      <c r="AN16" s="261">
        <f>'10_A Bezpečnosť (cesty)'!AN103</f>
        <v>9309902.7606315948</v>
      </c>
      <c r="AO16" s="261">
        <f>'10_A Bezpečnosť (cesty)'!AO103</f>
        <v>9566876.1829475518</v>
      </c>
      <c r="AP16" s="261">
        <f>'10_A Bezpečnosť (cesty)'!AP103</f>
        <v>9830937.7438633908</v>
      </c>
    </row>
    <row r="17" spans="2:42" x14ac:dyDescent="0.2">
      <c r="B17" s="255" t="s">
        <v>9</v>
      </c>
      <c r="C17" s="262">
        <f t="shared" si="8"/>
        <v>3670442084.5265288</v>
      </c>
      <c r="D17" s="262">
        <f t="shared" ref="D17:AN17" si="9">SUM(D14:D16)</f>
        <v>52173692.94871632</v>
      </c>
      <c r="E17" s="262">
        <f t="shared" si="9"/>
        <v>53952064.721561581</v>
      </c>
      <c r="F17" s="262">
        <f t="shared" si="9"/>
        <v>55615471.211713284</v>
      </c>
      <c r="G17" s="262">
        <f t="shared" si="9"/>
        <v>57267926.284638725</v>
      </c>
      <c r="H17" s="262">
        <f t="shared" si="9"/>
        <v>58987858.764594562</v>
      </c>
      <c r="I17" s="262">
        <f t="shared" si="9"/>
        <v>60759437.170776345</v>
      </c>
      <c r="J17" s="262">
        <f t="shared" si="9"/>
        <v>62534778.206019759</v>
      </c>
      <c r="K17" s="262">
        <f t="shared" si="9"/>
        <v>64361983.854007237</v>
      </c>
      <c r="L17" s="262">
        <f t="shared" si="9"/>
        <v>66242569.694759615</v>
      </c>
      <c r="M17" s="262">
        <f t="shared" si="9"/>
        <v>68178095.386500835</v>
      </c>
      <c r="N17" s="262">
        <f t="shared" si="9"/>
        <v>70170164.562894285</v>
      </c>
      <c r="O17" s="262">
        <f t="shared" si="9"/>
        <v>72220430.174664557</v>
      </c>
      <c r="P17" s="262">
        <f t="shared" si="9"/>
        <v>74330591.325887397</v>
      </c>
      <c r="Q17" s="262">
        <f t="shared" si="9"/>
        <v>76502397.761121348</v>
      </c>
      <c r="R17" s="262">
        <f t="shared" si="9"/>
        <v>78737650.913128242</v>
      </c>
      <c r="S17" s="262">
        <f t="shared" si="9"/>
        <v>81039233.220277473</v>
      </c>
      <c r="T17" s="262">
        <f t="shared" si="9"/>
        <v>83276180.943533897</v>
      </c>
      <c r="U17" s="262">
        <f t="shared" si="9"/>
        <v>85574833.386750072</v>
      </c>
      <c r="V17" s="262">
        <f t="shared" si="9"/>
        <v>87936892.950547308</v>
      </c>
      <c r="W17" s="262">
        <f t="shared" si="9"/>
        <v>90364107.867514059</v>
      </c>
      <c r="X17" s="262">
        <f t="shared" si="9"/>
        <v>92858274.677800506</v>
      </c>
      <c r="Y17" s="262">
        <f t="shared" si="9"/>
        <v>95421240.571466044</v>
      </c>
      <c r="Z17" s="262">
        <f t="shared" si="9"/>
        <v>98054902.705991536</v>
      </c>
      <c r="AA17" s="262">
        <f t="shared" si="9"/>
        <v>100761210.62646465</v>
      </c>
      <c r="AB17" s="262">
        <f t="shared" si="9"/>
        <v>103542168.66978464</v>
      </c>
      <c r="AC17" s="262">
        <f t="shared" si="9"/>
        <v>106399834.47726388</v>
      </c>
      <c r="AD17" s="262">
        <f t="shared" si="9"/>
        <v>109249755.38501711</v>
      </c>
      <c r="AE17" s="262">
        <f t="shared" si="9"/>
        <v>112175966.59667526</v>
      </c>
      <c r="AF17" s="262">
        <f t="shared" si="9"/>
        <v>115180509.62802678</v>
      </c>
      <c r="AG17" s="262">
        <f t="shared" si="9"/>
        <v>118265481.39330119</v>
      </c>
      <c r="AH17" s="262">
        <f t="shared" si="9"/>
        <v>121433033.34278922</v>
      </c>
      <c r="AI17" s="262">
        <f t="shared" si="9"/>
        <v>124685376.63411528</v>
      </c>
      <c r="AJ17" s="262">
        <f t="shared" si="9"/>
        <v>128024781.33941685</v>
      </c>
      <c r="AK17" s="262">
        <f t="shared" si="9"/>
        <v>131453576.66221112</v>
      </c>
      <c r="AL17" s="262">
        <f t="shared" si="9"/>
        <v>134974155.59258366</v>
      </c>
      <c r="AM17" s="262">
        <f t="shared" si="9"/>
        <v>138589811.87505963</v>
      </c>
      <c r="AN17" s="262">
        <f t="shared" si="9"/>
        <v>142415018.52946755</v>
      </c>
      <c r="AO17" s="262">
        <f t="shared" ref="AO17:AP17" si="10">SUM(AO14:AO16)</f>
        <v>146345739.59296632</v>
      </c>
      <c r="AP17" s="262">
        <f t="shared" si="10"/>
        <v>150384884.87652156</v>
      </c>
    </row>
    <row r="20" spans="2:42" x14ac:dyDescent="0.2">
      <c r="C20" s="254"/>
      <c r="D20" s="254" t="s">
        <v>10</v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</row>
    <row r="21" spans="2:42" x14ac:dyDescent="0.2">
      <c r="B21" s="255" t="s">
        <v>427</v>
      </c>
      <c r="C21" s="255"/>
      <c r="D21" s="256">
        <v>1</v>
      </c>
      <c r="E21" s="256">
        <v>2</v>
      </c>
      <c r="F21" s="256">
        <v>3</v>
      </c>
      <c r="G21" s="256">
        <v>4</v>
      </c>
      <c r="H21" s="256">
        <v>5</v>
      </c>
      <c r="I21" s="256">
        <v>6</v>
      </c>
      <c r="J21" s="256">
        <v>7</v>
      </c>
      <c r="K21" s="256">
        <v>8</v>
      </c>
      <c r="L21" s="256">
        <v>9</v>
      </c>
      <c r="M21" s="256">
        <v>10</v>
      </c>
      <c r="N21" s="256">
        <v>11</v>
      </c>
      <c r="O21" s="256">
        <v>12</v>
      </c>
      <c r="P21" s="256">
        <v>13</v>
      </c>
      <c r="Q21" s="256">
        <v>14</v>
      </c>
      <c r="R21" s="256">
        <v>15</v>
      </c>
      <c r="S21" s="256">
        <v>16</v>
      </c>
      <c r="T21" s="256">
        <v>17</v>
      </c>
      <c r="U21" s="256">
        <v>18</v>
      </c>
      <c r="V21" s="256">
        <v>19</v>
      </c>
      <c r="W21" s="256">
        <v>20</v>
      </c>
      <c r="X21" s="256">
        <v>21</v>
      </c>
      <c r="Y21" s="256">
        <v>22</v>
      </c>
      <c r="Z21" s="256">
        <v>23</v>
      </c>
      <c r="AA21" s="256">
        <v>24</v>
      </c>
      <c r="AB21" s="256">
        <v>25</v>
      </c>
      <c r="AC21" s="256">
        <v>26</v>
      </c>
      <c r="AD21" s="256">
        <v>27</v>
      </c>
      <c r="AE21" s="256">
        <v>28</v>
      </c>
      <c r="AF21" s="256">
        <v>29</v>
      </c>
      <c r="AG21" s="256">
        <v>30</v>
      </c>
      <c r="AH21" s="256">
        <v>31</v>
      </c>
      <c r="AI21" s="256">
        <v>32</v>
      </c>
      <c r="AJ21" s="256">
        <v>33</v>
      </c>
      <c r="AK21" s="256">
        <v>34</v>
      </c>
      <c r="AL21" s="256">
        <v>35</v>
      </c>
      <c r="AM21" s="256">
        <v>36</v>
      </c>
      <c r="AN21" s="256">
        <v>37</v>
      </c>
      <c r="AO21" s="256">
        <v>38</v>
      </c>
      <c r="AP21" s="256">
        <v>39</v>
      </c>
    </row>
    <row r="22" spans="2:42" x14ac:dyDescent="0.2">
      <c r="B22" s="257" t="s">
        <v>62</v>
      </c>
      <c r="C22" s="258" t="s">
        <v>9</v>
      </c>
      <c r="D22" s="259">
        <f>D4</f>
        <v>2026</v>
      </c>
      <c r="E22" s="259">
        <f t="shared" ref="E22:AN22" si="11">E4</f>
        <v>2027</v>
      </c>
      <c r="F22" s="259">
        <f t="shared" si="11"/>
        <v>2028</v>
      </c>
      <c r="G22" s="259">
        <f t="shared" si="11"/>
        <v>2029</v>
      </c>
      <c r="H22" s="259">
        <f t="shared" si="11"/>
        <v>2030</v>
      </c>
      <c r="I22" s="259">
        <f t="shared" si="11"/>
        <v>2031</v>
      </c>
      <c r="J22" s="259">
        <f t="shared" si="11"/>
        <v>2032</v>
      </c>
      <c r="K22" s="259">
        <f t="shared" si="11"/>
        <v>2033</v>
      </c>
      <c r="L22" s="259">
        <f t="shared" si="11"/>
        <v>2034</v>
      </c>
      <c r="M22" s="259">
        <f t="shared" si="11"/>
        <v>2035</v>
      </c>
      <c r="N22" s="259">
        <f t="shared" si="11"/>
        <v>2036</v>
      </c>
      <c r="O22" s="259">
        <f t="shared" si="11"/>
        <v>2037</v>
      </c>
      <c r="P22" s="259">
        <f t="shared" si="11"/>
        <v>2038</v>
      </c>
      <c r="Q22" s="259">
        <f t="shared" si="11"/>
        <v>2039</v>
      </c>
      <c r="R22" s="259">
        <f t="shared" si="11"/>
        <v>2040</v>
      </c>
      <c r="S22" s="259">
        <f t="shared" si="11"/>
        <v>2041</v>
      </c>
      <c r="T22" s="259">
        <f t="shared" si="11"/>
        <v>2042</v>
      </c>
      <c r="U22" s="259">
        <f t="shared" si="11"/>
        <v>2043</v>
      </c>
      <c r="V22" s="259">
        <f t="shared" si="11"/>
        <v>2044</v>
      </c>
      <c r="W22" s="259">
        <f t="shared" si="11"/>
        <v>2045</v>
      </c>
      <c r="X22" s="259">
        <f t="shared" si="11"/>
        <v>2046</v>
      </c>
      <c r="Y22" s="259">
        <f t="shared" si="11"/>
        <v>2047</v>
      </c>
      <c r="Z22" s="259">
        <f t="shared" si="11"/>
        <v>2048</v>
      </c>
      <c r="AA22" s="259">
        <f t="shared" si="11"/>
        <v>2049</v>
      </c>
      <c r="AB22" s="259">
        <f t="shared" si="11"/>
        <v>2050</v>
      </c>
      <c r="AC22" s="259">
        <f t="shared" si="11"/>
        <v>2051</v>
      </c>
      <c r="AD22" s="259">
        <f t="shared" si="11"/>
        <v>2052</v>
      </c>
      <c r="AE22" s="259">
        <f t="shared" si="11"/>
        <v>2053</v>
      </c>
      <c r="AF22" s="259">
        <f t="shared" si="11"/>
        <v>2054</v>
      </c>
      <c r="AG22" s="259">
        <f t="shared" si="11"/>
        <v>2055</v>
      </c>
      <c r="AH22" s="259">
        <f t="shared" si="11"/>
        <v>2056</v>
      </c>
      <c r="AI22" s="259">
        <f t="shared" si="11"/>
        <v>2057</v>
      </c>
      <c r="AJ22" s="259">
        <f t="shared" si="11"/>
        <v>2058</v>
      </c>
      <c r="AK22" s="259">
        <f t="shared" si="11"/>
        <v>2059</v>
      </c>
      <c r="AL22" s="259">
        <f t="shared" si="11"/>
        <v>2060</v>
      </c>
      <c r="AM22" s="259">
        <f t="shared" si="11"/>
        <v>2061</v>
      </c>
      <c r="AN22" s="259">
        <f t="shared" si="11"/>
        <v>2062</v>
      </c>
      <c r="AO22" s="259">
        <f t="shared" ref="AO22:AP22" si="12">AO4</f>
        <v>2063</v>
      </c>
      <c r="AP22" s="259">
        <f t="shared" si="12"/>
        <v>2064</v>
      </c>
    </row>
    <row r="23" spans="2:42" x14ac:dyDescent="0.2">
      <c r="B23" s="254" t="s">
        <v>59</v>
      </c>
      <c r="C23" s="260">
        <f>SUM(D23:AP23)</f>
        <v>3435135.4367682934</v>
      </c>
      <c r="D23" s="260">
        <f t="shared" ref="D23:AN25" si="13">D5-D14</f>
        <v>0</v>
      </c>
      <c r="E23" s="260">
        <f t="shared" si="13"/>
        <v>0</v>
      </c>
      <c r="F23" s="260">
        <f t="shared" si="13"/>
        <v>0</v>
      </c>
      <c r="G23" s="260">
        <f t="shared" si="13"/>
        <v>70617.295504234731</v>
      </c>
      <c r="H23" s="260">
        <f t="shared" si="13"/>
        <v>72150.080089315772</v>
      </c>
      <c r="I23" s="260">
        <f t="shared" si="13"/>
        <v>73716.94068621099</v>
      </c>
      <c r="J23" s="260">
        <f t="shared" si="13"/>
        <v>75259.16213209182</v>
      </c>
      <c r="K23" s="260">
        <f t="shared" si="13"/>
        <v>76834.495635963976</v>
      </c>
      <c r="L23" s="260">
        <f t="shared" si="13"/>
        <v>78443.673199795187</v>
      </c>
      <c r="M23" s="260">
        <f t="shared" si="13"/>
        <v>80087.443482734263</v>
      </c>
      <c r="N23" s="260">
        <f t="shared" si="13"/>
        <v>81766.572172991931</v>
      </c>
      <c r="O23" s="260">
        <f t="shared" si="13"/>
        <v>83481.842525728047</v>
      </c>
      <c r="P23" s="260">
        <f t="shared" si="13"/>
        <v>85234.055599115789</v>
      </c>
      <c r="Q23" s="260">
        <f t="shared" si="13"/>
        <v>87024.030651547015</v>
      </c>
      <c r="R23" s="260">
        <f t="shared" si="13"/>
        <v>88852.606033876538</v>
      </c>
      <c r="S23" s="260">
        <f t="shared" si="13"/>
        <v>90036.912856087089</v>
      </c>
      <c r="T23" s="260">
        <f t="shared" si="13"/>
        <v>91098.1203712672</v>
      </c>
      <c r="U23" s="260">
        <f t="shared" si="13"/>
        <v>92177.312375530601</v>
      </c>
      <c r="V23" s="260">
        <f t="shared" si="13"/>
        <v>93274.881347455084</v>
      </c>
      <c r="W23" s="260">
        <f t="shared" si="13"/>
        <v>94391.228889845312</v>
      </c>
      <c r="X23" s="260">
        <f t="shared" si="13"/>
        <v>95526.766773194075</v>
      </c>
      <c r="Y23" s="260">
        <f t="shared" si="13"/>
        <v>96681.916518390179</v>
      </c>
      <c r="Z23" s="260">
        <f t="shared" si="13"/>
        <v>97857.10996363312</v>
      </c>
      <c r="AA23" s="260">
        <f t="shared" si="13"/>
        <v>99052.789676576853</v>
      </c>
      <c r="AB23" s="260">
        <f t="shared" si="13"/>
        <v>100269.40871557593</v>
      </c>
      <c r="AC23" s="260">
        <f t="shared" si="13"/>
        <v>101507.43138232827</v>
      </c>
      <c r="AD23" s="260">
        <f t="shared" si="13"/>
        <v>102685.96563470364</v>
      </c>
      <c r="AE23" s="260">
        <f t="shared" si="13"/>
        <v>103884.90101148188</v>
      </c>
      <c r="AF23" s="260">
        <f t="shared" si="13"/>
        <v>105104.68472214043</v>
      </c>
      <c r="AG23" s="260">
        <f t="shared" si="13"/>
        <v>106345.77479317784</v>
      </c>
      <c r="AH23" s="260">
        <f t="shared" si="13"/>
        <v>107608.63998961449</v>
      </c>
      <c r="AI23" s="260">
        <f t="shared" si="13"/>
        <v>108893.76057414711</v>
      </c>
      <c r="AJ23" s="260">
        <f t="shared" si="13"/>
        <v>110201.6279065311</v>
      </c>
      <c r="AK23" s="260">
        <f t="shared" si="13"/>
        <v>111532.74555209279</v>
      </c>
      <c r="AL23" s="260">
        <f t="shared" si="13"/>
        <v>112887.62889321148</v>
      </c>
      <c r="AM23" s="260">
        <f t="shared" si="13"/>
        <v>113735.66441038251</v>
      </c>
      <c r="AN23" s="260">
        <f t="shared" si="13"/>
        <v>114681.09283614159</v>
      </c>
      <c r="AO23" s="260">
        <f t="shared" ref="AO23:AP23" si="14">AO5-AO14</f>
        <v>115634.60420706868</v>
      </c>
      <c r="AP23" s="260">
        <f t="shared" si="14"/>
        <v>116596.26965411007</v>
      </c>
    </row>
    <row r="24" spans="2:42" x14ac:dyDescent="0.2">
      <c r="B24" s="254" t="s">
        <v>60</v>
      </c>
      <c r="C24" s="260">
        <f t="shared" ref="C24:C26" si="15">SUM(D24:AP24)</f>
        <v>1437008.6643716488</v>
      </c>
      <c r="D24" s="260">
        <f t="shared" si="13"/>
        <v>0</v>
      </c>
      <c r="E24" s="260">
        <f t="shared" si="13"/>
        <v>0</v>
      </c>
      <c r="F24" s="260">
        <f t="shared" si="13"/>
        <v>0</v>
      </c>
      <c r="G24" s="260">
        <f t="shared" si="13"/>
        <v>29298.120681652799</v>
      </c>
      <c r="H24" s="260">
        <f t="shared" si="13"/>
        <v>29941.592008935288</v>
      </c>
      <c r="I24" s="260">
        <f t="shared" si="13"/>
        <v>30599.561980959028</v>
      </c>
      <c r="J24" s="260">
        <f t="shared" si="13"/>
        <v>31247.665333904326</v>
      </c>
      <c r="K24" s="260">
        <f t="shared" si="13"/>
        <v>31909.880367124453</v>
      </c>
      <c r="L24" s="260">
        <f t="shared" si="13"/>
        <v>32586.523826438934</v>
      </c>
      <c r="M24" s="260">
        <f t="shared" si="13"/>
        <v>33277.919586945325</v>
      </c>
      <c r="N24" s="260">
        <f t="shared" si="13"/>
        <v>33984.399268440902</v>
      </c>
      <c r="O24" s="260">
        <f t="shared" si="13"/>
        <v>34706.302417393774</v>
      </c>
      <c r="P24" s="260">
        <f t="shared" si="13"/>
        <v>35443.97576110065</v>
      </c>
      <c r="Q24" s="260">
        <f t="shared" si="13"/>
        <v>36197.774766582996</v>
      </c>
      <c r="R24" s="260">
        <f t="shared" si="13"/>
        <v>36968.062432192266</v>
      </c>
      <c r="S24" s="260">
        <f t="shared" si="13"/>
        <v>37483.156439300627</v>
      </c>
      <c r="T24" s="260">
        <f t="shared" si="13"/>
        <v>37947.769709240645</v>
      </c>
      <c r="U24" s="260">
        <f t="shared" si="13"/>
        <v>38420.621250890195</v>
      </c>
      <c r="V24" s="260">
        <f t="shared" si="13"/>
        <v>38901.895464226604</v>
      </c>
      <c r="W24" s="260">
        <f t="shared" si="13"/>
        <v>39391.779852233827</v>
      </c>
      <c r="X24" s="260">
        <f t="shared" si="13"/>
        <v>39890.467998221517</v>
      </c>
      <c r="Y24" s="260">
        <f t="shared" si="13"/>
        <v>40398.157285474241</v>
      </c>
      <c r="Z24" s="260">
        <f t="shared" si="13"/>
        <v>40915.049966972321</v>
      </c>
      <c r="AA24" s="260">
        <f t="shared" si="13"/>
        <v>41441.353283230215</v>
      </c>
      <c r="AB24" s="260">
        <f t="shared" si="13"/>
        <v>41977.28006824106</v>
      </c>
      <c r="AC24" s="260">
        <f t="shared" si="13"/>
        <v>42523.048393115401</v>
      </c>
      <c r="AD24" s="260">
        <f t="shared" si="13"/>
        <v>43044.772346273065</v>
      </c>
      <c r="AE24" s="260">
        <f t="shared" si="13"/>
        <v>43575.920350559056</v>
      </c>
      <c r="AF24" s="260">
        <f t="shared" si="13"/>
        <v>44116.702030662447</v>
      </c>
      <c r="AG24" s="260">
        <f t="shared" si="13"/>
        <v>44667.333166912198</v>
      </c>
      <c r="AH24" s="260">
        <f t="shared" si="13"/>
        <v>45228.034351613373</v>
      </c>
      <c r="AI24" s="260">
        <f t="shared" si="13"/>
        <v>45799.031107440591</v>
      </c>
      <c r="AJ24" s="260">
        <f t="shared" si="13"/>
        <v>46380.554504662752</v>
      </c>
      <c r="AK24" s="260">
        <f t="shared" si="13"/>
        <v>46972.841790422797</v>
      </c>
      <c r="AL24" s="260">
        <f t="shared" si="13"/>
        <v>47576.135033071041</v>
      </c>
      <c r="AM24" s="260">
        <f t="shared" si="13"/>
        <v>47939.086817108095</v>
      </c>
      <c r="AN24" s="260">
        <f t="shared" si="13"/>
        <v>48343.183146841824</v>
      </c>
      <c r="AO24" s="260">
        <f t="shared" ref="AO24:AP24" si="16">AO6-AO15</f>
        <v>48750.785614863038</v>
      </c>
      <c r="AP24" s="260">
        <f t="shared" si="16"/>
        <v>49161.925968401134</v>
      </c>
    </row>
    <row r="25" spans="2:42" x14ac:dyDescent="0.2">
      <c r="B25" s="254" t="s">
        <v>61</v>
      </c>
      <c r="C25" s="260">
        <f t="shared" si="15"/>
        <v>367274.81694292556</v>
      </c>
      <c r="D25" s="263">
        <f t="shared" si="13"/>
        <v>0</v>
      </c>
      <c r="E25" s="260">
        <f t="shared" si="13"/>
        <v>0</v>
      </c>
      <c r="F25" s="260">
        <f t="shared" si="13"/>
        <v>0</v>
      </c>
      <c r="G25" s="260">
        <f t="shared" si="13"/>
        <v>7570.1258086040616</v>
      </c>
      <c r="H25" s="260">
        <f t="shared" si="13"/>
        <v>7733.8214884353802</v>
      </c>
      <c r="I25" s="260">
        <f t="shared" si="13"/>
        <v>7901.1398611976765</v>
      </c>
      <c r="J25" s="260">
        <f t="shared" si="13"/>
        <v>8065.7879615048878</v>
      </c>
      <c r="K25" s="260">
        <f t="shared" si="13"/>
        <v>8233.9542061863467</v>
      </c>
      <c r="L25" s="260">
        <f t="shared" si="13"/>
        <v>8405.7169767506421</v>
      </c>
      <c r="M25" s="260">
        <f t="shared" si="13"/>
        <v>8581.1562752909958</v>
      </c>
      <c r="N25" s="260">
        <f t="shared" si="13"/>
        <v>8760.3506999323145</v>
      </c>
      <c r="O25" s="260">
        <f t="shared" si="13"/>
        <v>8943.3850532723591</v>
      </c>
      <c r="P25" s="260">
        <f t="shared" si="13"/>
        <v>9130.3427994353697</v>
      </c>
      <c r="Q25" s="260">
        <f t="shared" si="13"/>
        <v>9321.3106704372913</v>
      </c>
      <c r="R25" s="260">
        <f t="shared" si="13"/>
        <v>9516.3787691192701</v>
      </c>
      <c r="S25" s="260">
        <f t="shared" si="13"/>
        <v>9641.3884369581938</v>
      </c>
      <c r="T25" s="260">
        <f t="shared" si="13"/>
        <v>9753.1535277478397</v>
      </c>
      <c r="U25" s="260">
        <f t="shared" si="13"/>
        <v>9866.78282818757</v>
      </c>
      <c r="V25" s="260">
        <f t="shared" si="13"/>
        <v>9982.3169190902263</v>
      </c>
      <c r="W25" s="260">
        <f t="shared" si="13"/>
        <v>10099.797246091999</v>
      </c>
      <c r="X25" s="260">
        <f t="shared" si="13"/>
        <v>10219.264547267929</v>
      </c>
      <c r="Y25" s="260">
        <f t="shared" si="13"/>
        <v>10340.763657057658</v>
      </c>
      <c r="Z25" s="260">
        <f t="shared" si="13"/>
        <v>10464.338753725402</v>
      </c>
      <c r="AA25" s="260">
        <f t="shared" si="13"/>
        <v>10590.034974364564</v>
      </c>
      <c r="AB25" s="260">
        <f t="shared" si="13"/>
        <v>10717.900044835173</v>
      </c>
      <c r="AC25" s="260">
        <f t="shared" si="13"/>
        <v>10847.979495227337</v>
      </c>
      <c r="AD25" s="260">
        <f t="shared" si="13"/>
        <v>10971.629831338301</v>
      </c>
      <c r="AE25" s="260">
        <f t="shared" si="13"/>
        <v>11097.388819679618</v>
      </c>
      <c r="AF25" s="260">
        <f t="shared" si="13"/>
        <v>11225.30242851004</v>
      </c>
      <c r="AG25" s="260">
        <f t="shared" si="13"/>
        <v>11355.417628884315</v>
      </c>
      <c r="AH25" s="260">
        <f t="shared" si="13"/>
        <v>11487.780796350911</v>
      </c>
      <c r="AI25" s="260">
        <f t="shared" si="13"/>
        <v>11622.442599623464</v>
      </c>
      <c r="AJ25" s="260">
        <f t="shared" si="13"/>
        <v>11759.454800343141</v>
      </c>
      <c r="AK25" s="260">
        <f t="shared" si="13"/>
        <v>11898.86701316759</v>
      </c>
      <c r="AL25" s="260">
        <f t="shared" si="13"/>
        <v>12040.733247183263</v>
      </c>
      <c r="AM25" s="260">
        <f t="shared" si="13"/>
        <v>12130.730576267466</v>
      </c>
      <c r="AN25" s="260">
        <f t="shared" si="13"/>
        <v>12231.107746968046</v>
      </c>
      <c r="AO25" s="260">
        <f t="shared" ref="AO25:AP25" si="17">AO7-AO16</f>
        <v>12332.339051760733</v>
      </c>
      <c r="AP25" s="260">
        <f t="shared" si="17"/>
        <v>12434.43140212819</v>
      </c>
    </row>
    <row r="26" spans="2:42" x14ac:dyDescent="0.2">
      <c r="B26" s="264" t="s">
        <v>58</v>
      </c>
      <c r="C26" s="265">
        <f t="shared" si="15"/>
        <v>5239418.9180828677</v>
      </c>
      <c r="D26" s="265">
        <f t="shared" ref="D26:AN26" si="18">SUM(D23:D25)</f>
        <v>0</v>
      </c>
      <c r="E26" s="265">
        <f t="shared" si="18"/>
        <v>0</v>
      </c>
      <c r="F26" s="265">
        <f t="shared" si="18"/>
        <v>0</v>
      </c>
      <c r="G26" s="265">
        <f t="shared" si="18"/>
        <v>107485.54199449159</v>
      </c>
      <c r="H26" s="265">
        <f t="shared" si="18"/>
        <v>109825.49358668644</v>
      </c>
      <c r="I26" s="265">
        <f t="shared" si="18"/>
        <v>112217.64252836769</v>
      </c>
      <c r="J26" s="265">
        <f t="shared" si="18"/>
        <v>114572.61542750103</v>
      </c>
      <c r="K26" s="265">
        <f t="shared" si="18"/>
        <v>116978.33020927478</v>
      </c>
      <c r="L26" s="265">
        <f t="shared" si="18"/>
        <v>119435.91400298476</v>
      </c>
      <c r="M26" s="265">
        <f t="shared" si="18"/>
        <v>121946.51934497058</v>
      </c>
      <c r="N26" s="265">
        <f t="shared" si="18"/>
        <v>124511.32214136515</v>
      </c>
      <c r="O26" s="265">
        <f t="shared" si="18"/>
        <v>127131.52999639418</v>
      </c>
      <c r="P26" s="265">
        <f t="shared" si="18"/>
        <v>129808.37415965181</v>
      </c>
      <c r="Q26" s="265">
        <f t="shared" si="18"/>
        <v>132543.1160885673</v>
      </c>
      <c r="R26" s="265">
        <f t="shared" si="18"/>
        <v>135337.04723518807</v>
      </c>
      <c r="S26" s="265">
        <f t="shared" si="18"/>
        <v>137161.45773234591</v>
      </c>
      <c r="T26" s="265">
        <f t="shared" si="18"/>
        <v>138799.04360825568</v>
      </c>
      <c r="U26" s="265">
        <f t="shared" si="18"/>
        <v>140464.71645460837</v>
      </c>
      <c r="V26" s="265">
        <f t="shared" si="18"/>
        <v>142159.09373077191</v>
      </c>
      <c r="W26" s="265">
        <f t="shared" si="18"/>
        <v>143882.80598817114</v>
      </c>
      <c r="X26" s="265">
        <f t="shared" si="18"/>
        <v>145636.49931868352</v>
      </c>
      <c r="Y26" s="265">
        <f t="shared" si="18"/>
        <v>147420.83746092208</v>
      </c>
      <c r="Z26" s="265">
        <f t="shared" si="18"/>
        <v>149236.49868433084</v>
      </c>
      <c r="AA26" s="265">
        <f t="shared" si="18"/>
        <v>151084.17793417163</v>
      </c>
      <c r="AB26" s="265">
        <f t="shared" si="18"/>
        <v>152964.58882865217</v>
      </c>
      <c r="AC26" s="265">
        <f t="shared" si="18"/>
        <v>154878.45927067101</v>
      </c>
      <c r="AD26" s="265">
        <f t="shared" si="18"/>
        <v>156702.367812315</v>
      </c>
      <c r="AE26" s="265">
        <f t="shared" si="18"/>
        <v>158558.21018172055</v>
      </c>
      <c r="AF26" s="265">
        <f t="shared" si="18"/>
        <v>160446.68918131292</v>
      </c>
      <c r="AG26" s="265">
        <f t="shared" si="18"/>
        <v>162368.52558897436</v>
      </c>
      <c r="AH26" s="265">
        <f t="shared" si="18"/>
        <v>164324.45513757877</v>
      </c>
      <c r="AI26" s="265">
        <f t="shared" si="18"/>
        <v>166315.23428121116</v>
      </c>
      <c r="AJ26" s="265">
        <f t="shared" si="18"/>
        <v>168341.63721153699</v>
      </c>
      <c r="AK26" s="265">
        <f t="shared" si="18"/>
        <v>170404.45435568318</v>
      </c>
      <c r="AL26" s="265">
        <f t="shared" si="18"/>
        <v>172504.49717346579</v>
      </c>
      <c r="AM26" s="265">
        <f t="shared" si="18"/>
        <v>173805.48180375807</v>
      </c>
      <c r="AN26" s="265">
        <f t="shared" si="18"/>
        <v>175255.38372995146</v>
      </c>
      <c r="AO26" s="265">
        <f t="shared" ref="AO26:AP26" si="19">SUM(AO23:AO25)</f>
        <v>176717.72887369245</v>
      </c>
      <c r="AP26" s="265">
        <f t="shared" si="19"/>
        <v>178192.6270246394</v>
      </c>
    </row>
  </sheetData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D02A-0A7B-47B3-9DB0-90E8508AC975}">
  <sheetPr>
    <tabColor theme="7" tint="0.59999389629810485"/>
  </sheetPr>
  <dimension ref="B2:AP104"/>
  <sheetViews>
    <sheetView zoomScaleNormal="100" workbookViewId="0">
      <selection activeCell="C23" activeCellId="1" sqref="C21:D22 C23:D26"/>
    </sheetView>
  </sheetViews>
  <sheetFormatPr defaultColWidth="9.21875" defaultRowHeight="10.199999999999999" x14ac:dyDescent="0.2"/>
  <cols>
    <col min="1" max="1" width="2.77734375" style="253" customWidth="1"/>
    <col min="2" max="2" width="67.5546875" style="253" customWidth="1"/>
    <col min="3" max="3" width="18.5546875" style="253" customWidth="1"/>
    <col min="4" max="10" width="16" style="253" customWidth="1"/>
    <col min="11" max="11" width="19.77734375" style="253" customWidth="1"/>
    <col min="12" max="42" width="16" style="253" customWidth="1"/>
    <col min="43" max="16384" width="9.21875" style="253"/>
  </cols>
  <sheetData>
    <row r="2" spans="2:13" ht="17.55" customHeight="1" x14ac:dyDescent="0.2">
      <c r="B2" s="351" t="s">
        <v>547</v>
      </c>
      <c r="C2" s="351"/>
      <c r="D2" s="351"/>
      <c r="E2" s="351"/>
      <c r="F2" s="351"/>
      <c r="G2" s="351"/>
      <c r="H2" s="379"/>
      <c r="J2" s="380"/>
      <c r="K2" s="380"/>
      <c r="L2" s="380"/>
    </row>
    <row r="3" spans="2:13" x14ac:dyDescent="0.2">
      <c r="B3" s="381"/>
      <c r="E3" s="281"/>
      <c r="F3" s="281"/>
    </row>
    <row r="4" spans="2:13" ht="13.2" customHeight="1" x14ac:dyDescent="0.2">
      <c r="B4" s="635" t="s">
        <v>711</v>
      </c>
      <c r="C4" s="638" t="s">
        <v>701</v>
      </c>
      <c r="D4" s="638"/>
      <c r="E4" s="638"/>
      <c r="F4" s="281"/>
    </row>
    <row r="5" spans="2:13" ht="10.8" thickBot="1" x14ac:dyDescent="0.25">
      <c r="B5" s="635"/>
      <c r="C5" s="352" t="s">
        <v>548</v>
      </c>
      <c r="D5" s="352" t="s">
        <v>549</v>
      </c>
      <c r="E5" s="352" t="s">
        <v>550</v>
      </c>
      <c r="F5" s="281"/>
    </row>
    <row r="6" spans="2:13" x14ac:dyDescent="0.2">
      <c r="B6" s="480" t="s">
        <v>713</v>
      </c>
      <c r="C6" s="353">
        <v>10</v>
      </c>
      <c r="D6" s="353">
        <v>28</v>
      </c>
      <c r="E6" s="352">
        <v>99</v>
      </c>
      <c r="F6" s="281"/>
    </row>
    <row r="7" spans="2:13" x14ac:dyDescent="0.2">
      <c r="B7" s="495" t="s">
        <v>714</v>
      </c>
      <c r="C7" s="353">
        <v>3</v>
      </c>
      <c r="D7" s="353">
        <v>10</v>
      </c>
      <c r="E7" s="352">
        <v>28</v>
      </c>
      <c r="F7" s="281"/>
    </row>
    <row r="8" spans="2:13" x14ac:dyDescent="0.2">
      <c r="B8" s="481" t="s">
        <v>689</v>
      </c>
      <c r="C8" s="353">
        <v>2</v>
      </c>
      <c r="D8" s="353">
        <v>1</v>
      </c>
      <c r="E8" s="352">
        <v>4</v>
      </c>
      <c r="F8" s="281"/>
    </row>
    <row r="9" spans="2:13" x14ac:dyDescent="0.2">
      <c r="B9" s="354" t="s">
        <v>498</v>
      </c>
      <c r="C9" s="355">
        <f>SUM(C6:C8)</f>
        <v>15</v>
      </c>
      <c r="D9" s="355">
        <f>SUM(D6:D8)</f>
        <v>39</v>
      </c>
      <c r="E9" s="355">
        <f>SUM(E6:E8)</f>
        <v>131</v>
      </c>
      <c r="F9" s="357"/>
      <c r="M9" s="281"/>
    </row>
    <row r="10" spans="2:13" x14ac:dyDescent="0.2">
      <c r="B10" s="356" t="s">
        <v>562</v>
      </c>
      <c r="C10" s="639">
        <f>SUM(C9:E9)</f>
        <v>185</v>
      </c>
      <c r="D10" s="639"/>
      <c r="E10" s="639"/>
      <c r="F10" s="357"/>
      <c r="M10" s="281"/>
    </row>
    <row r="11" spans="2:13" x14ac:dyDescent="0.2">
      <c r="B11" s="381" t="s">
        <v>712</v>
      </c>
      <c r="E11" s="357"/>
      <c r="F11" s="357"/>
      <c r="M11" s="281"/>
    </row>
    <row r="12" spans="2:13" x14ac:dyDescent="0.2">
      <c r="B12" s="381" t="s">
        <v>715</v>
      </c>
      <c r="E12" s="357"/>
      <c r="F12" s="357"/>
      <c r="M12" s="281"/>
    </row>
    <row r="13" spans="2:13" x14ac:dyDescent="0.2">
      <c r="B13" s="381"/>
      <c r="E13" s="357"/>
      <c r="F13" s="357"/>
      <c r="M13" s="281"/>
    </row>
    <row r="14" spans="2:13" ht="26.55" customHeight="1" x14ac:dyDescent="0.2">
      <c r="B14" s="635" t="s">
        <v>563</v>
      </c>
      <c r="C14" s="637" t="s">
        <v>551</v>
      </c>
      <c r="D14" s="637"/>
      <c r="E14" s="637"/>
      <c r="F14" s="637" t="s">
        <v>552</v>
      </c>
      <c r="G14" s="637"/>
      <c r="H14" s="637"/>
      <c r="I14" s="634" t="s">
        <v>553</v>
      </c>
      <c r="J14" s="634"/>
      <c r="K14" s="634"/>
      <c r="L14" s="281"/>
    </row>
    <row r="15" spans="2:13" ht="10.8" thickBot="1" x14ac:dyDescent="0.25">
      <c r="B15" s="635"/>
      <c r="C15" s="352" t="s">
        <v>548</v>
      </c>
      <c r="D15" s="352" t="s">
        <v>549</v>
      </c>
      <c r="E15" s="352" t="s">
        <v>550</v>
      </c>
      <c r="F15" s="352" t="s">
        <v>548</v>
      </c>
      <c r="G15" s="352" t="s">
        <v>549</v>
      </c>
      <c r="H15" s="352" t="s">
        <v>550</v>
      </c>
      <c r="I15" s="352" t="s">
        <v>548</v>
      </c>
      <c r="J15" s="352" t="s">
        <v>549</v>
      </c>
      <c r="K15" s="352" t="s">
        <v>550</v>
      </c>
      <c r="L15" s="281"/>
    </row>
    <row r="16" spans="2:13" x14ac:dyDescent="0.2">
      <c r="B16" s="480" t="s">
        <v>658</v>
      </c>
      <c r="C16" s="358">
        <f>(C6/G23)*100000000</f>
        <v>1.4320879212804687</v>
      </c>
      <c r="D16" s="358">
        <f>(D6/G23)*100000000</f>
        <v>4.0098461795853124</v>
      </c>
      <c r="E16" s="359">
        <f>(E6/G23)*100000000</f>
        <v>14.177670420676641</v>
      </c>
      <c r="F16" s="360">
        <v>1.02</v>
      </c>
      <c r="G16" s="360">
        <v>1.5</v>
      </c>
      <c r="H16" s="360">
        <v>3</v>
      </c>
      <c r="I16" s="361">
        <f>C16*F16</f>
        <v>1.460729679706078</v>
      </c>
      <c r="J16" s="361">
        <f t="shared" ref="J16:K16" si="0">D16*G16</f>
        <v>6.0147692693779682</v>
      </c>
      <c r="K16" s="361">
        <f t="shared" si="0"/>
        <v>42.533011262029923</v>
      </c>
      <c r="L16" s="281"/>
    </row>
    <row r="17" spans="2:16" x14ac:dyDescent="0.2">
      <c r="B17" s="495" t="s">
        <v>678</v>
      </c>
      <c r="C17" s="358">
        <f>(C7/G24)*100000000</f>
        <v>2.0239382162824238</v>
      </c>
      <c r="D17" s="358">
        <f>(D7/G24)*100000000</f>
        <v>6.7464607209414131</v>
      </c>
      <c r="E17" s="359">
        <f>(E7/G24)*100000000</f>
        <v>18.890090018635956</v>
      </c>
      <c r="F17" s="360">
        <v>1.02</v>
      </c>
      <c r="G17" s="360">
        <v>1.5</v>
      </c>
      <c r="H17" s="360">
        <v>3</v>
      </c>
      <c r="I17" s="361">
        <f t="shared" ref="I17:I18" si="1">C17*F17</f>
        <v>2.0644169806080721</v>
      </c>
      <c r="J17" s="361">
        <f t="shared" ref="J17:J18" si="2">D17*G17</f>
        <v>10.119691081412119</v>
      </c>
      <c r="K17" s="361">
        <f t="shared" ref="K17:K18" si="3">E17*H17</f>
        <v>56.670270055907864</v>
      </c>
      <c r="L17" s="281"/>
    </row>
    <row r="18" spans="2:16" x14ac:dyDescent="0.2">
      <c r="B18" s="481" t="s">
        <v>689</v>
      </c>
      <c r="C18" s="358">
        <f>(C8/G25)*100000000</f>
        <v>63.386570128920368</v>
      </c>
      <c r="D18" s="358">
        <f>(D8/G25)*100000000</f>
        <v>31.693285064460184</v>
      </c>
      <c r="E18" s="359">
        <f>(E8/G25)*100000000</f>
        <v>126.77314025784074</v>
      </c>
      <c r="F18" s="360">
        <v>1.02</v>
      </c>
      <c r="G18" s="360">
        <v>1.5</v>
      </c>
      <c r="H18" s="360">
        <v>3</v>
      </c>
      <c r="I18" s="361">
        <f t="shared" si="1"/>
        <v>64.654301531498774</v>
      </c>
      <c r="J18" s="361">
        <f t="shared" si="2"/>
        <v>47.539927596690276</v>
      </c>
      <c r="K18" s="361">
        <f t="shared" si="3"/>
        <v>380.31942077352221</v>
      </c>
      <c r="L18" s="281"/>
    </row>
    <row r="19" spans="2:16" x14ac:dyDescent="0.2">
      <c r="B19" s="381"/>
      <c r="E19" s="357"/>
      <c r="F19" s="357"/>
      <c r="M19" s="281"/>
    </row>
    <row r="20" spans="2:16" x14ac:dyDescent="0.2">
      <c r="B20" s="381"/>
      <c r="H20" s="382"/>
      <c r="I20" s="382"/>
      <c r="J20" s="382"/>
      <c r="K20" s="382"/>
      <c r="L20" s="382"/>
      <c r="M20" s="382"/>
      <c r="N20" s="382"/>
      <c r="O20" s="382"/>
      <c r="P20" s="382"/>
    </row>
    <row r="21" spans="2:16" x14ac:dyDescent="0.2">
      <c r="B21" s="635" t="s">
        <v>719</v>
      </c>
      <c r="C21" s="660" t="s">
        <v>569</v>
      </c>
      <c r="D21" s="660" t="s">
        <v>555</v>
      </c>
      <c r="E21" s="634" t="s">
        <v>554</v>
      </c>
      <c r="F21" s="634"/>
      <c r="G21" s="634" t="s">
        <v>555</v>
      </c>
      <c r="H21" s="634"/>
      <c r="I21" s="382"/>
      <c r="J21" s="382"/>
      <c r="K21" s="382"/>
      <c r="L21" s="382"/>
      <c r="M21" s="382"/>
      <c r="N21" s="382"/>
      <c r="O21" s="382"/>
    </row>
    <row r="22" spans="2:16" ht="10.8" thickBot="1" x14ac:dyDescent="0.25">
      <c r="B22" s="635"/>
      <c r="C22" s="660"/>
      <c r="D22" s="660"/>
      <c r="E22" s="555">
        <v>2024</v>
      </c>
      <c r="F22" s="555">
        <v>2025</v>
      </c>
      <c r="G22" s="555">
        <v>2024</v>
      </c>
      <c r="H22" s="555">
        <v>2025</v>
      </c>
      <c r="I22" s="382"/>
      <c r="J22" s="382"/>
      <c r="K22" s="382"/>
      <c r="L22" s="382"/>
      <c r="M22" s="382"/>
      <c r="N22" s="382"/>
      <c r="O22" s="382"/>
    </row>
    <row r="23" spans="2:16" x14ac:dyDescent="0.2">
      <c r="B23" s="480" t="s">
        <v>658</v>
      </c>
      <c r="C23" s="661">
        <f>Vstupy!D25</f>
        <v>2159956.85</v>
      </c>
      <c r="D23" s="661">
        <f>C23/C31*D31</f>
        <v>686608800</v>
      </c>
      <c r="E23" s="362">
        <f>C23*1.017</f>
        <v>2196676.1164500001</v>
      </c>
      <c r="F23" s="362">
        <f>E23*1.017</f>
        <v>2234019.6104296497</v>
      </c>
      <c r="G23" s="362">
        <f>E23/C31*D31</f>
        <v>698281149.60000002</v>
      </c>
      <c r="H23" s="362">
        <f>F23/C31*D31</f>
        <v>710151929.14319992</v>
      </c>
      <c r="I23" s="382"/>
      <c r="J23" s="382"/>
      <c r="K23" s="382"/>
      <c r="L23" s="382"/>
      <c r="M23" s="382"/>
      <c r="N23" s="382"/>
      <c r="O23" s="382"/>
    </row>
    <row r="24" spans="2:16" x14ac:dyDescent="0.2">
      <c r="B24" s="495" t="s">
        <v>678</v>
      </c>
      <c r="C24" s="661">
        <f>Vstupy!D26</f>
        <v>602958.1</v>
      </c>
      <c r="D24" s="661">
        <f>C24/C32*D32</f>
        <v>145748150</v>
      </c>
      <c r="E24" s="362">
        <f t="shared" ref="E24:E25" si="4">C24*1.017</f>
        <v>613208.38769999996</v>
      </c>
      <c r="F24" s="362">
        <f t="shared" ref="F24:F25" si="5">E24*1.017</f>
        <v>623632.93029089994</v>
      </c>
      <c r="G24" s="362">
        <f>E24/C32*D32</f>
        <v>148225868.54999998</v>
      </c>
      <c r="H24" s="362">
        <f>F24/C32*D32</f>
        <v>150745708.31535</v>
      </c>
      <c r="I24" s="382"/>
      <c r="J24" s="382"/>
      <c r="K24" s="382"/>
      <c r="L24" s="382"/>
      <c r="M24" s="382"/>
      <c r="N24" s="382"/>
      <c r="O24" s="382"/>
    </row>
    <row r="25" spans="2:16" x14ac:dyDescent="0.2">
      <c r="B25" s="481" t="s">
        <v>689</v>
      </c>
      <c r="C25" s="661">
        <f>Vstupy!D27</f>
        <v>275575</v>
      </c>
      <c r="D25" s="661">
        <f>C25/C33*D33</f>
        <v>3102500</v>
      </c>
      <c r="E25" s="362">
        <f t="shared" si="4"/>
        <v>280259.77499999997</v>
      </c>
      <c r="F25" s="362">
        <f t="shared" si="5"/>
        <v>285024.19117499993</v>
      </c>
      <c r="G25" s="362">
        <f>E25/C33*D33</f>
        <v>3155242.4999999995</v>
      </c>
      <c r="H25" s="362">
        <f>F25/C33*D33</f>
        <v>3208881.6224999996</v>
      </c>
      <c r="I25" s="382"/>
      <c r="J25" s="382"/>
      <c r="K25" s="382"/>
      <c r="L25" s="382"/>
      <c r="M25" s="382"/>
      <c r="N25" s="382"/>
      <c r="O25" s="382"/>
    </row>
    <row r="26" spans="2:16" x14ac:dyDescent="0.2">
      <c r="B26" s="326" t="s">
        <v>498</v>
      </c>
      <c r="C26" s="661">
        <f t="shared" ref="C26:H26" si="6">SUM(C23:C25)</f>
        <v>3038489.95</v>
      </c>
      <c r="D26" s="661">
        <f t="shared" si="6"/>
        <v>835459450</v>
      </c>
      <c r="E26" s="362">
        <f t="shared" si="6"/>
        <v>3090144.2791499998</v>
      </c>
      <c r="F26" s="362">
        <f t="shared" si="6"/>
        <v>3142676.7318955492</v>
      </c>
      <c r="G26" s="362">
        <f t="shared" si="6"/>
        <v>849662260.64999998</v>
      </c>
      <c r="H26" s="362">
        <f t="shared" si="6"/>
        <v>864106519.08104992</v>
      </c>
      <c r="I26" s="280"/>
      <c r="J26" s="383"/>
      <c r="K26" s="384"/>
      <c r="L26" s="385"/>
      <c r="M26" s="281"/>
      <c r="N26" s="281"/>
      <c r="O26" s="281"/>
      <c r="P26" s="382"/>
    </row>
    <row r="27" spans="2:16" x14ac:dyDescent="0.2">
      <c r="C27" s="386"/>
      <c r="G27" s="380"/>
      <c r="H27" s="380"/>
      <c r="I27" s="387"/>
      <c r="J27" s="383"/>
      <c r="K27" s="384"/>
      <c r="L27" s="385"/>
      <c r="M27" s="383"/>
      <c r="N27" s="384"/>
      <c r="O27" s="382"/>
      <c r="P27" s="382"/>
    </row>
    <row r="28" spans="2:16" x14ac:dyDescent="0.2">
      <c r="B28" s="281"/>
      <c r="C28" s="388"/>
      <c r="D28" s="388"/>
      <c r="E28" s="389"/>
      <c r="I28" s="387"/>
      <c r="J28" s="390"/>
      <c r="K28" s="390"/>
      <c r="L28" s="385"/>
      <c r="M28" s="382"/>
      <c r="N28" s="382"/>
      <c r="O28" s="382"/>
      <c r="P28" s="382"/>
    </row>
    <row r="29" spans="2:16" x14ac:dyDescent="0.2">
      <c r="B29" s="635" t="s">
        <v>720</v>
      </c>
      <c r="C29" s="636" t="s">
        <v>564</v>
      </c>
      <c r="D29" s="636" t="s">
        <v>565</v>
      </c>
      <c r="E29" s="389"/>
      <c r="I29" s="387"/>
      <c r="J29" s="390"/>
      <c r="K29" s="390"/>
      <c r="L29" s="385"/>
      <c r="M29" s="382"/>
      <c r="N29" s="382"/>
      <c r="O29" s="382"/>
      <c r="P29" s="382"/>
    </row>
    <row r="30" spans="2:16" ht="26.55" customHeight="1" thickBot="1" x14ac:dyDescent="0.25">
      <c r="B30" s="635"/>
      <c r="C30" s="636"/>
      <c r="D30" s="636"/>
      <c r="E30" s="389"/>
      <c r="I30" s="387"/>
      <c r="J30" s="390"/>
      <c r="K30" s="390"/>
      <c r="L30" s="385"/>
      <c r="M30" s="382"/>
      <c r="N30" s="382"/>
      <c r="O30" s="382"/>
      <c r="P30" s="382"/>
    </row>
    <row r="31" spans="2:16" x14ac:dyDescent="0.2">
      <c r="B31" s="480" t="s">
        <v>658</v>
      </c>
      <c r="C31" s="363">
        <f>Parametre!$C$152</f>
        <v>1.51</v>
      </c>
      <c r="D31" s="363">
        <f>Vstupy!F25</f>
        <v>480</v>
      </c>
      <c r="E31" s="389"/>
      <c r="I31" s="387"/>
      <c r="J31" s="390"/>
      <c r="K31" s="390"/>
      <c r="L31" s="385"/>
      <c r="M31" s="382"/>
      <c r="N31" s="382"/>
      <c r="O31" s="382"/>
      <c r="P31" s="382"/>
    </row>
    <row r="32" spans="2:16" x14ac:dyDescent="0.2">
      <c r="B32" s="495" t="s">
        <v>678</v>
      </c>
      <c r="C32" s="363">
        <f>Parametre!$C$152</f>
        <v>1.51</v>
      </c>
      <c r="D32" s="363">
        <f>Vstupy!F26</f>
        <v>365</v>
      </c>
      <c r="E32" s="389"/>
      <c r="I32" s="387"/>
      <c r="J32" s="390"/>
      <c r="K32" s="390"/>
      <c r="L32" s="385"/>
      <c r="M32" s="382"/>
      <c r="N32" s="382"/>
      <c r="O32" s="382"/>
      <c r="P32" s="382"/>
    </row>
    <row r="33" spans="2:42" x14ac:dyDescent="0.2">
      <c r="B33" s="481" t="s">
        <v>689</v>
      </c>
      <c r="C33" s="363">
        <f>Parametre!$C$152</f>
        <v>1.51</v>
      </c>
      <c r="D33" s="363">
        <f>Vstupy!F27</f>
        <v>17</v>
      </c>
      <c r="E33" s="389"/>
      <c r="I33" s="387"/>
      <c r="J33" s="390"/>
      <c r="K33" s="390"/>
      <c r="L33" s="385"/>
      <c r="M33" s="382"/>
      <c r="N33" s="382"/>
      <c r="O33" s="382"/>
      <c r="P33" s="382"/>
    </row>
    <row r="34" spans="2:42" x14ac:dyDescent="0.2">
      <c r="I34" s="387"/>
      <c r="J34" s="392"/>
      <c r="K34" s="393"/>
      <c r="L34" s="385"/>
      <c r="M34" s="382"/>
      <c r="N34" s="382"/>
      <c r="O34" s="382"/>
      <c r="P34" s="382"/>
    </row>
    <row r="35" spans="2:42" x14ac:dyDescent="0.2">
      <c r="E35" s="391"/>
      <c r="G35" s="380"/>
      <c r="H35" s="380"/>
      <c r="I35" s="380"/>
      <c r="J35" s="383"/>
      <c r="K35" s="384"/>
      <c r="L35" s="385"/>
      <c r="M35" s="394"/>
      <c r="N35" s="382"/>
      <c r="O35" s="382"/>
      <c r="P35" s="382"/>
    </row>
    <row r="36" spans="2:42" ht="10.8" thickBot="1" x14ac:dyDescent="0.25">
      <c r="B36" s="364" t="s">
        <v>567</v>
      </c>
      <c r="C36" s="365" t="s">
        <v>566</v>
      </c>
      <c r="D36" s="365" t="s">
        <v>556</v>
      </c>
      <c r="E36" s="365" t="s">
        <v>557</v>
      </c>
      <c r="G36" s="380"/>
      <c r="H36" s="380"/>
      <c r="I36" s="380"/>
      <c r="J36" s="383"/>
      <c r="K36" s="384"/>
      <c r="L36" s="385"/>
      <c r="M36" s="394"/>
      <c r="N36" s="382"/>
      <c r="O36" s="382"/>
      <c r="P36" s="382"/>
    </row>
    <row r="37" spans="2:42" ht="13.2" customHeight="1" x14ac:dyDescent="0.2">
      <c r="B37" s="480" t="s">
        <v>658</v>
      </c>
      <c r="C37" s="362">
        <f>$G$23/C6</f>
        <v>69828114.960000008</v>
      </c>
      <c r="D37" s="362">
        <f t="shared" ref="D37:E37" si="7">$G$23/D6</f>
        <v>24938612.485714287</v>
      </c>
      <c r="E37" s="362">
        <f t="shared" si="7"/>
        <v>7053344.9454545453</v>
      </c>
      <c r="G37" s="380"/>
      <c r="H37" s="380"/>
      <c r="I37" s="380"/>
      <c r="J37" s="383"/>
      <c r="K37" s="384"/>
      <c r="L37" s="385"/>
      <c r="M37" s="394"/>
      <c r="N37" s="382"/>
      <c r="O37" s="382"/>
      <c r="P37" s="382"/>
    </row>
    <row r="38" spans="2:42" x14ac:dyDescent="0.2">
      <c r="B38" s="495" t="s">
        <v>678</v>
      </c>
      <c r="C38" s="362">
        <f>$G$24/C7</f>
        <v>49408622.849999994</v>
      </c>
      <c r="D38" s="362">
        <f t="shared" ref="D38:E38" si="8">$G$24/D7</f>
        <v>14822586.854999999</v>
      </c>
      <c r="E38" s="362">
        <f t="shared" si="8"/>
        <v>5293781.0196428569</v>
      </c>
      <c r="G38" s="380"/>
      <c r="H38" s="380"/>
      <c r="I38" s="380"/>
      <c r="J38" s="383"/>
      <c r="K38" s="384"/>
      <c r="L38" s="385"/>
      <c r="M38" s="394"/>
      <c r="N38" s="382"/>
      <c r="O38" s="382"/>
      <c r="P38" s="382"/>
    </row>
    <row r="39" spans="2:42" x14ac:dyDescent="0.2">
      <c r="B39" s="481" t="s">
        <v>689</v>
      </c>
      <c r="C39" s="362">
        <f>$G$25/C8</f>
        <v>1577621.2499999998</v>
      </c>
      <c r="D39" s="362">
        <f t="shared" ref="D39:E39" si="9">$G$25/D8</f>
        <v>3155242.4999999995</v>
      </c>
      <c r="E39" s="362">
        <f t="shared" si="9"/>
        <v>788810.62499999988</v>
      </c>
      <c r="G39" s="380"/>
      <c r="H39" s="380"/>
      <c r="I39" s="380"/>
      <c r="J39" s="383"/>
      <c r="K39" s="384"/>
      <c r="L39" s="385"/>
      <c r="M39" s="394"/>
      <c r="N39" s="382"/>
      <c r="O39" s="382"/>
      <c r="P39" s="382"/>
    </row>
    <row r="40" spans="2:42" x14ac:dyDescent="0.2">
      <c r="B40" s="292"/>
      <c r="E40" s="391"/>
      <c r="F40" s="395"/>
      <c r="I40" s="380"/>
      <c r="M40" s="394"/>
      <c r="N40" s="382"/>
      <c r="O40" s="382"/>
      <c r="P40" s="382"/>
    </row>
    <row r="42" spans="2:42" x14ac:dyDescent="0.2">
      <c r="B42" s="345" t="s">
        <v>568</v>
      </c>
      <c r="C42" s="346"/>
      <c r="D42" s="254" t="s">
        <v>10</v>
      </c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</row>
    <row r="43" spans="2:42" x14ac:dyDescent="0.2">
      <c r="B43" s="347"/>
      <c r="C43" s="348"/>
      <c r="D43" s="254">
        <v>1</v>
      </c>
      <c r="E43" s="254">
        <v>2</v>
      </c>
      <c r="F43" s="254">
        <v>3</v>
      </c>
      <c r="G43" s="254">
        <v>4</v>
      </c>
      <c r="H43" s="254">
        <v>5</v>
      </c>
      <c r="I43" s="254">
        <v>6</v>
      </c>
      <c r="J43" s="254">
        <v>7</v>
      </c>
      <c r="K43" s="254">
        <v>8</v>
      </c>
      <c r="L43" s="254">
        <v>9</v>
      </c>
      <c r="M43" s="254">
        <v>10</v>
      </c>
      <c r="N43" s="254">
        <v>11</v>
      </c>
      <c r="O43" s="254">
        <v>12</v>
      </c>
      <c r="P43" s="254">
        <v>13</v>
      </c>
      <c r="Q43" s="254">
        <v>14</v>
      </c>
      <c r="R43" s="254">
        <v>15</v>
      </c>
      <c r="S43" s="254">
        <v>16</v>
      </c>
      <c r="T43" s="254">
        <v>17</v>
      </c>
      <c r="U43" s="254">
        <v>18</v>
      </c>
      <c r="V43" s="254">
        <v>19</v>
      </c>
      <c r="W43" s="254">
        <v>20</v>
      </c>
      <c r="X43" s="254">
        <v>21</v>
      </c>
      <c r="Y43" s="254">
        <v>22</v>
      </c>
      <c r="Z43" s="254">
        <v>23</v>
      </c>
      <c r="AA43" s="254">
        <v>24</v>
      </c>
      <c r="AB43" s="254">
        <v>25</v>
      </c>
      <c r="AC43" s="254">
        <v>26</v>
      </c>
      <c r="AD43" s="254">
        <v>27</v>
      </c>
      <c r="AE43" s="254">
        <v>28</v>
      </c>
      <c r="AF43" s="254">
        <v>29</v>
      </c>
      <c r="AG43" s="254">
        <v>30</v>
      </c>
      <c r="AH43" s="254">
        <v>31</v>
      </c>
      <c r="AI43" s="254">
        <v>32</v>
      </c>
      <c r="AJ43" s="254">
        <v>33</v>
      </c>
      <c r="AK43" s="254">
        <v>34</v>
      </c>
      <c r="AL43" s="254">
        <v>35</v>
      </c>
      <c r="AM43" s="254">
        <v>36</v>
      </c>
      <c r="AN43" s="254">
        <v>37</v>
      </c>
      <c r="AO43" s="254">
        <v>38</v>
      </c>
      <c r="AP43" s="254">
        <v>39</v>
      </c>
    </row>
    <row r="44" spans="2:42" ht="10.8" thickBot="1" x14ac:dyDescent="0.25">
      <c r="B44" s="257" t="s">
        <v>33</v>
      </c>
      <c r="C44" s="257" t="s">
        <v>9</v>
      </c>
      <c r="D44" s="298">
        <v>2026</v>
      </c>
      <c r="E44" s="298">
        <f>$D$44+D43</f>
        <v>2027</v>
      </c>
      <c r="F44" s="298">
        <f t="shared" ref="F44:AJ44" si="10">$D$44+E43</f>
        <v>2028</v>
      </c>
      <c r="G44" s="298">
        <f t="shared" si="10"/>
        <v>2029</v>
      </c>
      <c r="H44" s="298">
        <f t="shared" si="10"/>
        <v>2030</v>
      </c>
      <c r="I44" s="298">
        <f t="shared" si="10"/>
        <v>2031</v>
      </c>
      <c r="J44" s="298">
        <f t="shared" si="10"/>
        <v>2032</v>
      </c>
      <c r="K44" s="298">
        <f t="shared" si="10"/>
        <v>2033</v>
      </c>
      <c r="L44" s="298">
        <f t="shared" si="10"/>
        <v>2034</v>
      </c>
      <c r="M44" s="298">
        <f t="shared" si="10"/>
        <v>2035</v>
      </c>
      <c r="N44" s="298">
        <f t="shared" si="10"/>
        <v>2036</v>
      </c>
      <c r="O44" s="298">
        <f t="shared" si="10"/>
        <v>2037</v>
      </c>
      <c r="P44" s="298">
        <f t="shared" si="10"/>
        <v>2038</v>
      </c>
      <c r="Q44" s="298">
        <f t="shared" si="10"/>
        <v>2039</v>
      </c>
      <c r="R44" s="298">
        <f t="shared" si="10"/>
        <v>2040</v>
      </c>
      <c r="S44" s="298">
        <f t="shared" si="10"/>
        <v>2041</v>
      </c>
      <c r="T44" s="298">
        <f t="shared" si="10"/>
        <v>2042</v>
      </c>
      <c r="U44" s="298">
        <f t="shared" si="10"/>
        <v>2043</v>
      </c>
      <c r="V44" s="298">
        <f t="shared" si="10"/>
        <v>2044</v>
      </c>
      <c r="W44" s="298">
        <f t="shared" si="10"/>
        <v>2045</v>
      </c>
      <c r="X44" s="298">
        <f t="shared" si="10"/>
        <v>2046</v>
      </c>
      <c r="Y44" s="298">
        <f t="shared" si="10"/>
        <v>2047</v>
      </c>
      <c r="Z44" s="298">
        <f t="shared" si="10"/>
        <v>2048</v>
      </c>
      <c r="AA44" s="298">
        <f t="shared" si="10"/>
        <v>2049</v>
      </c>
      <c r="AB44" s="298">
        <f t="shared" si="10"/>
        <v>2050</v>
      </c>
      <c r="AC44" s="298">
        <f t="shared" si="10"/>
        <v>2051</v>
      </c>
      <c r="AD44" s="298">
        <f t="shared" si="10"/>
        <v>2052</v>
      </c>
      <c r="AE44" s="298">
        <f t="shared" si="10"/>
        <v>2053</v>
      </c>
      <c r="AF44" s="298">
        <f t="shared" si="10"/>
        <v>2054</v>
      </c>
      <c r="AG44" s="298">
        <f t="shared" si="10"/>
        <v>2055</v>
      </c>
      <c r="AH44" s="298">
        <f t="shared" si="10"/>
        <v>2056</v>
      </c>
      <c r="AI44" s="298">
        <f t="shared" si="10"/>
        <v>2057</v>
      </c>
      <c r="AJ44" s="298">
        <f t="shared" si="10"/>
        <v>2058</v>
      </c>
      <c r="AK44" s="298">
        <f t="shared" ref="AK44:AP44" si="11">$D$44+AJ43</f>
        <v>2059</v>
      </c>
      <c r="AL44" s="298">
        <f t="shared" si="11"/>
        <v>2060</v>
      </c>
      <c r="AM44" s="298">
        <f t="shared" si="11"/>
        <v>2061</v>
      </c>
      <c r="AN44" s="298">
        <f t="shared" si="11"/>
        <v>2062</v>
      </c>
      <c r="AO44" s="298">
        <f t="shared" si="11"/>
        <v>2063</v>
      </c>
      <c r="AP44" s="298">
        <f t="shared" si="11"/>
        <v>2064</v>
      </c>
    </row>
    <row r="45" spans="2:42" x14ac:dyDescent="0.2">
      <c r="B45" s="480" t="s">
        <v>658</v>
      </c>
      <c r="C45" s="255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</row>
    <row r="46" spans="2:42" x14ac:dyDescent="0.2">
      <c r="B46" s="367" t="s">
        <v>558</v>
      </c>
      <c r="C46" s="367">
        <f>SUM(D46:AP46)</f>
        <v>124267810.168374</v>
      </c>
      <c r="D46" s="366">
        <f>F23*1.017</f>
        <v>2271997.9438069537</v>
      </c>
      <c r="E46" s="366">
        <f>D46*1.017</f>
        <v>2310621.9088516715</v>
      </c>
      <c r="F46" s="366">
        <f>E46*1.017</f>
        <v>2349902.4813021496</v>
      </c>
      <c r="G46" s="366">
        <f t="shared" ref="G46:AJ46" si="12">F46*1.017</f>
        <v>2389850.8234842857</v>
      </c>
      <c r="H46" s="366">
        <f t="shared" si="12"/>
        <v>2430478.2874835185</v>
      </c>
      <c r="I46" s="366">
        <f t="shared" si="12"/>
        <v>2471796.4183707382</v>
      </c>
      <c r="J46" s="366">
        <f t="shared" si="12"/>
        <v>2513816.9574830406</v>
      </c>
      <c r="K46" s="366">
        <f t="shared" si="12"/>
        <v>2556551.8457602519</v>
      </c>
      <c r="L46" s="366">
        <f t="shared" si="12"/>
        <v>2600013.2271381761</v>
      </c>
      <c r="M46" s="366">
        <f t="shared" si="12"/>
        <v>2644213.4519995246</v>
      </c>
      <c r="N46" s="366">
        <f t="shared" si="12"/>
        <v>2689165.0806835163</v>
      </c>
      <c r="O46" s="366">
        <f t="shared" si="12"/>
        <v>2734880.8870551358</v>
      </c>
      <c r="P46" s="366">
        <f t="shared" si="12"/>
        <v>2781373.8621350727</v>
      </c>
      <c r="Q46" s="366">
        <f t="shared" si="12"/>
        <v>2828657.2177913687</v>
      </c>
      <c r="R46" s="366">
        <f t="shared" si="12"/>
        <v>2876744.3904938218</v>
      </c>
      <c r="S46" s="366">
        <f t="shared" si="12"/>
        <v>2925649.0451322165</v>
      </c>
      <c r="T46" s="366">
        <f t="shared" si="12"/>
        <v>2975385.0788994641</v>
      </c>
      <c r="U46" s="366">
        <f t="shared" si="12"/>
        <v>3025966.6252407548</v>
      </c>
      <c r="V46" s="366">
        <f t="shared" si="12"/>
        <v>3077408.0578698474</v>
      </c>
      <c r="W46" s="366">
        <f t="shared" si="12"/>
        <v>3129723.9948536344</v>
      </c>
      <c r="X46" s="366">
        <f t="shared" si="12"/>
        <v>3182929.3027661457</v>
      </c>
      <c r="Y46" s="366">
        <f t="shared" si="12"/>
        <v>3237039.1009131698</v>
      </c>
      <c r="Z46" s="366">
        <f t="shared" si="12"/>
        <v>3292068.7656286932</v>
      </c>
      <c r="AA46" s="366">
        <f t="shared" si="12"/>
        <v>3348033.9346443806</v>
      </c>
      <c r="AB46" s="366">
        <f t="shared" si="12"/>
        <v>3404950.5115333349</v>
      </c>
      <c r="AC46" s="366">
        <f t="shared" si="12"/>
        <v>3462834.6702294014</v>
      </c>
      <c r="AD46" s="366">
        <f t="shared" si="12"/>
        <v>3521702.8596233008</v>
      </c>
      <c r="AE46" s="366">
        <f t="shared" si="12"/>
        <v>3581571.8082368965</v>
      </c>
      <c r="AF46" s="366">
        <f t="shared" si="12"/>
        <v>3642458.5289769233</v>
      </c>
      <c r="AG46" s="366">
        <f t="shared" si="12"/>
        <v>3704380.3239695309</v>
      </c>
      <c r="AH46" s="366">
        <f t="shared" si="12"/>
        <v>3767354.7894770126</v>
      </c>
      <c r="AI46" s="366">
        <f t="shared" si="12"/>
        <v>3831399.8208981212</v>
      </c>
      <c r="AJ46" s="366">
        <f t="shared" si="12"/>
        <v>3896533.6178533891</v>
      </c>
      <c r="AK46" s="366">
        <f t="shared" ref="AK46:AP46" si="13">AJ46*1.017</f>
        <v>3962774.6893568966</v>
      </c>
      <c r="AL46" s="366">
        <f t="shared" si="13"/>
        <v>4030141.8590759635</v>
      </c>
      <c r="AM46" s="366">
        <f t="shared" si="13"/>
        <v>4098654.2706802543</v>
      </c>
      <c r="AN46" s="366">
        <f t="shared" si="13"/>
        <v>4168331.3932818184</v>
      </c>
      <c r="AO46" s="366">
        <f t="shared" si="13"/>
        <v>4239193.0269676093</v>
      </c>
      <c r="AP46" s="366">
        <f t="shared" si="13"/>
        <v>4311259.3084260579</v>
      </c>
    </row>
    <row r="47" spans="2:42" x14ac:dyDescent="0.2">
      <c r="B47" s="254" t="s">
        <v>559</v>
      </c>
      <c r="C47" s="367">
        <f t="shared" ref="C47:C51" si="14">SUM(D47:AP47)</f>
        <v>39502350252.198372</v>
      </c>
      <c r="D47" s="368">
        <f>D46/$C$31*$D$31</f>
        <v>722224511.93863428</v>
      </c>
      <c r="E47" s="368">
        <f t="shared" ref="E47:AN47" si="15">E46/$C$31*$D$31</f>
        <v>734502328.64159083</v>
      </c>
      <c r="F47" s="368">
        <f t="shared" si="15"/>
        <v>746988868.22849786</v>
      </c>
      <c r="G47" s="368">
        <f t="shared" si="15"/>
        <v>759687678.98838222</v>
      </c>
      <c r="H47" s="368">
        <f t="shared" si="15"/>
        <v>772602369.53118467</v>
      </c>
      <c r="I47" s="368">
        <f t="shared" si="15"/>
        <v>785736609.81321478</v>
      </c>
      <c r="J47" s="368">
        <f t="shared" si="15"/>
        <v>799094132.18003941</v>
      </c>
      <c r="K47" s="368">
        <f t="shared" si="15"/>
        <v>812678732.42709994</v>
      </c>
      <c r="L47" s="368">
        <f t="shared" si="15"/>
        <v>826494270.87836063</v>
      </c>
      <c r="M47" s="368">
        <f t="shared" si="15"/>
        <v>840544673.48329258</v>
      </c>
      <c r="N47" s="368">
        <f t="shared" si="15"/>
        <v>854833932.93250847</v>
      </c>
      <c r="O47" s="368">
        <f t="shared" si="15"/>
        <v>869366109.79236102</v>
      </c>
      <c r="P47" s="368">
        <f t="shared" si="15"/>
        <v>884145333.658831</v>
      </c>
      <c r="Q47" s="368">
        <f t="shared" si="15"/>
        <v>899175804.33103108</v>
      </c>
      <c r="R47" s="368">
        <f t="shared" si="15"/>
        <v>914461793.00465858</v>
      </c>
      <c r="S47" s="368">
        <f t="shared" si="15"/>
        <v>930007643.4857378</v>
      </c>
      <c r="T47" s="368">
        <f t="shared" si="15"/>
        <v>945817773.42499518</v>
      </c>
      <c r="U47" s="368">
        <f t="shared" si="15"/>
        <v>961896675.57322001</v>
      </c>
      <c r="V47" s="368">
        <f t="shared" si="15"/>
        <v>978248919.05796468</v>
      </c>
      <c r="W47" s="368">
        <f t="shared" si="15"/>
        <v>994879150.68195009</v>
      </c>
      <c r="X47" s="368">
        <f t="shared" si="15"/>
        <v>1011792096.2435429</v>
      </c>
      <c r="Y47" s="368">
        <f t="shared" si="15"/>
        <v>1028992561.8796831</v>
      </c>
      <c r="Z47" s="368">
        <f t="shared" si="15"/>
        <v>1046485435.4316375</v>
      </c>
      <c r="AA47" s="368">
        <f t="shared" si="15"/>
        <v>1064275687.8339753</v>
      </c>
      <c r="AB47" s="368">
        <f t="shared" si="15"/>
        <v>1082368374.5271528</v>
      </c>
      <c r="AC47" s="368">
        <f t="shared" si="15"/>
        <v>1100768636.8941145</v>
      </c>
      <c r="AD47" s="368">
        <f t="shared" si="15"/>
        <v>1119481703.7213142</v>
      </c>
      <c r="AE47" s="368">
        <f t="shared" si="15"/>
        <v>1138512892.6845765</v>
      </c>
      <c r="AF47" s="368">
        <f t="shared" si="15"/>
        <v>1157867611.860214</v>
      </c>
      <c r="AG47" s="368">
        <f t="shared" si="15"/>
        <v>1177551361.2618377</v>
      </c>
      <c r="AH47" s="368">
        <f t="shared" si="15"/>
        <v>1197569734.4032886</v>
      </c>
      <c r="AI47" s="368">
        <f t="shared" si="15"/>
        <v>1217928419.8881445</v>
      </c>
      <c r="AJ47" s="368">
        <f t="shared" si="15"/>
        <v>1238633203.0262427</v>
      </c>
      <c r="AK47" s="368">
        <f t="shared" si="15"/>
        <v>1259689967.477689</v>
      </c>
      <c r="AL47" s="368">
        <f t="shared" si="15"/>
        <v>1281104696.9248097</v>
      </c>
      <c r="AM47" s="368">
        <f t="shared" si="15"/>
        <v>1302883476.7725313</v>
      </c>
      <c r="AN47" s="368">
        <f t="shared" si="15"/>
        <v>1325032495.8776641</v>
      </c>
      <c r="AO47" s="368">
        <f t="shared" ref="AO47:AP47" si="16">AO46/$C$31*$D$31</f>
        <v>1347558048.3075843</v>
      </c>
      <c r="AP47" s="368">
        <f t="shared" si="16"/>
        <v>1370466535.1288133</v>
      </c>
    </row>
    <row r="48" spans="2:42" x14ac:dyDescent="0.2">
      <c r="B48" s="369" t="s">
        <v>560</v>
      </c>
      <c r="C48" s="367">
        <f t="shared" si="14"/>
        <v>1672352720.533478</v>
      </c>
      <c r="D48" s="370">
        <f>D47/$C$37/2*Parametre!E215</f>
        <v>23737861.082949743</v>
      </c>
      <c r="E48" s="370">
        <f>E47/$C$37/2*Parametre!F215</f>
        <v>24546980.33940205</v>
      </c>
      <c r="F48" s="370">
        <f>F47/$C$37/2*Parametre!G215</f>
        <v>25303793.220224284</v>
      </c>
      <c r="G48" s="370">
        <f>G47/$C$37/2*Parametre!H215</f>
        <v>26104526.669635013</v>
      </c>
      <c r="H48" s="370">
        <f>H47/$C$37/2*Parametre!I215</f>
        <v>26888121.917094231</v>
      </c>
      <c r="I48" s="370">
        <f>I47/$C$37/2*Parametre!J215</f>
        <v>27695238.809873734</v>
      </c>
      <c r="J48" s="370">
        <f>J47/$C$37/2*Parametre!K215</f>
        <v>28504050.568425898</v>
      </c>
      <c r="K48" s="370">
        <f>K47/$C$37/2*Parametre!L215</f>
        <v>29336482.83981178</v>
      </c>
      <c r="L48" s="370">
        <f>L47/$C$37/2*Parametre!M215</f>
        <v>30193225.459809788</v>
      </c>
      <c r="M48" s="370">
        <f>M47/$C$37/2*Parametre!N215</f>
        <v>31074988.398563549</v>
      </c>
      <c r="N48" s="370">
        <f>N47/$C$37/2*Parametre!O215</f>
        <v>31982502.340412881</v>
      </c>
      <c r="O48" s="370">
        <f>O47/$C$37/2*Parametre!P215</f>
        <v>32916519.342248317</v>
      </c>
      <c r="P48" s="370">
        <f>P47/$C$37/2*Parametre!Q215</f>
        <v>33877813.388313413</v>
      </c>
      <c r="Q48" s="370">
        <f>Q47/$C$37/2*Parametre!R215</f>
        <v>34867181.020373568</v>
      </c>
      <c r="R48" s="370">
        <f>R47/$C$37/2*Parametre!S215</f>
        <v>35885442.181964338</v>
      </c>
      <c r="S48" s="370">
        <f>S47/$C$37/2*Parametre!T215</f>
        <v>36933440.63464731</v>
      </c>
      <c r="T48" s="370">
        <f>T47/$C$37/2*Parametre!U215</f>
        <v>37951946.745271213</v>
      </c>
      <c r="U48" s="370">
        <f>U47/$C$37/2*Parametre!V215</f>
        <v>38998539.965756334</v>
      </c>
      <c r="V48" s="370">
        <f>V47/$C$37/2*Parametre!W215</f>
        <v>40073994.927228443</v>
      </c>
      <c r="W48" s="370">
        <f>W47/$C$37/2*Parametre!X215</f>
        <v>41179107.448596418</v>
      </c>
      <c r="X48" s="370">
        <f>X47/$C$37/2*Parametre!Y215</f>
        <v>42314695.468100339</v>
      </c>
      <c r="Y48" s="370">
        <f>Y47/$C$37/2*Parametre!Z215</f>
        <v>43481599.363617606</v>
      </c>
      <c r="Z48" s="370">
        <f>Z47/$C$37/2*Parametre!AA215</f>
        <v>44680682.709389284</v>
      </c>
      <c r="AA48" s="370">
        <f>AA47/$C$37/2*Parametre!AB215</f>
        <v>45912832.987885952</v>
      </c>
      <c r="AB48" s="370">
        <f>AB47/$C$37/2*Parametre!AC215</f>
        <v>47178962.016560763</v>
      </c>
      <c r="AC48" s="370">
        <f>AC47/$C$37/2*Parametre!AD215</f>
        <v>48480006.841710582</v>
      </c>
      <c r="AD48" s="370">
        <f>AD47/$C$37/2*Parametre!AE215</f>
        <v>49777486.99659998</v>
      </c>
      <c r="AE48" s="370">
        <f>AE47/$C$37/2*Parametre!AF215</f>
        <v>51109691.859283254</v>
      </c>
      <c r="AF48" s="370">
        <f>AF47/$C$37/2*Parametre!AG215</f>
        <v>52477550.759012818</v>
      </c>
      <c r="AG48" s="370">
        <f>AG47/$C$37/2*Parametre!AH215</f>
        <v>53882017.961675465</v>
      </c>
      <c r="AH48" s="370">
        <f>AH47/$C$37/2*Parametre!AI215</f>
        <v>55324073.165167473</v>
      </c>
      <c r="AI48" s="370">
        <f>AI47/$C$37/2*Parametre!AJ215</f>
        <v>56804722.430938601</v>
      </c>
      <c r="AJ48" s="370">
        <f>AJ47/$C$37/2*Parametre!AK215</f>
        <v>58324998.538710356</v>
      </c>
      <c r="AK48" s="370">
        <f>AK47/$C$37/2*Parametre!AL215</f>
        <v>59885962.135704972</v>
      </c>
      <c r="AL48" s="370">
        <f>AL47/$C$37/2*Parametre!AM215</f>
        <v>61488702.124140024</v>
      </c>
      <c r="AM48" s="370">
        <f>AM47/$C$37/2*Parametre!AN215</f>
        <v>63134336.591309585</v>
      </c>
      <c r="AN48" s="370">
        <f>AN47/$C$37/2*Parametre!AO215</f>
        <v>64875379.575778477</v>
      </c>
      <c r="AO48" s="370">
        <f>AO47/$C$37/2*Parametre!AP215</f>
        <v>66664434.959551483</v>
      </c>
      <c r="AP48" s="370">
        <f>AP47/$C$37/2*Parametre!AQ215</f>
        <v>68502826.747738436</v>
      </c>
    </row>
    <row r="49" spans="2:42" x14ac:dyDescent="0.2">
      <c r="B49" s="369" t="s">
        <v>549</v>
      </c>
      <c r="C49" s="367">
        <f t="shared" si="14"/>
        <v>665428710.92929471</v>
      </c>
      <c r="D49" s="370">
        <f>D47/$D$37/2*Parametre!E216</f>
        <v>9445288.683256017</v>
      </c>
      <c r="E49" s="370">
        <f>E47/$D$37/2*Parametre!F216</f>
        <v>9767237.0532505251</v>
      </c>
      <c r="F49" s="370">
        <f>F47/$D$37/2*Parametre!G216</f>
        <v>10068372.628546495</v>
      </c>
      <c r="G49" s="370">
        <f>G47/$D$37/2*Parametre!H216</f>
        <v>10386984.258903971</v>
      </c>
      <c r="H49" s="370">
        <f>H47/$D$37/2*Parametre!I216</f>
        <v>10698776.548025781</v>
      </c>
      <c r="I49" s="370">
        <f>I47/$D$37/2*Parametre!J216</f>
        <v>11019928.065553026</v>
      </c>
      <c r="J49" s="370">
        <f>J47/$D$37/2*Parametre!K216</f>
        <v>11341754.113350268</v>
      </c>
      <c r="K49" s="370">
        <f>K47/$D$37/2*Parametre!L216</f>
        <v>11672978.740232892</v>
      </c>
      <c r="L49" s="370">
        <f>L47/$D$37/2*Parametre!M216</f>
        <v>12013876.441852512</v>
      </c>
      <c r="M49" s="370">
        <f>M47/$D$37/2*Parametre!N216</f>
        <v>12364729.655081727</v>
      </c>
      <c r="N49" s="370">
        <f>N47/$D$37/2*Parametre!O216</f>
        <v>12725829.154115885</v>
      </c>
      <c r="O49" s="370">
        <f>O47/$D$37/2*Parametre!P216</f>
        <v>13097474.295923674</v>
      </c>
      <c r="P49" s="370">
        <f>P47/$D$37/2*Parametre!Q216</f>
        <v>13479972.918244449</v>
      </c>
      <c r="Q49" s="370">
        <f>Q47/$D$37/2*Parametre!R216</f>
        <v>13873642.110085547</v>
      </c>
      <c r="R49" s="370">
        <f>R47/$D$37/2*Parametre!S216</f>
        <v>14278807.943267932</v>
      </c>
      <c r="S49" s="370">
        <f>S47/$D$37/2*Parametre!T216</f>
        <v>14695806.275055766</v>
      </c>
      <c r="T49" s="370">
        <f>T47/$D$37/2*Parametre!U216</f>
        <v>15101069.666703012</v>
      </c>
      <c r="U49" s="370">
        <f>U47/$D$37/2*Parametre!V216</f>
        <v>15517508.803648654</v>
      </c>
      <c r="V49" s="370">
        <f>V47/$D$37/2*Parametre!W216</f>
        <v>15945432.137863182</v>
      </c>
      <c r="W49" s="370">
        <f>W47/$D$37/2*Parametre!X216</f>
        <v>16385156.055205248</v>
      </c>
      <c r="X49" s="370">
        <f>X47/$D$37/2*Parametre!Y216</f>
        <v>16837006.27620542</v>
      </c>
      <c r="Y49" s="370">
        <f>Y47/$D$37/2*Parametre!Z216</f>
        <v>17301317.115385648</v>
      </c>
      <c r="Z49" s="370">
        <f>Z47/$D$37/2*Parametre!AA216</f>
        <v>17778432.113133073</v>
      </c>
      <c r="AA49" s="370">
        <f>AA47/$D$37/2*Parametre!AB216</f>
        <v>18268704.288504269</v>
      </c>
      <c r="AB49" s="370">
        <f>AB47/$D$37/2*Parametre!AC216</f>
        <v>18772496.615846772</v>
      </c>
      <c r="AC49" s="370">
        <f>AC47/$D$37/2*Parametre!AD216</f>
        <v>19290182.089154027</v>
      </c>
      <c r="AD49" s="370">
        <f>AD47/$D$37/2*Parametre!AE216</f>
        <v>19806449.058122035</v>
      </c>
      <c r="AE49" s="370">
        <f>AE47/$D$37/2*Parametre!AF216</f>
        <v>20336533.128772851</v>
      </c>
      <c r="AF49" s="370">
        <f>AF47/$D$37/2*Parametre!AG216</f>
        <v>20880803.785404682</v>
      </c>
      <c r="AG49" s="370">
        <f>AG47/$D$37/2*Parametre!AH216</f>
        <v>21439640.921206847</v>
      </c>
      <c r="AH49" s="370">
        <f>AH47/$D$37/2*Parametre!AI216</f>
        <v>22013434.425523166</v>
      </c>
      <c r="AI49" s="370">
        <f>AI47/$D$37/2*Parametre!AJ216</f>
        <v>22602584.43937733</v>
      </c>
      <c r="AJ49" s="370">
        <f>AJ47/$D$37/2*Parametre!AK216</f>
        <v>23207501.865657836</v>
      </c>
      <c r="AK49" s="370">
        <f>AK47/$D$37/2*Parametre!AL216</f>
        <v>23828608.911108069</v>
      </c>
      <c r="AL49" s="370">
        <f>AL47/$D$37/2*Parametre!AM216</f>
        <v>24466338.634377178</v>
      </c>
      <c r="AM49" s="370">
        <f>AM47/$D$37/2*Parametre!AN216</f>
        <v>25121136.253003985</v>
      </c>
      <c r="AN49" s="370">
        <f>AN47/$D$37/2*Parametre!AO216</f>
        <v>25813896.899288055</v>
      </c>
      <c r="AO49" s="370">
        <f>AO47/$D$37/2*Parametre!AP216</f>
        <v>26525761.48959941</v>
      </c>
      <c r="AP49" s="370">
        <f>AP47/$D$37/2*Parametre!AQ216</f>
        <v>27257257.071457535</v>
      </c>
    </row>
    <row r="50" spans="2:42" x14ac:dyDescent="0.2">
      <c r="B50" s="369" t="s">
        <v>550</v>
      </c>
      <c r="C50" s="367">
        <f t="shared" si="14"/>
        <v>181604760.81577346</v>
      </c>
      <c r="D50" s="370">
        <f>D47/$E$37/2*Parametre!E217</f>
        <v>2577751.0536764245</v>
      </c>
      <c r="E50" s="370">
        <f>E47/$E$37/2*Parametre!F217</f>
        <v>2665615.2928938637</v>
      </c>
      <c r="F50" s="370">
        <f>F47/$E$37/2*Parametre!G217</f>
        <v>2747799.1467717062</v>
      </c>
      <c r="G50" s="370">
        <f>G47/$E$37/2*Parametre!H217</f>
        <v>2834752.8537231847</v>
      </c>
      <c r="H50" s="370">
        <f>H47/$E$37/2*Parametre!I217</f>
        <v>2919845.578100617</v>
      </c>
      <c r="I50" s="370">
        <f>I47/$E$37/2*Parametre!J217</f>
        <v>3007492.3418553555</v>
      </c>
      <c r="J50" s="370">
        <f>J47/$E$37/2*Parametre!K217</f>
        <v>3095323.2229802348</v>
      </c>
      <c r="K50" s="370">
        <f>K47/$E$37/2*Parametre!L217</f>
        <v>3185718.8142507025</v>
      </c>
      <c r="L50" s="370">
        <f>L47/$E$37/2*Parametre!M217</f>
        <v>3278754.4012018144</v>
      </c>
      <c r="M50" s="370">
        <f>M47/$E$37/2*Parametre!N217</f>
        <v>3374507.4164413214</v>
      </c>
      <c r="N50" s="370">
        <f>N47/$E$37/2*Parametre!O217</f>
        <v>3473056.2862160872</v>
      </c>
      <c r="O50" s="370">
        <f>O47/$E$37/2*Parametre!P217</f>
        <v>3574483.468835969</v>
      </c>
      <c r="P50" s="370">
        <f>P47/$E$37/2*Parametre!Q217</f>
        <v>3678872.5361454249</v>
      </c>
      <c r="Q50" s="370">
        <f>Q47/$E$37/2*Parametre!R217</f>
        <v>3786310.0441309279</v>
      </c>
      <c r="R50" s="370">
        <f>R47/$E$37/2*Parametre!S217</f>
        <v>3896885.6500987336</v>
      </c>
      <c r="S50" s="370">
        <f>S47/$E$37/2*Parametre!T217</f>
        <v>4010690.2564311237</v>
      </c>
      <c r="T50" s="370">
        <f>T47/$E$37/2*Parametre!U217</f>
        <v>4121292.2503762171</v>
      </c>
      <c r="U50" s="370">
        <f>U47/$E$37/2*Parametre!V217</f>
        <v>4234944.2948694173</v>
      </c>
      <c r="V50" s="370">
        <f>V47/$E$37/2*Parametre!W217</f>
        <v>4351730.6093329238</v>
      </c>
      <c r="W50" s="370">
        <f>W47/$E$37/2*Parametre!X217</f>
        <v>4471737.68989552</v>
      </c>
      <c r="X50" s="370">
        <f>X47/$E$37/2*Parametre!Y217</f>
        <v>4595053.6516314009</v>
      </c>
      <c r="Y50" s="370">
        <f>Y47/$E$37/2*Parametre!Z217</f>
        <v>4721770.4168810062</v>
      </c>
      <c r="Z50" s="370">
        <f>Z47/$E$37/2*Parametre!AA217</f>
        <v>4851981.6741859391</v>
      </c>
      <c r="AA50" s="370">
        <f>AA47/$E$37/2*Parametre!AB217</f>
        <v>4985783.6358366227</v>
      </c>
      <c r="AB50" s="370">
        <f>AB47/$E$37/2*Parametre!AC217</f>
        <v>5123275.8708374975</v>
      </c>
      <c r="AC50" s="370">
        <f>AC47/$E$37/2*Parametre!AD217</f>
        <v>5264559.0965151228</v>
      </c>
      <c r="AD50" s="370">
        <f>AD47/$E$37/2*Parametre!AE217</f>
        <v>5405455.3286726354</v>
      </c>
      <c r="AE50" s="370">
        <f>AE47/$E$37/2*Parametre!AF217</f>
        <v>5550122.5745680956</v>
      </c>
      <c r="AF50" s="370">
        <f>AF47/$E$37/2*Parametre!AG217</f>
        <v>5698661.7884073127</v>
      </c>
      <c r="AG50" s="370">
        <f>AG47/$E$37/2*Parametre!AH217</f>
        <v>5851176.5795357926</v>
      </c>
      <c r="AH50" s="370">
        <f>AH47/$E$37/2*Parametre!AI217</f>
        <v>6007772.4313363442</v>
      </c>
      <c r="AI50" s="370">
        <f>AI47/$E$37/2*Parametre!AJ217</f>
        <v>6168559.2886904106</v>
      </c>
      <c r="AJ50" s="370">
        <f>AJ47/$E$37/2*Parametre!AK217</f>
        <v>6333650.017434909</v>
      </c>
      <c r="AK50" s="370">
        <f>AK47/$E$37/2*Parametre!AL217</f>
        <v>6503158.6938586766</v>
      </c>
      <c r="AL50" s="370">
        <f>AL47/$E$37/2*Parametre!AM217</f>
        <v>6677204.1628413787</v>
      </c>
      <c r="AM50" s="370">
        <f>AM47/$E$37/2*Parametre!AN217</f>
        <v>6855907.4955593552</v>
      </c>
      <c r="AN50" s="370">
        <f>AN47/$E$37/2*Parametre!AO217</f>
        <v>7044971.3967135698</v>
      </c>
      <c r="AO50" s="370">
        <f>AO47/$E$37/2*Parametre!AP217</f>
        <v>7239249.1883811597</v>
      </c>
      <c r="AP50" s="370">
        <f>AP47/$E$37/2*Parametre!AQ217</f>
        <v>7438884.3156586746</v>
      </c>
    </row>
    <row r="51" spans="2:42" x14ac:dyDescent="0.2">
      <c r="B51" s="371" t="s">
        <v>9</v>
      </c>
      <c r="C51" s="367">
        <f t="shared" si="14"/>
        <v>2519386192.2785463</v>
      </c>
      <c r="D51" s="372">
        <f t="shared" ref="D51:AN51" si="17">SUM(D48:D50)</f>
        <v>35760900.819882184</v>
      </c>
      <c r="E51" s="372">
        <f t="shared" si="17"/>
        <v>36979832.685546435</v>
      </c>
      <c r="F51" s="372">
        <f t="shared" si="17"/>
        <v>38119964.995542489</v>
      </c>
      <c r="G51" s="372">
        <f t="shared" si="17"/>
        <v>39326263.782262169</v>
      </c>
      <c r="H51" s="372">
        <f t="shared" si="17"/>
        <v>40506744.043220624</v>
      </c>
      <c r="I51" s="372">
        <f t="shared" si="17"/>
        <v>41722659.217282116</v>
      </c>
      <c r="J51" s="372">
        <f t="shared" si="17"/>
        <v>42941127.904756397</v>
      </c>
      <c r="K51" s="372">
        <f t="shared" si="17"/>
        <v>44195180.394295372</v>
      </c>
      <c r="L51" s="372">
        <f t="shared" si="17"/>
        <v>45485856.302864112</v>
      </c>
      <c r="M51" s="372">
        <f t="shared" si="17"/>
        <v>46814225.470086597</v>
      </c>
      <c r="N51" s="372">
        <f t="shared" si="17"/>
        <v>48181387.780744858</v>
      </c>
      <c r="O51" s="372">
        <f t="shared" si="17"/>
        <v>49588477.107007965</v>
      </c>
      <c r="P51" s="372">
        <f t="shared" si="17"/>
        <v>51036658.84270329</v>
      </c>
      <c r="Q51" s="372">
        <f t="shared" si="17"/>
        <v>52527133.174590044</v>
      </c>
      <c r="R51" s="372">
        <f t="shared" si="17"/>
        <v>54061135.775331005</v>
      </c>
      <c r="S51" s="372">
        <f t="shared" si="17"/>
        <v>55639937.166134201</v>
      </c>
      <c r="T51" s="372">
        <f t="shared" si="17"/>
        <v>57174308.662350439</v>
      </c>
      <c r="U51" s="372">
        <f t="shared" si="17"/>
        <v>58750993.064274408</v>
      </c>
      <c r="V51" s="372">
        <f t="shared" si="17"/>
        <v>60371157.674424551</v>
      </c>
      <c r="W51" s="372">
        <f t="shared" si="17"/>
        <v>62036001.193697184</v>
      </c>
      <c r="X51" s="372">
        <f t="shared" si="17"/>
        <v>63746755.39593716</v>
      </c>
      <c r="Y51" s="372">
        <f t="shared" si="17"/>
        <v>65504686.895884261</v>
      </c>
      <c r="Z51" s="372">
        <f t="shared" si="17"/>
        <v>67311096.496708304</v>
      </c>
      <c r="AA51" s="372">
        <f t="shared" si="17"/>
        <v>69167320.912226841</v>
      </c>
      <c r="AB51" s="372">
        <f t="shared" si="17"/>
        <v>71074734.503245026</v>
      </c>
      <c r="AC51" s="372">
        <f t="shared" si="17"/>
        <v>73034748.027379721</v>
      </c>
      <c r="AD51" s="372">
        <f t="shared" si="17"/>
        <v>74989391.383394644</v>
      </c>
      <c r="AE51" s="372">
        <f t="shared" si="17"/>
        <v>76996347.562624201</v>
      </c>
      <c r="AF51" s="372">
        <f t="shared" si="17"/>
        <v>79057016.332824811</v>
      </c>
      <c r="AG51" s="372">
        <f t="shared" si="17"/>
        <v>81172835.462418109</v>
      </c>
      <c r="AH51" s="372">
        <f t="shared" si="17"/>
        <v>83345280.022026986</v>
      </c>
      <c r="AI51" s="372">
        <f t="shared" si="17"/>
        <v>85575866.159006357</v>
      </c>
      <c r="AJ51" s="372">
        <f t="shared" si="17"/>
        <v>87866150.421803102</v>
      </c>
      <c r="AK51" s="372">
        <f t="shared" si="17"/>
        <v>90217729.740671724</v>
      </c>
      <c r="AL51" s="372">
        <f t="shared" si="17"/>
        <v>92632244.921358585</v>
      </c>
      <c r="AM51" s="372">
        <f t="shared" si="17"/>
        <v>95111380.339872912</v>
      </c>
      <c r="AN51" s="372">
        <f t="shared" si="17"/>
        <v>97734247.871780097</v>
      </c>
      <c r="AO51" s="372">
        <f t="shared" ref="AO51:AP51" si="18">SUM(AO48:AO50)</f>
        <v>100429445.63753206</v>
      </c>
      <c r="AP51" s="372">
        <f t="shared" si="18"/>
        <v>103198968.13485464</v>
      </c>
    </row>
    <row r="52" spans="2:42" x14ac:dyDescent="0.2">
      <c r="B52" s="495" t="s">
        <v>678</v>
      </c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</row>
    <row r="53" spans="2:42" x14ac:dyDescent="0.2">
      <c r="B53" s="367" t="s">
        <v>558</v>
      </c>
      <c r="C53" s="367">
        <f>SUM(D53:AP53)</f>
        <v>34689712.764532082</v>
      </c>
      <c r="D53" s="366">
        <f>F24*1.017</f>
        <v>634234.69010584522</v>
      </c>
      <c r="E53" s="366">
        <f>D53*1.017</f>
        <v>645016.67983764457</v>
      </c>
      <c r="F53" s="366">
        <f>E53*1.017</f>
        <v>655981.96339488449</v>
      </c>
      <c r="G53" s="366">
        <f t="shared" ref="G53" si="19">F53*1.017</f>
        <v>667133.65677259746</v>
      </c>
      <c r="H53" s="366">
        <f t="shared" ref="H53" si="20">G53*1.017</f>
        <v>678474.92893773154</v>
      </c>
      <c r="I53" s="366">
        <f t="shared" ref="I53" si="21">H53*1.017</f>
        <v>690009.00272967294</v>
      </c>
      <c r="J53" s="366">
        <f t="shared" ref="J53" si="22">I53*1.017</f>
        <v>701739.1557760773</v>
      </c>
      <c r="K53" s="366">
        <f t="shared" ref="K53" si="23">J53*1.017</f>
        <v>713668.72142427054</v>
      </c>
      <c r="L53" s="366">
        <f t="shared" ref="L53" si="24">K53*1.017</f>
        <v>725801.08968848304</v>
      </c>
      <c r="M53" s="366">
        <f t="shared" ref="M53" si="25">L53*1.017</f>
        <v>738139.70821318717</v>
      </c>
      <c r="N53" s="366">
        <f t="shared" ref="N53" si="26">M53*1.017</f>
        <v>750688.08325281134</v>
      </c>
      <c r="O53" s="366">
        <f t="shared" ref="O53" si="27">N53*1.017</f>
        <v>763449.78066810907</v>
      </c>
      <c r="P53" s="366">
        <f t="shared" ref="P53" si="28">O53*1.017</f>
        <v>776428.42693946685</v>
      </c>
      <c r="Q53" s="366">
        <f t="shared" ref="Q53" si="29">P53*1.017</f>
        <v>789627.71019743767</v>
      </c>
      <c r="R53" s="366">
        <f t="shared" ref="R53" si="30">Q53*1.017</f>
        <v>803051.38127079408</v>
      </c>
      <c r="S53" s="366">
        <f t="shared" ref="S53" si="31">R53*1.017</f>
        <v>816703.25475239754</v>
      </c>
      <c r="T53" s="366">
        <f t="shared" ref="T53" si="32">S53*1.017</f>
        <v>830587.21008318826</v>
      </c>
      <c r="U53" s="366">
        <f t="shared" ref="U53" si="33">T53*1.017</f>
        <v>844707.19265460235</v>
      </c>
      <c r="V53" s="366">
        <f t="shared" ref="V53" si="34">U53*1.017</f>
        <v>859067.21492973051</v>
      </c>
      <c r="W53" s="366">
        <f t="shared" ref="W53" si="35">V53*1.017</f>
        <v>873671.35758353584</v>
      </c>
      <c r="X53" s="366">
        <f t="shared" ref="X53" si="36">W53*1.017</f>
        <v>888523.77066245582</v>
      </c>
      <c r="Y53" s="366">
        <f t="shared" ref="Y53" si="37">X53*1.017</f>
        <v>903628.67476371746</v>
      </c>
      <c r="Z53" s="366">
        <f t="shared" ref="Z53" si="38">Y53*1.017</f>
        <v>918990.36223470059</v>
      </c>
      <c r="AA53" s="366">
        <f t="shared" ref="AA53" si="39">Z53*1.017</f>
        <v>934613.19839269039</v>
      </c>
      <c r="AB53" s="366">
        <f t="shared" ref="AB53" si="40">AA53*1.017</f>
        <v>950501.62276536599</v>
      </c>
      <c r="AC53" s="366">
        <f t="shared" ref="AC53" si="41">AB53*1.017</f>
        <v>966660.1503523771</v>
      </c>
      <c r="AD53" s="366">
        <f t="shared" ref="AD53" si="42">AC53*1.017</f>
        <v>983093.37290836743</v>
      </c>
      <c r="AE53" s="366">
        <f t="shared" ref="AE53" si="43">AD53*1.017</f>
        <v>999805.96024780953</v>
      </c>
      <c r="AF53" s="366">
        <f t="shared" ref="AF53" si="44">AE53*1.017</f>
        <v>1016802.6615720222</v>
      </c>
      <c r="AG53" s="366">
        <f t="shared" ref="AG53" si="45">AF53*1.017</f>
        <v>1034088.3068187465</v>
      </c>
      <c r="AH53" s="366">
        <f t="shared" ref="AH53" si="46">AG53*1.017</f>
        <v>1051667.8080346652</v>
      </c>
      <c r="AI53" s="366">
        <f t="shared" ref="AI53" si="47">AH53*1.017</f>
        <v>1069546.1607712545</v>
      </c>
      <c r="AJ53" s="366">
        <f t="shared" ref="AJ53" si="48">AI53*1.017</f>
        <v>1087728.4455043657</v>
      </c>
      <c r="AK53" s="366">
        <f>AJ53*1.017</f>
        <v>1106219.8290779397</v>
      </c>
      <c r="AL53" s="366">
        <f t="shared" ref="AL53" si="49">AK53*1.017</f>
        <v>1125025.5661722645</v>
      </c>
      <c r="AM53" s="366">
        <f>AL53*1.017</f>
        <v>1144151.0007971928</v>
      </c>
      <c r="AN53" s="366">
        <f t="shared" ref="AN53" si="50">AM53*1.017</f>
        <v>1163601.567810745</v>
      </c>
      <c r="AO53" s="366">
        <f t="shared" ref="AO53" si="51">AN53*1.017</f>
        <v>1183382.7944635276</v>
      </c>
      <c r="AP53" s="366">
        <f>AO53*1.017</f>
        <v>1203500.3019694076</v>
      </c>
    </row>
    <row r="54" spans="2:42" x14ac:dyDescent="0.2">
      <c r="B54" s="254" t="s">
        <v>559</v>
      </c>
      <c r="C54" s="367">
        <f t="shared" ref="C54:C58" si="52">SUM(D54:AP54)</f>
        <v>8385261694.7378893</v>
      </c>
      <c r="D54" s="368">
        <f>D53/$C$32*$D$32</f>
        <v>153308385.35671094</v>
      </c>
      <c r="E54" s="368">
        <f t="shared" ref="E54:AN54" si="53">E53/$C$32*$D$32</f>
        <v>155914627.90777501</v>
      </c>
      <c r="F54" s="368">
        <f t="shared" si="53"/>
        <v>158565176.58220717</v>
      </c>
      <c r="G54" s="368">
        <f t="shared" si="53"/>
        <v>161260784.58410469</v>
      </c>
      <c r="H54" s="368">
        <f t="shared" si="53"/>
        <v>164002217.92203444</v>
      </c>
      <c r="I54" s="368">
        <f t="shared" si="53"/>
        <v>166790255.62670901</v>
      </c>
      <c r="J54" s="368">
        <f t="shared" si="53"/>
        <v>169625689.97236305</v>
      </c>
      <c r="K54" s="368">
        <f t="shared" si="53"/>
        <v>172509326.70189321</v>
      </c>
      <c r="L54" s="368">
        <f t="shared" si="53"/>
        <v>175441985.25582537</v>
      </c>
      <c r="M54" s="368">
        <f t="shared" si="53"/>
        <v>178424499.00517437</v>
      </c>
      <c r="N54" s="368">
        <f t="shared" si="53"/>
        <v>181457715.48826236</v>
      </c>
      <c r="O54" s="368">
        <f t="shared" si="53"/>
        <v>184542496.65156278</v>
      </c>
      <c r="P54" s="368">
        <f t="shared" si="53"/>
        <v>187679719.09463933</v>
      </c>
      <c r="Q54" s="368">
        <f t="shared" si="53"/>
        <v>190870274.31924817</v>
      </c>
      <c r="R54" s="368">
        <f t="shared" si="53"/>
        <v>194115068.98267537</v>
      </c>
      <c r="S54" s="368">
        <f t="shared" si="53"/>
        <v>197415025.15538087</v>
      </c>
      <c r="T54" s="368">
        <f t="shared" si="53"/>
        <v>200771080.58302233</v>
      </c>
      <c r="U54" s="368">
        <f t="shared" si="53"/>
        <v>204184188.95293367</v>
      </c>
      <c r="V54" s="368">
        <f t="shared" si="53"/>
        <v>207655320.16513357</v>
      </c>
      <c r="W54" s="368">
        <f t="shared" si="53"/>
        <v>211185460.60794079</v>
      </c>
      <c r="X54" s="368">
        <f t="shared" si="53"/>
        <v>214775613.43827575</v>
      </c>
      <c r="Y54" s="368">
        <f t="shared" si="53"/>
        <v>218426798.86672643</v>
      </c>
      <c r="Z54" s="368">
        <f t="shared" si="53"/>
        <v>222140054.44746074</v>
      </c>
      <c r="AA54" s="368">
        <f t="shared" si="53"/>
        <v>225916435.37306753</v>
      </c>
      <c r="AB54" s="368">
        <f t="shared" si="53"/>
        <v>229757014.77440965</v>
      </c>
      <c r="AC54" s="368">
        <f t="shared" si="53"/>
        <v>233662884.02557459</v>
      </c>
      <c r="AD54" s="368">
        <f t="shared" si="53"/>
        <v>237635153.05400935</v>
      </c>
      <c r="AE54" s="368">
        <f t="shared" si="53"/>
        <v>241674950.65592748</v>
      </c>
      <c r="AF54" s="368">
        <f t="shared" si="53"/>
        <v>245783424.8170782</v>
      </c>
      <c r="AG54" s="368">
        <f t="shared" si="53"/>
        <v>249961743.03896853</v>
      </c>
      <c r="AH54" s="368">
        <f t="shared" si="53"/>
        <v>254211092.67063099</v>
      </c>
      <c r="AI54" s="368">
        <f t="shared" si="53"/>
        <v>258532681.24603173</v>
      </c>
      <c r="AJ54" s="368">
        <f t="shared" si="53"/>
        <v>262927736.82721421</v>
      </c>
      <c r="AK54" s="368">
        <f t="shared" si="53"/>
        <v>267397508.35327685</v>
      </c>
      <c r="AL54" s="368">
        <f t="shared" si="53"/>
        <v>271943265.99528247</v>
      </c>
      <c r="AM54" s="368">
        <f t="shared" si="53"/>
        <v>276566301.51720226</v>
      </c>
      <c r="AN54" s="368">
        <f t="shared" si="53"/>
        <v>281267928.64299464</v>
      </c>
      <c r="AO54" s="368">
        <f t="shared" ref="AO54:AP54" si="54">AO53/$C$32*$D$32</f>
        <v>286049483.42992556</v>
      </c>
      <c r="AP54" s="368">
        <f t="shared" si="54"/>
        <v>290912324.64823425</v>
      </c>
    </row>
    <row r="55" spans="2:42" x14ac:dyDescent="0.2">
      <c r="B55" s="369" t="s">
        <v>560</v>
      </c>
      <c r="C55" s="367">
        <f t="shared" si="52"/>
        <v>501705816.16004366</v>
      </c>
      <c r="D55" s="370">
        <f>D54/$C$38/2*Parametre!E215</f>
        <v>7121358.324884925</v>
      </c>
      <c r="E55" s="370">
        <f>E54/$C$38/2*Parametre!F215</f>
        <v>7364094.1018206188</v>
      </c>
      <c r="F55" s="370">
        <f>F54/$C$38/2*Parametre!G215</f>
        <v>7591137.966067289</v>
      </c>
      <c r="G55" s="370">
        <f>G54/$C$38/2*Parametre!H215</f>
        <v>7831358.0008905083</v>
      </c>
      <c r="H55" s="370">
        <f>H54/$C$38/2*Parametre!I215</f>
        <v>8066436.575128274</v>
      </c>
      <c r="I55" s="370">
        <f>I54/$C$38/2*Parametre!J215</f>
        <v>8308571.6429621233</v>
      </c>
      <c r="J55" s="370">
        <f>J54/$C$38/2*Parametre!K215</f>
        <v>8551215.1705277748</v>
      </c>
      <c r="K55" s="370">
        <f>K54/$C$38/2*Parametre!L215</f>
        <v>8800944.8519435376</v>
      </c>
      <c r="L55" s="370">
        <f>L54/$C$38/2*Parametre!M215</f>
        <v>9057967.6379429381</v>
      </c>
      <c r="M55" s="370">
        <f>M54/$C$38/2*Parametre!N215</f>
        <v>9322496.5195690673</v>
      </c>
      <c r="N55" s="370">
        <f>N54/$C$38/2*Parametre!O215</f>
        <v>9594750.7021238692</v>
      </c>
      <c r="O55" s="370">
        <f>O54/$C$38/2*Parametre!P215</f>
        <v>9874955.8026745003</v>
      </c>
      <c r="P55" s="370">
        <f>P54/$C$38/2*Parametre!Q215</f>
        <v>10163344.01649403</v>
      </c>
      <c r="Q55" s="370">
        <f>Q54/$C$38/2*Parametre!R215</f>
        <v>10460154.306112075</v>
      </c>
      <c r="R55" s="370">
        <f>R54/$C$38/2*Parametre!S215</f>
        <v>10765632.654589307</v>
      </c>
      <c r="S55" s="370">
        <f>S54/$C$38/2*Parametre!T215</f>
        <v>11080032.1903942</v>
      </c>
      <c r="T55" s="370">
        <f>T54/$C$38/2*Parametre!U215</f>
        <v>11385584.023581371</v>
      </c>
      <c r="U55" s="370">
        <f>U54/$C$38/2*Parametre!V215</f>
        <v>11699561.989726907</v>
      </c>
      <c r="V55" s="370">
        <f>V54/$C$38/2*Parametre!W215</f>
        <v>12022198.478168542</v>
      </c>
      <c r="W55" s="370">
        <f>W54/$C$38/2*Parametre!X215</f>
        <v>12353732.234578932</v>
      </c>
      <c r="X55" s="370">
        <f>X54/$C$38/2*Parametre!Y215</f>
        <v>12694408.640430113</v>
      </c>
      <c r="Y55" s="370">
        <f>Y54/$C$38/2*Parametre!Z215</f>
        <v>13044479.809085291</v>
      </c>
      <c r="Z55" s="370">
        <f>Z54/$C$38/2*Parametre!AA215</f>
        <v>13404204.812816793</v>
      </c>
      <c r="AA55" s="370">
        <f>AA54/$C$38/2*Parametre!AB215</f>
        <v>13773849.896365793</v>
      </c>
      <c r="AB55" s="370">
        <f>AB54/$C$38/2*Parametre!AC215</f>
        <v>14153688.604968235</v>
      </c>
      <c r="AC55" s="370">
        <f>AC54/$C$38/2*Parametre!AD215</f>
        <v>14544002.05251318</v>
      </c>
      <c r="AD55" s="370">
        <f>AD54/$C$38/2*Parametre!AE215</f>
        <v>14933246.098980002</v>
      </c>
      <c r="AE55" s="370">
        <f>AE54/$C$38/2*Parametre!AF215</f>
        <v>15332907.557784984</v>
      </c>
      <c r="AF55" s="370">
        <f>AF54/$C$38/2*Parametre!AG215</f>
        <v>15743265.227703853</v>
      </c>
      <c r="AG55" s="370">
        <f>AG54/$C$38/2*Parametre!AH215</f>
        <v>16164605.388502644</v>
      </c>
      <c r="AH55" s="370">
        <f>AH54/$C$38/2*Parametre!AI215</f>
        <v>16597221.949550251</v>
      </c>
      <c r="AI55" s="370">
        <f>AI54/$C$38/2*Parametre!AJ215</f>
        <v>17041416.729281589</v>
      </c>
      <c r="AJ55" s="370">
        <f>AJ54/$C$38/2*Parametre!AK215</f>
        <v>17497499.56161312</v>
      </c>
      <c r="AK55" s="370">
        <f>AK54/$C$38/2*Parametre!AL215</f>
        <v>17965788.640711498</v>
      </c>
      <c r="AL55" s="370">
        <f>AL54/$C$38/2*Parametre!AM215</f>
        <v>18446610.637242012</v>
      </c>
      <c r="AM55" s="370">
        <f>AM54/$C$38/2*Parametre!AN215</f>
        <v>18940300.977392882</v>
      </c>
      <c r="AN55" s="370">
        <f>AN54/$C$38/2*Parametre!AO215</f>
        <v>19462613.872733548</v>
      </c>
      <c r="AO55" s="370">
        <f>AO54/$C$38/2*Parametre!AP215</f>
        <v>19999330.487865455</v>
      </c>
      <c r="AP55" s="370">
        <f>AP54/$C$38/2*Parametre!AQ215</f>
        <v>20550848.024321534</v>
      </c>
    </row>
    <row r="56" spans="2:42" x14ac:dyDescent="0.2">
      <c r="B56" s="369" t="s">
        <v>549</v>
      </c>
      <c r="C56" s="367">
        <f t="shared" si="52"/>
        <v>237653111.04617682</v>
      </c>
      <c r="D56" s="370">
        <f>D54/$D$38/2*Parametre!E216</f>
        <v>3373317.3868771503</v>
      </c>
      <c r="E56" s="370">
        <f>E54/$D$38/2*Parametre!F216</f>
        <v>3488298.9475894743</v>
      </c>
      <c r="F56" s="370">
        <f>F54/$D$38/2*Parametre!G216</f>
        <v>3595847.3673380357</v>
      </c>
      <c r="G56" s="370">
        <f>G54/$D$38/2*Parametre!H216</f>
        <v>3709637.2353228489</v>
      </c>
      <c r="H56" s="370">
        <f>H54/$D$38/2*Parametre!I216</f>
        <v>3820991.6242949232</v>
      </c>
      <c r="I56" s="370">
        <f>I54/$D$38/2*Parametre!J216</f>
        <v>3935688.5948403678</v>
      </c>
      <c r="J56" s="370">
        <f>J54/$D$38/2*Parametre!K216</f>
        <v>4050626.4690536689</v>
      </c>
      <c r="K56" s="370">
        <f>K54/$D$38/2*Parametre!L216</f>
        <v>4168920.9786546058</v>
      </c>
      <c r="L56" s="370">
        <f>L54/$D$38/2*Parametre!M216</f>
        <v>4290670.1578044696</v>
      </c>
      <c r="M56" s="370">
        <f>M54/$D$38/2*Parametre!N216</f>
        <v>4415974.8768149037</v>
      </c>
      <c r="N56" s="370">
        <f>N54/$D$38/2*Parametre!O216</f>
        <v>4544938.9836128186</v>
      </c>
      <c r="O56" s="370">
        <f>O54/$D$38/2*Parametre!P216</f>
        <v>4677669.3914013132</v>
      </c>
      <c r="P56" s="370">
        <f>P54/$D$38/2*Parametre!Q216</f>
        <v>4814276.0422301628</v>
      </c>
      <c r="Q56" s="370">
        <f>Q54/$D$38/2*Parametre!R216</f>
        <v>4954872.1821734123</v>
      </c>
      <c r="R56" s="370">
        <f>R54/$D$38/2*Parametre!S216</f>
        <v>5099574.2654528348</v>
      </c>
      <c r="S56" s="370">
        <f>S54/$D$38/2*Parametre!T216</f>
        <v>5248502.2410913473</v>
      </c>
      <c r="T56" s="370">
        <f>T54/$D$38/2*Parametre!U216</f>
        <v>5393239.1666796496</v>
      </c>
      <c r="U56" s="370">
        <f>U54/$D$38/2*Parametre!V216</f>
        <v>5541967.4298745217</v>
      </c>
      <c r="V56" s="370">
        <f>V54/$D$38/2*Parametre!W216</f>
        <v>5694797.1920939973</v>
      </c>
      <c r="W56" s="370">
        <f>W54/$D$38/2*Parametre!X216</f>
        <v>5851841.4482875904</v>
      </c>
      <c r="X56" s="370">
        <f>X54/$D$38/2*Parametre!Y216</f>
        <v>6013216.527216224</v>
      </c>
      <c r="Y56" s="370">
        <f>Y54/$D$38/2*Parametre!Z216</f>
        <v>6179041.8269234486</v>
      </c>
      <c r="Z56" s="370">
        <f>Z54/$D$38/2*Parametre!AA216</f>
        <v>6349440.0404046718</v>
      </c>
      <c r="AA56" s="370">
        <f>AA54/$D$38/2*Parametre!AB216</f>
        <v>6524537.2458943846</v>
      </c>
      <c r="AB56" s="370">
        <f>AB54/$D$38/2*Parametre!AC216</f>
        <v>6704463.0770881353</v>
      </c>
      <c r="AC56" s="370">
        <f>AC54/$D$38/2*Parametre!AD216</f>
        <v>6889350.7461264394</v>
      </c>
      <c r="AD56" s="370">
        <f>AD54/$D$38/2*Parametre!AE216</f>
        <v>7073731.8064721581</v>
      </c>
      <c r="AE56" s="370">
        <f>AE54/$D$38/2*Parametre!AF216</f>
        <v>7263047.545990306</v>
      </c>
      <c r="AF56" s="370">
        <f>AF54/$D$38/2*Parametre!AG216</f>
        <v>7457429.9233588167</v>
      </c>
      <c r="AG56" s="370">
        <f>AG54/$D$38/2*Parametre!AH216</f>
        <v>7657014.6147167338</v>
      </c>
      <c r="AH56" s="370">
        <f>AH54/$D$38/2*Parametre!AI216</f>
        <v>7861940.8662582776</v>
      </c>
      <c r="AI56" s="370">
        <f>AI54/$D$38/2*Parametre!AJ216</f>
        <v>8072351.5854919096</v>
      </c>
      <c r="AJ56" s="370">
        <f>AJ54/$D$38/2*Parametre!AK216</f>
        <v>8288393.5234492319</v>
      </c>
      <c r="AK56" s="370">
        <f>AK54/$D$38/2*Parametre!AL216</f>
        <v>8510217.4682528842</v>
      </c>
      <c r="AL56" s="370">
        <f>AL54/$D$38/2*Parametre!AM216</f>
        <v>8737978.0837061368</v>
      </c>
      <c r="AM56" s="370">
        <f>AM54/$D$38/2*Parametre!AN216</f>
        <v>8971834.3760728538</v>
      </c>
      <c r="AN56" s="370">
        <f>AN54/$D$38/2*Parametre!AO216</f>
        <v>9219248.8926028777</v>
      </c>
      <c r="AO56" s="370">
        <f>AO54/$D$38/2*Parametre!AP216</f>
        <v>9473486.2462855075</v>
      </c>
      <c r="AP56" s="370">
        <f>AP54/$D$38/2*Parametre!AQ216</f>
        <v>9734734.6683776919</v>
      </c>
    </row>
    <row r="57" spans="2:42" x14ac:dyDescent="0.2">
      <c r="B57" s="369" t="s">
        <v>550</v>
      </c>
      <c r="C57" s="367">
        <f t="shared" si="52"/>
        <v>51362962.654966235</v>
      </c>
      <c r="D57" s="370">
        <f>D54/$E$38/2*Parametre!E217</f>
        <v>729060.90407009993</v>
      </c>
      <c r="E57" s="370">
        <f>E54/$E$38/2*Parametre!F217</f>
        <v>753911.39596998203</v>
      </c>
      <c r="F57" s="370">
        <f>F54/$E$38/2*Parametre!G217</f>
        <v>777155.3142384626</v>
      </c>
      <c r="G57" s="370">
        <f>G54/$E$38/2*Parametre!H217</f>
        <v>801748.28186110302</v>
      </c>
      <c r="H57" s="370">
        <f>H54/$E$38/2*Parametre!I217</f>
        <v>825814.91097795253</v>
      </c>
      <c r="I57" s="370">
        <f>I54/$E$38/2*Parametre!J217</f>
        <v>850603.89466616139</v>
      </c>
      <c r="J57" s="370">
        <f>J54/$E$38/2*Parametre!K217</f>
        <v>875444.95195400587</v>
      </c>
      <c r="K57" s="370">
        <f>K54/$E$38/2*Parametre!L217</f>
        <v>901011.3818082799</v>
      </c>
      <c r="L57" s="370">
        <f>L54/$E$38/2*Parametre!M217</f>
        <v>927324.47710758413</v>
      </c>
      <c r="M57" s="370">
        <f>M54/$E$38/2*Parametre!N217</f>
        <v>954406.1379834041</v>
      </c>
      <c r="N57" s="370">
        <f>N54/$E$38/2*Parametre!O217</f>
        <v>982278.54559646954</v>
      </c>
      <c r="O57" s="370">
        <f>O54/$E$38/2*Parametre!P217</f>
        <v>1010965.0214889612</v>
      </c>
      <c r="P57" s="370">
        <f>P54/$E$38/2*Parametre!Q217</f>
        <v>1040489.2021421407</v>
      </c>
      <c r="Q57" s="370">
        <f>Q54/$E$38/2*Parametre!R217</f>
        <v>1070875.5680370305</v>
      </c>
      <c r="R57" s="370">
        <f>R54/$E$38/2*Parametre!S217</f>
        <v>1102149.4767956017</v>
      </c>
      <c r="S57" s="370">
        <f>S54/$E$38/2*Parametre!T217</f>
        <v>1134336.6381825402</v>
      </c>
      <c r="T57" s="370">
        <f>T54/$E$38/2*Parametre!U217</f>
        <v>1165618.0102074156</v>
      </c>
      <c r="U57" s="370">
        <f>U54/$E$38/2*Parametre!V217</f>
        <v>1197762.0227913507</v>
      </c>
      <c r="V57" s="370">
        <f>V54/$E$38/2*Parametre!W217</f>
        <v>1230792.4955689083</v>
      </c>
      <c r="W57" s="370">
        <f>W54/$E$38/2*Parametre!X217</f>
        <v>1264733.8920916624</v>
      </c>
      <c r="X57" s="370">
        <f>X54/$E$38/2*Parametre!Y217</f>
        <v>1299611.1337947401</v>
      </c>
      <c r="Y57" s="370">
        <f>Y54/$E$38/2*Parametre!Z217</f>
        <v>1335450.2189158406</v>
      </c>
      <c r="Z57" s="370">
        <f>Z54/$E$38/2*Parametre!AA217</f>
        <v>1372277.6452243067</v>
      </c>
      <c r="AA57" s="370">
        <f>AA54/$E$38/2*Parametre!AB217</f>
        <v>1410120.624277025</v>
      </c>
      <c r="AB57" s="370">
        <f>AB54/$E$38/2*Parametre!AC217</f>
        <v>1449007.3170045454</v>
      </c>
      <c r="AC57" s="370">
        <f>AC54/$E$38/2*Parametre!AD217</f>
        <v>1488966.2091153883</v>
      </c>
      <c r="AD57" s="370">
        <f>AD54/$E$38/2*Parametre!AE217</f>
        <v>1528815.6485134731</v>
      </c>
      <c r="AE57" s="370">
        <f>AE54/$E$38/2*Parametre!AF217</f>
        <v>1569731.6372515825</v>
      </c>
      <c r="AF57" s="370">
        <f>AF54/$E$38/2*Parametre!AG217</f>
        <v>1611742.728034392</v>
      </c>
      <c r="AG57" s="370">
        <f>AG54/$E$38/2*Parametre!AH217</f>
        <v>1654878.224515174</v>
      </c>
      <c r="AH57" s="370">
        <f>AH54/$E$38/2*Parametre!AI217</f>
        <v>1699167.9603779567</v>
      </c>
      <c r="AI57" s="370">
        <f>AI54/$E$38/2*Parametre!AJ217</f>
        <v>1744643.0311447636</v>
      </c>
      <c r="AJ57" s="370">
        <f>AJ54/$E$38/2*Parametre!AK217</f>
        <v>1791335.3584664394</v>
      </c>
      <c r="AK57" s="370">
        <f>AK54/$E$38/2*Parametre!AL217</f>
        <v>1839277.2063438687</v>
      </c>
      <c r="AL57" s="370">
        <f>AL54/$E$38/2*Parametre!AM217</f>
        <v>1888502.1874702889</v>
      </c>
      <c r="AM57" s="370">
        <f>AM54/$E$38/2*Parametre!AN217</f>
        <v>1939044.5441986059</v>
      </c>
      <c r="AN57" s="370">
        <f>AN54/$E$38/2*Parametre!AO217</f>
        <v>1992517.1627068685</v>
      </c>
      <c r="AO57" s="370">
        <f>AO54/$E$38/2*Parametre!AP217</f>
        <v>2047464.4169158838</v>
      </c>
      <c r="AP57" s="370">
        <f>AP54/$E$38/2*Parametre!AQ217</f>
        <v>2103926.8771559885</v>
      </c>
    </row>
    <row r="58" spans="2:42" x14ac:dyDescent="0.2">
      <c r="B58" s="371" t="s">
        <v>9</v>
      </c>
      <c r="C58" s="367">
        <f t="shared" si="52"/>
        <v>790721889.8611865</v>
      </c>
      <c r="D58" s="372">
        <f>SUM(D55:D57)</f>
        <v>11223736.615832174</v>
      </c>
      <c r="E58" s="372">
        <f t="shared" ref="E58:AJ58" si="55">SUM(E55:E57)</f>
        <v>11606304.445380075</v>
      </c>
      <c r="F58" s="372">
        <f t="shared" si="55"/>
        <v>11964140.647643788</v>
      </c>
      <c r="G58" s="372">
        <f t="shared" si="55"/>
        <v>12342743.518074458</v>
      </c>
      <c r="H58" s="372">
        <f t="shared" si="55"/>
        <v>12713243.11040115</v>
      </c>
      <c r="I58" s="372">
        <f t="shared" si="55"/>
        <v>13094864.132468652</v>
      </c>
      <c r="J58" s="372">
        <f t="shared" si="55"/>
        <v>13477286.591535449</v>
      </c>
      <c r="K58" s="372">
        <f t="shared" si="55"/>
        <v>13870877.212406423</v>
      </c>
      <c r="L58" s="372">
        <f t="shared" si="55"/>
        <v>14275962.272854991</v>
      </c>
      <c r="M58" s="372">
        <f t="shared" si="55"/>
        <v>14692877.534367375</v>
      </c>
      <c r="N58" s="372">
        <f t="shared" si="55"/>
        <v>15121968.231333157</v>
      </c>
      <c r="O58" s="372">
        <f t="shared" si="55"/>
        <v>15563590.215564774</v>
      </c>
      <c r="P58" s="372">
        <f t="shared" si="55"/>
        <v>16018109.260866333</v>
      </c>
      <c r="Q58" s="372">
        <f t="shared" si="55"/>
        <v>16485902.056322519</v>
      </c>
      <c r="R58" s="372">
        <f t="shared" si="55"/>
        <v>16967356.396837745</v>
      </c>
      <c r="S58" s="372">
        <f t="shared" si="55"/>
        <v>17462871.069668088</v>
      </c>
      <c r="T58" s="372">
        <f t="shared" si="55"/>
        <v>17944441.200468436</v>
      </c>
      <c r="U58" s="372">
        <f t="shared" si="55"/>
        <v>18439291.442392781</v>
      </c>
      <c r="V58" s="372">
        <f t="shared" si="55"/>
        <v>18947788.165831447</v>
      </c>
      <c r="W58" s="372">
        <f t="shared" si="55"/>
        <v>19470307.574958183</v>
      </c>
      <c r="X58" s="372">
        <f t="shared" si="55"/>
        <v>20007236.301441077</v>
      </c>
      <c r="Y58" s="372">
        <f t="shared" si="55"/>
        <v>20558971.854924582</v>
      </c>
      <c r="Z58" s="372">
        <f t="shared" si="55"/>
        <v>21125922.498445772</v>
      </c>
      <c r="AA58" s="372">
        <f t="shared" si="55"/>
        <v>21708507.766537204</v>
      </c>
      <c r="AB58" s="372">
        <f t="shared" si="55"/>
        <v>22307158.999060918</v>
      </c>
      <c r="AC58" s="372">
        <f t="shared" si="55"/>
        <v>22922319.007755008</v>
      </c>
      <c r="AD58" s="372">
        <f t="shared" si="55"/>
        <v>23535793.553965636</v>
      </c>
      <c r="AE58" s="372">
        <f t="shared" si="55"/>
        <v>24165686.741026871</v>
      </c>
      <c r="AF58" s="372">
        <f t="shared" si="55"/>
        <v>24812437.879097059</v>
      </c>
      <c r="AG58" s="372">
        <f t="shared" si="55"/>
        <v>25476498.227734551</v>
      </c>
      <c r="AH58" s="372">
        <f t="shared" si="55"/>
        <v>26158330.776186485</v>
      </c>
      <c r="AI58" s="372">
        <f t="shared" si="55"/>
        <v>26858411.345918264</v>
      </c>
      <c r="AJ58" s="372">
        <f t="shared" si="55"/>
        <v>27577228.44352879</v>
      </c>
      <c r="AK58" s="372">
        <f t="shared" ref="AK58:AP58" si="56">SUM(AK55:AK57)</f>
        <v>28315283.31530825</v>
      </c>
      <c r="AL58" s="372">
        <f t="shared" si="56"/>
        <v>29073090.908418439</v>
      </c>
      <c r="AM58" s="372">
        <f t="shared" si="56"/>
        <v>29851179.897664342</v>
      </c>
      <c r="AN58" s="372">
        <f t="shared" si="56"/>
        <v>30674379.928043291</v>
      </c>
      <c r="AO58" s="372">
        <f t="shared" si="56"/>
        <v>31520281.151066843</v>
      </c>
      <c r="AP58" s="372">
        <f t="shared" si="56"/>
        <v>32389509.569855213</v>
      </c>
    </row>
    <row r="59" spans="2:42" x14ac:dyDescent="0.2">
      <c r="B59" s="481" t="s">
        <v>689</v>
      </c>
      <c r="C59" s="367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</row>
    <row r="60" spans="2:42" x14ac:dyDescent="0.2">
      <c r="B60" s="367" t="s">
        <v>558</v>
      </c>
      <c r="C60" s="367">
        <f>SUM(D60:AP60)</f>
        <v>15854530.513954328</v>
      </c>
      <c r="D60" s="366">
        <f>F25*1.017</f>
        <v>289869.6024249749</v>
      </c>
      <c r="E60" s="366">
        <f>D60*1.017</f>
        <v>294797.38566619944</v>
      </c>
      <c r="F60" s="366">
        <f>E60*1.017</f>
        <v>299808.94122252479</v>
      </c>
      <c r="G60" s="366">
        <f t="shared" ref="G60" si="57">F60*1.017</f>
        <v>304905.69322330767</v>
      </c>
      <c r="H60" s="366">
        <f t="shared" ref="H60" si="58">G60*1.017</f>
        <v>310089.09000810387</v>
      </c>
      <c r="I60" s="366">
        <f t="shared" ref="I60" si="59">H60*1.017</f>
        <v>315360.60453824163</v>
      </c>
      <c r="J60" s="366">
        <f t="shared" ref="J60" si="60">I60*1.017</f>
        <v>320721.73481539171</v>
      </c>
      <c r="K60" s="366">
        <f t="shared" ref="K60" si="61">J60*1.017</f>
        <v>326174.00430725334</v>
      </c>
      <c r="L60" s="366">
        <f t="shared" ref="L60" si="62">K60*1.017</f>
        <v>331718.96238047665</v>
      </c>
      <c r="M60" s="366">
        <f t="shared" ref="M60" si="63">L60*1.017</f>
        <v>337358.18474094471</v>
      </c>
      <c r="N60" s="366">
        <f t="shared" ref="N60" si="64">M60*1.017</f>
        <v>343093.27388154075</v>
      </c>
      <c r="O60" s="366">
        <f t="shared" ref="O60" si="65">N60*1.017</f>
        <v>348925.85953752691</v>
      </c>
      <c r="P60" s="366">
        <f t="shared" ref="P60" si="66">O60*1.017</f>
        <v>354857.59914966481</v>
      </c>
      <c r="Q60" s="366">
        <f t="shared" ref="Q60" si="67">P60*1.017</f>
        <v>360890.17833520909</v>
      </c>
      <c r="R60" s="366">
        <f t="shared" ref="R60" si="68">Q60*1.017</f>
        <v>367025.31136690761</v>
      </c>
      <c r="S60" s="366">
        <f t="shared" ref="S60" si="69">R60*1.017</f>
        <v>373264.74166014499</v>
      </c>
      <c r="T60" s="366">
        <f t="shared" ref="T60" si="70">S60*1.017</f>
        <v>379610.24226836744</v>
      </c>
      <c r="U60" s="366">
        <f t="shared" ref="U60" si="71">T60*1.017</f>
        <v>386063.61638692964</v>
      </c>
      <c r="V60" s="366">
        <f t="shared" ref="V60" si="72">U60*1.017</f>
        <v>392626.69786550739</v>
      </c>
      <c r="W60" s="366">
        <f t="shared" ref="W60" si="73">V60*1.017</f>
        <v>399301.351729221</v>
      </c>
      <c r="X60" s="366">
        <f t="shared" ref="X60" si="74">W60*1.017</f>
        <v>406089.47470861772</v>
      </c>
      <c r="Y60" s="366">
        <f t="shared" ref="Y60" si="75">X60*1.017</f>
        <v>412992.99577866419</v>
      </c>
      <c r="Z60" s="366">
        <f t="shared" ref="Z60" si="76">Y60*1.017</f>
        <v>420013.87670690141</v>
      </c>
      <c r="AA60" s="366">
        <f t="shared" ref="AA60" si="77">Z60*1.017</f>
        <v>427154.1126109187</v>
      </c>
      <c r="AB60" s="366">
        <f t="shared" ref="AB60" si="78">AA60*1.017</f>
        <v>434415.73252530425</v>
      </c>
      <c r="AC60" s="366">
        <f t="shared" ref="AC60" si="79">AB60*1.017</f>
        <v>441800.7999782344</v>
      </c>
      <c r="AD60" s="366">
        <f t="shared" ref="AD60" si="80">AC60*1.017</f>
        <v>449311.41357786435</v>
      </c>
      <c r="AE60" s="366">
        <f t="shared" ref="AE60" si="81">AD60*1.017</f>
        <v>456949.70760868798</v>
      </c>
      <c r="AF60" s="366">
        <f t="shared" ref="AF60" si="82">AE60*1.017</f>
        <v>464717.85263803566</v>
      </c>
      <c r="AG60" s="366">
        <f t="shared" ref="AG60" si="83">AF60*1.017</f>
        <v>472618.05613288225</v>
      </c>
      <c r="AH60" s="366">
        <f t="shared" ref="AH60" si="84">AG60*1.017</f>
        <v>480652.5630871412</v>
      </c>
      <c r="AI60" s="366">
        <f t="shared" ref="AI60" si="85">AH60*1.017</f>
        <v>488823.65665962256</v>
      </c>
      <c r="AJ60" s="366">
        <f t="shared" ref="AJ60" si="86">AI60*1.017</f>
        <v>497133.65882283612</v>
      </c>
      <c r="AK60" s="366">
        <f t="shared" ref="AK60:AP60" si="87">AJ60*1.017</f>
        <v>505584.93102282431</v>
      </c>
      <c r="AL60" s="366">
        <f t="shared" si="87"/>
        <v>514179.87485021231</v>
      </c>
      <c r="AM60" s="366">
        <f t="shared" si="87"/>
        <v>522920.93272266589</v>
      </c>
      <c r="AN60" s="366">
        <f t="shared" si="87"/>
        <v>531810.5885789512</v>
      </c>
      <c r="AO60" s="366">
        <f t="shared" si="87"/>
        <v>540851.36858479329</v>
      </c>
      <c r="AP60" s="366">
        <f t="shared" si="87"/>
        <v>550045.84185073478</v>
      </c>
    </row>
    <row r="61" spans="2:42" x14ac:dyDescent="0.2">
      <c r="B61" s="254" t="s">
        <v>559</v>
      </c>
      <c r="C61" s="367">
        <f t="shared" ref="C61:C70" si="88">SUM(D61:AP61)</f>
        <v>178494714.39551234</v>
      </c>
      <c r="D61" s="368">
        <f>D60/$C$33*$D$33</f>
        <v>3263432.6100824988</v>
      </c>
      <c r="E61" s="368">
        <f t="shared" ref="E61:AN61" si="89">E60/$C$33*$D$33</f>
        <v>3318910.9644539007</v>
      </c>
      <c r="F61" s="368">
        <f t="shared" si="89"/>
        <v>3375332.4508496169</v>
      </c>
      <c r="G61" s="368">
        <f t="shared" si="89"/>
        <v>3432713.1025140597</v>
      </c>
      <c r="H61" s="368">
        <f t="shared" si="89"/>
        <v>3491069.2252567983</v>
      </c>
      <c r="I61" s="368">
        <f t="shared" si="89"/>
        <v>3550417.4020861639</v>
      </c>
      <c r="J61" s="368">
        <f t="shared" si="89"/>
        <v>3610774.4979216284</v>
      </c>
      <c r="K61" s="368">
        <f t="shared" si="89"/>
        <v>3672157.6643862962</v>
      </c>
      <c r="L61" s="368">
        <f t="shared" si="89"/>
        <v>3734584.344680863</v>
      </c>
      <c r="M61" s="368">
        <f t="shared" si="89"/>
        <v>3798072.2785404371</v>
      </c>
      <c r="N61" s="368">
        <f t="shared" si="89"/>
        <v>3862639.5072756242</v>
      </c>
      <c r="O61" s="368">
        <f t="shared" si="89"/>
        <v>3928304.3788993093</v>
      </c>
      <c r="P61" s="368">
        <f t="shared" si="89"/>
        <v>3995085.5533405971</v>
      </c>
      <c r="Q61" s="368">
        <f t="shared" si="89"/>
        <v>4063002.007747387</v>
      </c>
      <c r="R61" s="368">
        <f t="shared" si="89"/>
        <v>4132073.0418790923</v>
      </c>
      <c r="S61" s="368">
        <f t="shared" si="89"/>
        <v>4202318.2835910367</v>
      </c>
      <c r="T61" s="368">
        <f t="shared" si="89"/>
        <v>4273757.6944120834</v>
      </c>
      <c r="U61" s="368">
        <f t="shared" si="89"/>
        <v>4346411.5752170887</v>
      </c>
      <c r="V61" s="368">
        <f t="shared" si="89"/>
        <v>4420300.5719957789</v>
      </c>
      <c r="W61" s="368">
        <f t="shared" si="89"/>
        <v>4495445.6817197064</v>
      </c>
      <c r="X61" s="368">
        <f t="shared" si="89"/>
        <v>4571868.2583089415</v>
      </c>
      <c r="Y61" s="368">
        <f t="shared" si="89"/>
        <v>4649590.0187001927</v>
      </c>
      <c r="Z61" s="368">
        <f t="shared" si="89"/>
        <v>4728633.0490180952</v>
      </c>
      <c r="AA61" s="368">
        <f t="shared" si="89"/>
        <v>4809019.8108514026</v>
      </c>
      <c r="AB61" s="368">
        <f t="shared" si="89"/>
        <v>4890773.1476358753</v>
      </c>
      <c r="AC61" s="368">
        <f t="shared" si="89"/>
        <v>4973916.2911456851</v>
      </c>
      <c r="AD61" s="368">
        <f t="shared" si="89"/>
        <v>5058472.8680951614</v>
      </c>
      <c r="AE61" s="368">
        <f t="shared" si="89"/>
        <v>5144466.906852778</v>
      </c>
      <c r="AF61" s="368">
        <f t="shared" si="89"/>
        <v>5231922.8442692757</v>
      </c>
      <c r="AG61" s="368">
        <f t="shared" si="89"/>
        <v>5320865.5326218531</v>
      </c>
      <c r="AH61" s="368">
        <f t="shared" si="89"/>
        <v>5411320.2466764245</v>
      </c>
      <c r="AI61" s="368">
        <f t="shared" si="89"/>
        <v>5503312.6908699227</v>
      </c>
      <c r="AJ61" s="368">
        <f t="shared" si="89"/>
        <v>5596869.0066147111</v>
      </c>
      <c r="AK61" s="368">
        <f t="shared" si="89"/>
        <v>5692015.7797271609</v>
      </c>
      <c r="AL61" s="368">
        <f t="shared" si="89"/>
        <v>5788780.0479825232</v>
      </c>
      <c r="AM61" s="368">
        <f t="shared" si="89"/>
        <v>5887189.3087982247</v>
      </c>
      <c r="AN61" s="368">
        <f t="shared" si="89"/>
        <v>5987271.5270477952</v>
      </c>
      <c r="AO61" s="368">
        <f t="shared" ref="AO61:AP61" si="90">AO60/$C$33*$D$33</f>
        <v>6089055.1430076063</v>
      </c>
      <c r="AP61" s="368">
        <f t="shared" si="90"/>
        <v>6192569.0804387359</v>
      </c>
    </row>
    <row r="62" spans="2:42" x14ac:dyDescent="0.2">
      <c r="B62" s="369" t="s">
        <v>560</v>
      </c>
      <c r="C62" s="367">
        <f t="shared" si="88"/>
        <v>334470544.10669565</v>
      </c>
      <c r="D62" s="370">
        <f>D61/$C$39/2*Parametre!E215</f>
        <v>4747572.2165899491</v>
      </c>
      <c r="E62" s="370">
        <f>E61/$C$39/2*Parametre!F215</f>
        <v>4909396.0678804107</v>
      </c>
      <c r="F62" s="370">
        <f>F61/$C$39/2*Parametre!G215</f>
        <v>5060758.6440448575</v>
      </c>
      <c r="G62" s="370">
        <f>G61/$C$39/2*Parametre!H215</f>
        <v>5220905.3339270027</v>
      </c>
      <c r="H62" s="370">
        <f>H61/$C$39/2*Parametre!I215</f>
        <v>5377624.3834188469</v>
      </c>
      <c r="I62" s="370">
        <f>I61/$C$39/2*Parametre!J215</f>
        <v>5539047.7619747464</v>
      </c>
      <c r="J62" s="370">
        <f>J61/$C$39/2*Parametre!K215</f>
        <v>5700810.1136851804</v>
      </c>
      <c r="K62" s="370">
        <f>K61/$C$39/2*Parametre!L215</f>
        <v>5867296.5679623578</v>
      </c>
      <c r="L62" s="370">
        <f>L61/$C$39/2*Parametre!M215</f>
        <v>6038645.0919619584</v>
      </c>
      <c r="M62" s="370">
        <f>M61/$C$39/2*Parametre!N215</f>
        <v>6214997.6797127109</v>
      </c>
      <c r="N62" s="370">
        <f>N61/$C$39/2*Parametre!O215</f>
        <v>6396500.468082577</v>
      </c>
      <c r="O62" s="370">
        <f>O61/$C$39/2*Parametre!P215</f>
        <v>6583303.8684496647</v>
      </c>
      <c r="P62" s="370">
        <f>P61/$C$39/2*Parametre!Q215</f>
        <v>6775562.6776626855</v>
      </c>
      <c r="Q62" s="370">
        <f>Q61/$C$39/2*Parametre!R215</f>
        <v>6973436.2040747153</v>
      </c>
      <c r="R62" s="370">
        <f>R61/$C$39/2*Parametre!S215</f>
        <v>7177088.4363928698</v>
      </c>
      <c r="S62" s="370">
        <f>S61/$C$39/2*Parametre!T215</f>
        <v>7386688.1269294638</v>
      </c>
      <c r="T62" s="370">
        <f>T61/$C$39/2*Parametre!U215</f>
        <v>7590389.3490542443</v>
      </c>
      <c r="U62" s="370">
        <f>U61/$C$39/2*Parametre!V215</f>
        <v>7799707.9931512689</v>
      </c>
      <c r="V62" s="370">
        <f>V61/$C$39/2*Parametre!W215</f>
        <v>8014798.9854456913</v>
      </c>
      <c r="W62" s="370">
        <f>W61/$C$39/2*Parametre!X215</f>
        <v>8235821.4897192847</v>
      </c>
      <c r="X62" s="370">
        <f>X61/$C$39/2*Parametre!Y215</f>
        <v>8462939.0936200731</v>
      </c>
      <c r="Y62" s="370">
        <f>Y61/$C$39/2*Parametre!Z215</f>
        <v>8696319.8727235235</v>
      </c>
      <c r="Z62" s="370">
        <f>Z61/$C$39/2*Parametre!AA215</f>
        <v>8936136.5418778583</v>
      </c>
      <c r="AA62" s="370">
        <f>AA61/$C$39/2*Parametre!AB215</f>
        <v>9182566.5975771938</v>
      </c>
      <c r="AB62" s="370">
        <f>AB61/$C$39/2*Parametre!AC215</f>
        <v>9435792.4033121541</v>
      </c>
      <c r="AC62" s="370">
        <f>AC61/$C$39/2*Parametre!AD215</f>
        <v>9696001.3683421183</v>
      </c>
      <c r="AD62" s="370">
        <f>AD61/$C$39/2*Parametre!AE215</f>
        <v>9955497.3993199971</v>
      </c>
      <c r="AE62" s="370">
        <f>AE61/$C$39/2*Parametre!AF215</f>
        <v>10221938.371856652</v>
      </c>
      <c r="AF62" s="370">
        <f>AF61/$C$39/2*Parametre!AG215</f>
        <v>10495510.151802568</v>
      </c>
      <c r="AG62" s="370">
        <f>AG61/$C$39/2*Parametre!AH215</f>
        <v>10776403.592335096</v>
      </c>
      <c r="AH62" s="370">
        <f>AH61/$C$39/2*Parametre!AI215</f>
        <v>11064814.633033499</v>
      </c>
      <c r="AI62" s="370">
        <f>AI61/$C$39/2*Parametre!AJ215</f>
        <v>11360944.486187723</v>
      </c>
      <c r="AJ62" s="370">
        <f>AJ61/$C$39/2*Parametre!AK215</f>
        <v>11664999.707742078</v>
      </c>
      <c r="AK62" s="370">
        <f>AK61/$C$39/2*Parametre!AL215</f>
        <v>11977192.427140998</v>
      </c>
      <c r="AL62" s="370">
        <f>AL61/$C$39/2*Parametre!AM215</f>
        <v>12297740.42482801</v>
      </c>
      <c r="AM62" s="370">
        <f>AM61/$C$39/2*Parametre!AN215</f>
        <v>12626867.31826192</v>
      </c>
      <c r="AN62" s="370">
        <f>AN61/$C$39/2*Parametre!AO215</f>
        <v>12975075.915155703</v>
      </c>
      <c r="AO62" s="370">
        <f>AO61/$C$39/2*Parametre!AP215</f>
        <v>13332886.991910305</v>
      </c>
      <c r="AP62" s="370">
        <f>AP61/$C$39/2*Parametre!AQ215</f>
        <v>13700565.349547694</v>
      </c>
    </row>
    <row r="63" spans="2:42" x14ac:dyDescent="0.2">
      <c r="B63" s="369" t="s">
        <v>549</v>
      </c>
      <c r="C63" s="367">
        <f t="shared" si="88"/>
        <v>23765311.104617678</v>
      </c>
      <c r="D63" s="370">
        <f>D61/$D$39/2*Parametre!E216</f>
        <v>337331.73868771491</v>
      </c>
      <c r="E63" s="370">
        <f>E61/$D$39/2*Parametre!F216</f>
        <v>348829.89475894731</v>
      </c>
      <c r="F63" s="370">
        <f>F61/$D$39/2*Parametre!G216</f>
        <v>359584.73673380347</v>
      </c>
      <c r="G63" s="370">
        <f>G61/$D$39/2*Parametre!H216</f>
        <v>370963.72353228467</v>
      </c>
      <c r="H63" s="370">
        <f>H61/$D$39/2*Parametre!I216</f>
        <v>382099.16242949216</v>
      </c>
      <c r="I63" s="370">
        <f>I61/$D$39/2*Parametre!J216</f>
        <v>393568.85948403663</v>
      </c>
      <c r="J63" s="370">
        <f>J61/$D$39/2*Parametre!K216</f>
        <v>405062.64690536674</v>
      </c>
      <c r="K63" s="370">
        <f>K61/$D$39/2*Parametre!L216</f>
        <v>416892.09786546056</v>
      </c>
      <c r="L63" s="370">
        <f>L61/$D$39/2*Parametre!M216</f>
        <v>429067.01578044688</v>
      </c>
      <c r="M63" s="370">
        <f>M61/$D$39/2*Parametre!N216</f>
        <v>441597.48768149037</v>
      </c>
      <c r="N63" s="370">
        <f>N61/$D$39/2*Parametre!O216</f>
        <v>454493.89836128167</v>
      </c>
      <c r="O63" s="370">
        <f>O61/$D$39/2*Parametre!P216</f>
        <v>467766.93914013129</v>
      </c>
      <c r="P63" s="370">
        <f>P61/$D$39/2*Parametre!Q216</f>
        <v>481427.60422301618</v>
      </c>
      <c r="Q63" s="370">
        <f>Q61/$D$39/2*Parametre!R216</f>
        <v>495487.21821734105</v>
      </c>
      <c r="R63" s="370">
        <f>R61/$D$39/2*Parametre!S216</f>
        <v>509957.42654528335</v>
      </c>
      <c r="S63" s="370">
        <f>S61/$D$39/2*Parametre!T216</f>
        <v>524850.22410913452</v>
      </c>
      <c r="T63" s="370">
        <f>T61/$D$39/2*Parametre!U216</f>
        <v>539323.91666796478</v>
      </c>
      <c r="U63" s="370">
        <f>U61/$D$39/2*Parametre!V216</f>
        <v>554196.74298745196</v>
      </c>
      <c r="V63" s="370">
        <f>V61/$D$39/2*Parametre!W216</f>
        <v>569479.71920939954</v>
      </c>
      <c r="W63" s="370">
        <f>W61/$D$39/2*Parametre!X216</f>
        <v>585184.14482875878</v>
      </c>
      <c r="X63" s="370">
        <f>X61/$D$39/2*Parametre!Y216</f>
        <v>601321.65272162238</v>
      </c>
      <c r="Y63" s="370">
        <f>Y61/$D$39/2*Parametre!Z216</f>
        <v>617904.18269234465</v>
      </c>
      <c r="Z63" s="370">
        <f>Z61/$D$39/2*Parametre!AA216</f>
        <v>634944.00404046697</v>
      </c>
      <c r="AA63" s="370">
        <f>AA61/$D$39/2*Parametre!AB216</f>
        <v>652453.72458943841</v>
      </c>
      <c r="AB63" s="370">
        <f>AB61/$D$39/2*Parametre!AC216</f>
        <v>670446.30770881323</v>
      </c>
      <c r="AC63" s="370">
        <f>AC61/$D$39/2*Parametre!AD216</f>
        <v>688935.07461264392</v>
      </c>
      <c r="AD63" s="370">
        <f>AD61/$D$39/2*Parametre!AE216</f>
        <v>707373.18064721557</v>
      </c>
      <c r="AE63" s="370">
        <f>AE61/$D$39/2*Parametre!AF216</f>
        <v>726304.75459903036</v>
      </c>
      <c r="AF63" s="370">
        <f>AF61/$D$39/2*Parametre!AG216</f>
        <v>745742.99233588169</v>
      </c>
      <c r="AG63" s="370">
        <f>AG61/$D$39/2*Parametre!AH216</f>
        <v>765701.46147167322</v>
      </c>
      <c r="AH63" s="370">
        <f>AH61/$D$39/2*Parametre!AI216</f>
        <v>786194.08662582759</v>
      </c>
      <c r="AI63" s="370">
        <f>AI61/$D$39/2*Parametre!AJ216</f>
        <v>807235.15854919073</v>
      </c>
      <c r="AJ63" s="370">
        <f>AJ61/$D$39/2*Parametre!AK216</f>
        <v>828839.35234492307</v>
      </c>
      <c r="AK63" s="370">
        <f>AK61/$D$39/2*Parametre!AL216</f>
        <v>851021.7468252884</v>
      </c>
      <c r="AL63" s="370">
        <f>AL61/$D$39/2*Parametre!AM216</f>
        <v>873797.80837061384</v>
      </c>
      <c r="AM63" s="370">
        <f>AM61/$D$39/2*Parametre!AN216</f>
        <v>897183.43760728533</v>
      </c>
      <c r="AN63" s="370">
        <f>AN61/$D$39/2*Parametre!AO216</f>
        <v>921924.88926028821</v>
      </c>
      <c r="AO63" s="370">
        <f>AO61/$D$39/2*Parametre!AP216</f>
        <v>947348.62462855084</v>
      </c>
      <c r="AP63" s="370">
        <f>AP61/$D$39/2*Parametre!AQ216</f>
        <v>973473.46683776949</v>
      </c>
    </row>
    <row r="64" spans="2:42" x14ac:dyDescent="0.2">
      <c r="B64" s="369" t="s">
        <v>550</v>
      </c>
      <c r="C64" s="367">
        <f t="shared" si="88"/>
        <v>7337566.0935666077</v>
      </c>
      <c r="D64" s="370">
        <f>D61/$E$39/2*Parametre!E217</f>
        <v>104151.55772429997</v>
      </c>
      <c r="E64" s="370">
        <f>E61/$E$39/2*Parametre!F217</f>
        <v>107701.62799571168</v>
      </c>
      <c r="F64" s="370">
        <f>F61/$E$39/2*Parametre!G217</f>
        <v>111022.18774835177</v>
      </c>
      <c r="G64" s="370">
        <f>G61/$E$39/2*Parametre!H217</f>
        <v>114535.46883730037</v>
      </c>
      <c r="H64" s="370">
        <f>H61/$E$39/2*Parametre!I217</f>
        <v>117973.55871113604</v>
      </c>
      <c r="I64" s="370">
        <f>I61/$E$39/2*Parametre!J217</f>
        <v>121514.84209516588</v>
      </c>
      <c r="J64" s="370">
        <f>J61/$E$39/2*Parametre!K217</f>
        <v>125063.56456485795</v>
      </c>
      <c r="K64" s="370">
        <f>K61/$E$39/2*Parametre!L217</f>
        <v>128715.9116868971</v>
      </c>
      <c r="L64" s="370">
        <f>L61/$E$39/2*Parametre!M217</f>
        <v>132474.92530108342</v>
      </c>
      <c r="M64" s="370">
        <f>M61/$E$39/2*Parametre!N217</f>
        <v>136343.73399762917</v>
      </c>
      <c r="N64" s="370">
        <f>N61/$E$39/2*Parametre!O217</f>
        <v>140325.50651378132</v>
      </c>
      <c r="O64" s="370">
        <f>O61/$E$39/2*Parametre!P217</f>
        <v>144423.57449842303</v>
      </c>
      <c r="P64" s="370">
        <f>P61/$E$39/2*Parametre!Q217</f>
        <v>148641.31459173438</v>
      </c>
      <c r="Q64" s="370">
        <f>Q61/$E$39/2*Parametre!R217</f>
        <v>152982.22400529002</v>
      </c>
      <c r="R64" s="370">
        <f>R61/$E$39/2*Parametre!S217</f>
        <v>157449.92525651451</v>
      </c>
      <c r="S64" s="370">
        <f>S61/$E$39/2*Parametre!T217</f>
        <v>162048.09116893428</v>
      </c>
      <c r="T64" s="370">
        <f>T61/$E$39/2*Parametre!U217</f>
        <v>166516.8586010593</v>
      </c>
      <c r="U64" s="370">
        <f>U61/$E$39/2*Parametre!V217</f>
        <v>171108.86039876437</v>
      </c>
      <c r="V64" s="370">
        <f>V61/$E$39/2*Parametre!W217</f>
        <v>175827.49936698686</v>
      </c>
      <c r="W64" s="370">
        <f>W61/$E$39/2*Parametre!X217</f>
        <v>180676.2702988089</v>
      </c>
      <c r="X64" s="370">
        <f>X61/$E$39/2*Parametre!Y217</f>
        <v>185658.73339924859</v>
      </c>
      <c r="Y64" s="370">
        <f>Y61/$E$39/2*Parametre!Z217</f>
        <v>190778.60270226287</v>
      </c>
      <c r="Z64" s="370">
        <f>Z61/$E$39/2*Parametre!AA217</f>
        <v>196039.66360347235</v>
      </c>
      <c r="AA64" s="370">
        <f>AA61/$E$39/2*Parametre!AB217</f>
        <v>201445.80346814642</v>
      </c>
      <c r="AB64" s="370">
        <f>AB61/$E$39/2*Parametre!AC217</f>
        <v>207001.04528636354</v>
      </c>
      <c r="AC64" s="370">
        <f>AC61/$E$39/2*Parametre!AD217</f>
        <v>212709.45844505544</v>
      </c>
      <c r="AD64" s="370">
        <f>AD61/$E$39/2*Parametre!AE217</f>
        <v>218402.23550192468</v>
      </c>
      <c r="AE64" s="370">
        <f>AE61/$E$39/2*Parametre!AF217</f>
        <v>224247.37675022602</v>
      </c>
      <c r="AF64" s="370">
        <f>AF61/$E$39/2*Parametre!AG217</f>
        <v>230248.96114777029</v>
      </c>
      <c r="AG64" s="370">
        <f>AG61/$E$39/2*Parametre!AH217</f>
        <v>236411.17493073913</v>
      </c>
      <c r="AH64" s="370">
        <f>AH61/$E$39/2*Parametre!AI217</f>
        <v>242738.2800539938</v>
      </c>
      <c r="AI64" s="370">
        <f>AI61/$E$39/2*Parametre!AJ217</f>
        <v>249234.71873496618</v>
      </c>
      <c r="AJ64" s="370">
        <f>AJ61/$E$39/2*Parametre!AK217</f>
        <v>255905.05120949136</v>
      </c>
      <c r="AK64" s="370">
        <f>AK61/$E$39/2*Parametre!AL217</f>
        <v>262753.88662055263</v>
      </c>
      <c r="AL64" s="370">
        <f>AL61/$E$39/2*Parametre!AM217</f>
        <v>269786.02678146993</v>
      </c>
      <c r="AM64" s="370">
        <f>AM61/$E$39/2*Parametre!AN217</f>
        <v>277006.36345694371</v>
      </c>
      <c r="AN64" s="370">
        <f>AN61/$E$39/2*Parametre!AO217</f>
        <v>284645.30895812419</v>
      </c>
      <c r="AO64" s="370">
        <f>AO61/$E$39/2*Parametre!AP217</f>
        <v>292494.91670226917</v>
      </c>
      <c r="AP64" s="370">
        <f>AP61/$E$39/2*Parametre!AQ217</f>
        <v>300560.9824508556</v>
      </c>
    </row>
    <row r="65" spans="2:42" x14ac:dyDescent="0.2">
      <c r="B65" s="371" t="s">
        <v>9</v>
      </c>
      <c r="C65" s="367">
        <f t="shared" si="88"/>
        <v>365573421.3048799</v>
      </c>
      <c r="D65" s="372">
        <f t="shared" ref="D65:AN65" si="91">SUM(D62:D64)</f>
        <v>5189055.5130019635</v>
      </c>
      <c r="E65" s="372">
        <f t="shared" si="91"/>
        <v>5365927.5906350696</v>
      </c>
      <c r="F65" s="372">
        <f t="shared" si="91"/>
        <v>5531365.5685270131</v>
      </c>
      <c r="G65" s="372">
        <f t="shared" si="91"/>
        <v>5706404.5262965877</v>
      </c>
      <c r="H65" s="372">
        <f t="shared" si="91"/>
        <v>5877697.1045594746</v>
      </c>
      <c r="I65" s="372">
        <f t="shared" si="91"/>
        <v>6054131.4635539483</v>
      </c>
      <c r="J65" s="372">
        <f t="shared" si="91"/>
        <v>6230936.3251554044</v>
      </c>
      <c r="K65" s="372">
        <f t="shared" si="91"/>
        <v>6412904.5775147155</v>
      </c>
      <c r="L65" s="372">
        <f t="shared" si="91"/>
        <v>6600187.0330434889</v>
      </c>
      <c r="M65" s="372">
        <f t="shared" si="91"/>
        <v>6792938.9013918303</v>
      </c>
      <c r="N65" s="372">
        <f t="shared" si="91"/>
        <v>6991319.8729576394</v>
      </c>
      <c r="O65" s="372">
        <f t="shared" si="91"/>
        <v>7195494.3820882197</v>
      </c>
      <c r="P65" s="372">
        <f t="shared" si="91"/>
        <v>7405631.5964774368</v>
      </c>
      <c r="Q65" s="372">
        <f t="shared" si="91"/>
        <v>7621905.6462973468</v>
      </c>
      <c r="R65" s="372">
        <f t="shared" si="91"/>
        <v>7844495.7881946685</v>
      </c>
      <c r="S65" s="372">
        <f t="shared" si="91"/>
        <v>8073586.4422075329</v>
      </c>
      <c r="T65" s="372">
        <f t="shared" si="91"/>
        <v>8296230.1243232694</v>
      </c>
      <c r="U65" s="372">
        <f t="shared" si="91"/>
        <v>8525013.5965374857</v>
      </c>
      <c r="V65" s="372">
        <f t="shared" si="91"/>
        <v>8760106.2040220778</v>
      </c>
      <c r="W65" s="372">
        <f t="shared" si="91"/>
        <v>9001681.9048468526</v>
      </c>
      <c r="X65" s="372">
        <f t="shared" si="91"/>
        <v>9249919.4797409438</v>
      </c>
      <c r="Y65" s="372">
        <f t="shared" si="91"/>
        <v>9505002.6581181325</v>
      </c>
      <c r="Z65" s="372">
        <f t="shared" si="91"/>
        <v>9767120.2095217966</v>
      </c>
      <c r="AA65" s="372">
        <f t="shared" si="91"/>
        <v>10036466.12563478</v>
      </c>
      <c r="AB65" s="372">
        <f t="shared" si="91"/>
        <v>10313239.75630733</v>
      </c>
      <c r="AC65" s="372">
        <f t="shared" si="91"/>
        <v>10597645.901399817</v>
      </c>
      <c r="AD65" s="372">
        <f t="shared" si="91"/>
        <v>10881272.815469136</v>
      </c>
      <c r="AE65" s="372">
        <f t="shared" si="91"/>
        <v>11172490.503205908</v>
      </c>
      <c r="AF65" s="372">
        <f t="shared" si="91"/>
        <v>11471502.10528622</v>
      </c>
      <c r="AG65" s="372">
        <f t="shared" si="91"/>
        <v>11778516.228737507</v>
      </c>
      <c r="AH65" s="372">
        <f t="shared" si="91"/>
        <v>12093746.99971332</v>
      </c>
      <c r="AI65" s="372">
        <f t="shared" si="91"/>
        <v>12417414.363471881</v>
      </c>
      <c r="AJ65" s="372">
        <f t="shared" si="91"/>
        <v>12749744.111296492</v>
      </c>
      <c r="AK65" s="372">
        <f t="shared" si="91"/>
        <v>13090968.06058684</v>
      </c>
      <c r="AL65" s="372">
        <f t="shared" si="91"/>
        <v>13441324.259980094</v>
      </c>
      <c r="AM65" s="372">
        <f t="shared" si="91"/>
        <v>13801057.119326148</v>
      </c>
      <c r="AN65" s="372">
        <f t="shared" si="91"/>
        <v>14181646.113374116</v>
      </c>
      <c r="AO65" s="372">
        <f t="shared" ref="AO65:AP65" si="92">SUM(AO62:AO64)</f>
        <v>14572730.533241125</v>
      </c>
      <c r="AP65" s="372">
        <f t="shared" si="92"/>
        <v>14974599.798836319</v>
      </c>
    </row>
    <row r="66" spans="2:42" x14ac:dyDescent="0.2">
      <c r="B66" s="373" t="s">
        <v>584</v>
      </c>
      <c r="C66" s="374">
        <f t="shared" si="88"/>
        <v>48066106661.331757</v>
      </c>
      <c r="D66" s="374">
        <f>SUM(D47,D54,D61,)</f>
        <v>878796329.90542769</v>
      </c>
      <c r="E66" s="374">
        <f t="shared" ref="E66:AN66" si="93">SUM(E47,E54,E61,)</f>
        <v>893735867.51381981</v>
      </c>
      <c r="F66" s="374">
        <f t="shared" si="93"/>
        <v>908929377.26155472</v>
      </c>
      <c r="G66" s="374">
        <f t="shared" si="93"/>
        <v>924381176.67500091</v>
      </c>
      <c r="H66" s="374">
        <f t="shared" si="93"/>
        <v>940095656.67847598</v>
      </c>
      <c r="I66" s="374">
        <f t="shared" si="93"/>
        <v>956077282.8420099</v>
      </c>
      <c r="J66" s="374">
        <f t="shared" si="93"/>
        <v>972330596.65032399</v>
      </c>
      <c r="K66" s="374">
        <f t="shared" si="93"/>
        <v>988860216.79337943</v>
      </c>
      <c r="L66" s="374">
        <f t="shared" si="93"/>
        <v>1005670840.4788669</v>
      </c>
      <c r="M66" s="374">
        <f t="shared" si="93"/>
        <v>1022767244.7670075</v>
      </c>
      <c r="N66" s="374">
        <f t="shared" si="93"/>
        <v>1040154287.9280465</v>
      </c>
      <c r="O66" s="374">
        <f t="shared" si="93"/>
        <v>1057836910.8228232</v>
      </c>
      <c r="P66" s="374">
        <f t="shared" si="93"/>
        <v>1075820138.3068109</v>
      </c>
      <c r="Q66" s="374">
        <f t="shared" si="93"/>
        <v>1094109080.6580267</v>
      </c>
      <c r="R66" s="374">
        <f t="shared" si="93"/>
        <v>1112708935.0292132</v>
      </c>
      <c r="S66" s="374">
        <f t="shared" si="93"/>
        <v>1131624986.9247098</v>
      </c>
      <c r="T66" s="374">
        <f t="shared" si="93"/>
        <v>1150862611.7024295</v>
      </c>
      <c r="U66" s="374">
        <f t="shared" si="93"/>
        <v>1170427276.1013706</v>
      </c>
      <c r="V66" s="374">
        <f t="shared" si="93"/>
        <v>1190324539.795094</v>
      </c>
      <c r="W66" s="374">
        <f t="shared" si="93"/>
        <v>1210560056.9716105</v>
      </c>
      <c r="X66" s="374">
        <f t="shared" si="93"/>
        <v>1231139577.9401276</v>
      </c>
      <c r="Y66" s="374">
        <f t="shared" si="93"/>
        <v>1252068950.7651098</v>
      </c>
      <c r="Z66" s="374">
        <f t="shared" si="93"/>
        <v>1273354122.9281163</v>
      </c>
      <c r="AA66" s="374">
        <f t="shared" si="93"/>
        <v>1295001143.0178943</v>
      </c>
      <c r="AB66" s="374">
        <f t="shared" si="93"/>
        <v>1317016162.4491982</v>
      </c>
      <c r="AC66" s="374">
        <f t="shared" si="93"/>
        <v>1339405437.210835</v>
      </c>
      <c r="AD66" s="374">
        <f t="shared" si="93"/>
        <v>1362175329.6434188</v>
      </c>
      <c r="AE66" s="374">
        <f t="shared" si="93"/>
        <v>1385332310.2473567</v>
      </c>
      <c r="AF66" s="374">
        <f t="shared" si="93"/>
        <v>1408882959.5215614</v>
      </c>
      <c r="AG66" s="374">
        <f t="shared" si="93"/>
        <v>1432833969.8334281</v>
      </c>
      <c r="AH66" s="374">
        <f t="shared" si="93"/>
        <v>1457192147.320596</v>
      </c>
      <c r="AI66" s="374">
        <f t="shared" si="93"/>
        <v>1481964413.8250461</v>
      </c>
      <c r="AJ66" s="374">
        <f t="shared" si="93"/>
        <v>1507157808.8600717</v>
      </c>
      <c r="AK66" s="374">
        <f t="shared" si="93"/>
        <v>1532779491.6106932</v>
      </c>
      <c r="AL66" s="374">
        <f t="shared" si="93"/>
        <v>1558836742.9680746</v>
      </c>
      <c r="AM66" s="374">
        <f t="shared" si="93"/>
        <v>1585336967.5985317</v>
      </c>
      <c r="AN66" s="374">
        <f t="shared" si="93"/>
        <v>1612287696.0477066</v>
      </c>
      <c r="AO66" s="374">
        <f t="shared" ref="AO66:AP66" si="94">SUM(AO47,AO54,AO61,)</f>
        <v>1639696586.8805172</v>
      </c>
      <c r="AP66" s="374">
        <f t="shared" si="94"/>
        <v>1667571428.8574865</v>
      </c>
    </row>
    <row r="67" spans="2:42" x14ac:dyDescent="0.2">
      <c r="B67" s="373" t="s">
        <v>571</v>
      </c>
      <c r="C67" s="375">
        <f t="shared" si="88"/>
        <v>2508529080.8002167</v>
      </c>
      <c r="D67" s="375">
        <f>SUM(D48,D55,D62,)</f>
        <v>35606791.624424614</v>
      </c>
      <c r="E67" s="375">
        <f t="shared" ref="E67:AN67" si="95">SUM(E48,E55,E62,)</f>
        <v>36820470.509103075</v>
      </c>
      <c r="F67" s="375">
        <f t="shared" si="95"/>
        <v>37955689.830336429</v>
      </c>
      <c r="G67" s="375">
        <f t="shared" si="95"/>
        <v>39156790.004452527</v>
      </c>
      <c r="H67" s="375">
        <f t="shared" si="95"/>
        <v>40332182.875641346</v>
      </c>
      <c r="I67" s="375">
        <f t="shared" si="95"/>
        <v>41542858.214810602</v>
      </c>
      <c r="J67" s="375">
        <f t="shared" si="95"/>
        <v>42756075.852638856</v>
      </c>
      <c r="K67" s="375">
        <f t="shared" si="95"/>
        <v>44004724.259717673</v>
      </c>
      <c r="L67" s="375">
        <f t="shared" si="95"/>
        <v>45289838.189714685</v>
      </c>
      <c r="M67" s="375">
        <f t="shared" si="95"/>
        <v>46612482.597845331</v>
      </c>
      <c r="N67" s="375">
        <f t="shared" si="95"/>
        <v>47973753.510619327</v>
      </c>
      <c r="O67" s="375">
        <f t="shared" si="95"/>
        <v>49374779.013372481</v>
      </c>
      <c r="P67" s="375">
        <f t="shared" si="95"/>
        <v>50816720.082470126</v>
      </c>
      <c r="Q67" s="375">
        <f t="shared" si="95"/>
        <v>52300771.530560359</v>
      </c>
      <c r="R67" s="375">
        <f t="shared" si="95"/>
        <v>53828163.272946522</v>
      </c>
      <c r="S67" s="375">
        <f t="shared" si="95"/>
        <v>55400160.951970972</v>
      </c>
      <c r="T67" s="375">
        <f t="shared" si="95"/>
        <v>56927920.117906831</v>
      </c>
      <c r="U67" s="375">
        <f t="shared" si="95"/>
        <v>58497809.948634513</v>
      </c>
      <c r="V67" s="375">
        <f t="shared" si="95"/>
        <v>60110992.390842676</v>
      </c>
      <c r="W67" s="375">
        <f t="shared" si="95"/>
        <v>61768661.172894634</v>
      </c>
      <c r="X67" s="375">
        <f t="shared" si="95"/>
        <v>63472043.202150524</v>
      </c>
      <c r="Y67" s="375">
        <f t="shared" si="95"/>
        <v>65222399.045426413</v>
      </c>
      <c r="Z67" s="375">
        <f t="shared" si="95"/>
        <v>67021024.064083934</v>
      </c>
      <c r="AA67" s="375">
        <f t="shared" si="95"/>
        <v>68869249.481828943</v>
      </c>
      <c r="AB67" s="375">
        <f t="shared" si="95"/>
        <v>70768443.02484116</v>
      </c>
      <c r="AC67" s="375">
        <f t="shared" si="95"/>
        <v>72720010.262565881</v>
      </c>
      <c r="AD67" s="375">
        <f t="shared" si="95"/>
        <v>74666230.494899973</v>
      </c>
      <c r="AE67" s="375">
        <f t="shared" si="95"/>
        <v>76664537.788924888</v>
      </c>
      <c r="AF67" s="375">
        <f t="shared" si="95"/>
        <v>78716326.138519242</v>
      </c>
      <c r="AG67" s="375">
        <f t="shared" si="95"/>
        <v>80823026.942513198</v>
      </c>
      <c r="AH67" s="375">
        <f t="shared" si="95"/>
        <v>82986109.747751221</v>
      </c>
      <c r="AI67" s="375">
        <f t="shared" si="95"/>
        <v>85207083.646407917</v>
      </c>
      <c r="AJ67" s="375">
        <f t="shared" si="95"/>
        <v>87487497.808065549</v>
      </c>
      <c r="AK67" s="375">
        <f t="shared" si="95"/>
        <v>89828943.203557462</v>
      </c>
      <c r="AL67" s="375">
        <f t="shared" si="95"/>
        <v>92233053.186210051</v>
      </c>
      <c r="AM67" s="375">
        <f t="shared" si="95"/>
        <v>94701504.886964381</v>
      </c>
      <c r="AN67" s="375">
        <f t="shared" si="95"/>
        <v>97313069.363667727</v>
      </c>
      <c r="AO67" s="375">
        <f t="shared" ref="AO67:AP67" si="96">SUM(AO48,AO55,AO62,)</f>
        <v>99996652.43932724</v>
      </c>
      <c r="AP67" s="375">
        <f t="shared" si="96"/>
        <v>102754240.12160768</v>
      </c>
    </row>
    <row r="68" spans="2:42" x14ac:dyDescent="0.2">
      <c r="B68" s="373" t="s">
        <v>572</v>
      </c>
      <c r="C68" s="375">
        <f t="shared" si="88"/>
        <v>926847133.08008933</v>
      </c>
      <c r="D68" s="375">
        <f>SUM(D49,D56,D63,)</f>
        <v>13155937.808820883</v>
      </c>
      <c r="E68" s="375">
        <f t="shared" ref="E68:AN68" si="97">SUM(E49,E56,E63,)</f>
        <v>13604365.895598946</v>
      </c>
      <c r="F68" s="375">
        <f t="shared" si="97"/>
        <v>14023804.732618334</v>
      </c>
      <c r="G68" s="375">
        <f t="shared" si="97"/>
        <v>14467585.217759106</v>
      </c>
      <c r="H68" s="375">
        <f t="shared" si="97"/>
        <v>14901867.334750198</v>
      </c>
      <c r="I68" s="375">
        <f t="shared" si="97"/>
        <v>15349185.519877432</v>
      </c>
      <c r="J68" s="375">
        <f t="shared" si="97"/>
        <v>15797443.229309304</v>
      </c>
      <c r="K68" s="375">
        <f t="shared" si="97"/>
        <v>16258791.816752959</v>
      </c>
      <c r="L68" s="375">
        <f t="shared" si="97"/>
        <v>16733613.615437428</v>
      </c>
      <c r="M68" s="375">
        <f t="shared" si="97"/>
        <v>17222302.019578118</v>
      </c>
      <c r="N68" s="375">
        <f t="shared" si="97"/>
        <v>17725262.036089987</v>
      </c>
      <c r="O68" s="375">
        <f t="shared" si="97"/>
        <v>18242910.626465116</v>
      </c>
      <c r="P68" s="375">
        <f t="shared" si="97"/>
        <v>18775676.564697627</v>
      </c>
      <c r="Q68" s="375">
        <f t="shared" si="97"/>
        <v>19324001.510476299</v>
      </c>
      <c r="R68" s="375">
        <f t="shared" si="97"/>
        <v>19888339.635266051</v>
      </c>
      <c r="S68" s="375">
        <f t="shared" si="97"/>
        <v>20469158.74025625</v>
      </c>
      <c r="T68" s="375">
        <f t="shared" si="97"/>
        <v>21033632.750050627</v>
      </c>
      <c r="U68" s="375">
        <f t="shared" si="97"/>
        <v>21613672.976510625</v>
      </c>
      <c r="V68" s="375">
        <f t="shared" si="97"/>
        <v>22209709.049166579</v>
      </c>
      <c r="W68" s="375">
        <f t="shared" si="97"/>
        <v>22822181.648321599</v>
      </c>
      <c r="X68" s="375">
        <f t="shared" si="97"/>
        <v>23451544.456143267</v>
      </c>
      <c r="Y68" s="375">
        <f t="shared" si="97"/>
        <v>24098263.125001442</v>
      </c>
      <c r="Z68" s="375">
        <f t="shared" si="97"/>
        <v>24762816.157578211</v>
      </c>
      <c r="AA68" s="375">
        <f t="shared" si="97"/>
        <v>25445695.25898809</v>
      </c>
      <c r="AB68" s="375">
        <f t="shared" si="97"/>
        <v>26147406.000643723</v>
      </c>
      <c r="AC68" s="375">
        <f t="shared" si="97"/>
        <v>26868467.90989311</v>
      </c>
      <c r="AD68" s="375">
        <f t="shared" si="97"/>
        <v>27587554.045241408</v>
      </c>
      <c r="AE68" s="375">
        <f t="shared" si="97"/>
        <v>28325885.429362189</v>
      </c>
      <c r="AF68" s="375">
        <f t="shared" si="97"/>
        <v>29083976.701099381</v>
      </c>
      <c r="AG68" s="375">
        <f t="shared" si="97"/>
        <v>29862356.997395255</v>
      </c>
      <c r="AH68" s="375">
        <f t="shared" si="97"/>
        <v>30661569.378407273</v>
      </c>
      <c r="AI68" s="375">
        <f t="shared" si="97"/>
        <v>31482171.18341843</v>
      </c>
      <c r="AJ68" s="375">
        <f t="shared" si="97"/>
        <v>32324734.74145199</v>
      </c>
      <c r="AK68" s="375">
        <f t="shared" si="97"/>
        <v>33189848.12618624</v>
      </c>
      <c r="AL68" s="375">
        <f t="shared" si="97"/>
        <v>34078114.526453927</v>
      </c>
      <c r="AM68" s="375">
        <f t="shared" si="97"/>
        <v>34990154.066684127</v>
      </c>
      <c r="AN68" s="375">
        <f t="shared" si="97"/>
        <v>35955070.681151219</v>
      </c>
      <c r="AO68" s="375">
        <f t="shared" ref="AO68:AP68" si="98">SUM(AO49,AO56,AO63,)</f>
        <v>36946596.360513471</v>
      </c>
      <c r="AP68" s="375">
        <f t="shared" si="98"/>
        <v>37965465.206672996</v>
      </c>
    </row>
    <row r="69" spans="2:42" x14ac:dyDescent="0.2">
      <c r="B69" s="373" t="s">
        <v>573</v>
      </c>
      <c r="C69" s="375">
        <f t="shared" si="88"/>
        <v>240305289.56430632</v>
      </c>
      <c r="D69" s="375">
        <f>SUM(D50,D57,D64,)</f>
        <v>3410963.5154708242</v>
      </c>
      <c r="E69" s="375">
        <f t="shared" ref="E69:AN69" si="99">SUM(E50,E57,E64,)</f>
        <v>3527228.3168595573</v>
      </c>
      <c r="F69" s="375">
        <f t="shared" si="99"/>
        <v>3635976.6487585204</v>
      </c>
      <c r="G69" s="375">
        <f t="shared" si="99"/>
        <v>3751036.6044215881</v>
      </c>
      <c r="H69" s="375">
        <f t="shared" si="99"/>
        <v>3863634.0477897059</v>
      </c>
      <c r="I69" s="375">
        <f t="shared" si="99"/>
        <v>3979611.0786166829</v>
      </c>
      <c r="J69" s="375">
        <f t="shared" si="99"/>
        <v>4095831.7394990986</v>
      </c>
      <c r="K69" s="375">
        <f t="shared" si="99"/>
        <v>4215446.1077458793</v>
      </c>
      <c r="L69" s="375">
        <f t="shared" si="99"/>
        <v>4338553.8036104823</v>
      </c>
      <c r="M69" s="375">
        <f t="shared" si="99"/>
        <v>4465257.2884223545</v>
      </c>
      <c r="N69" s="375">
        <f t="shared" si="99"/>
        <v>4595660.3383263377</v>
      </c>
      <c r="O69" s="375">
        <f t="shared" si="99"/>
        <v>4729872.0648233537</v>
      </c>
      <c r="P69" s="375">
        <f t="shared" si="99"/>
        <v>4868003.0528793</v>
      </c>
      <c r="Q69" s="375">
        <f t="shared" si="99"/>
        <v>5010167.8361732485</v>
      </c>
      <c r="R69" s="375">
        <f t="shared" si="99"/>
        <v>5156485.0521508502</v>
      </c>
      <c r="S69" s="375">
        <f t="shared" si="99"/>
        <v>5307074.9857825981</v>
      </c>
      <c r="T69" s="375">
        <f t="shared" si="99"/>
        <v>5453427.1191846915</v>
      </c>
      <c r="U69" s="375">
        <f t="shared" si="99"/>
        <v>5603815.1780595323</v>
      </c>
      <c r="V69" s="375">
        <f t="shared" si="99"/>
        <v>5758350.6042688182</v>
      </c>
      <c r="W69" s="375">
        <f t="shared" si="99"/>
        <v>5917147.8522859914</v>
      </c>
      <c r="X69" s="375">
        <f t="shared" si="99"/>
        <v>6080323.5188253894</v>
      </c>
      <c r="Y69" s="375">
        <f t="shared" si="99"/>
        <v>6247999.2384991096</v>
      </c>
      <c r="Z69" s="375">
        <f t="shared" si="99"/>
        <v>6420298.9830137184</v>
      </c>
      <c r="AA69" s="375">
        <f t="shared" si="99"/>
        <v>6597350.0635817936</v>
      </c>
      <c r="AB69" s="375">
        <f t="shared" si="99"/>
        <v>6779284.233128407</v>
      </c>
      <c r="AC69" s="375">
        <f t="shared" si="99"/>
        <v>6966234.7640755661</v>
      </c>
      <c r="AD69" s="375">
        <f t="shared" si="99"/>
        <v>7152673.2126880325</v>
      </c>
      <c r="AE69" s="375">
        <f t="shared" si="99"/>
        <v>7344101.5885699047</v>
      </c>
      <c r="AF69" s="375">
        <f t="shared" si="99"/>
        <v>7540653.477589475</v>
      </c>
      <c r="AG69" s="375">
        <f t="shared" si="99"/>
        <v>7742465.9789817063</v>
      </c>
      <c r="AH69" s="375">
        <f t="shared" si="99"/>
        <v>7949678.6717682946</v>
      </c>
      <c r="AI69" s="375">
        <f t="shared" si="99"/>
        <v>8162437.0385701405</v>
      </c>
      <c r="AJ69" s="375">
        <f t="shared" si="99"/>
        <v>8380890.4271108406</v>
      </c>
      <c r="AK69" s="375">
        <f t="shared" si="99"/>
        <v>8605189.7868230976</v>
      </c>
      <c r="AL69" s="375">
        <f t="shared" si="99"/>
        <v>8835492.3770931363</v>
      </c>
      <c r="AM69" s="375">
        <f t="shared" si="99"/>
        <v>9071958.4032149054</v>
      </c>
      <c r="AN69" s="375">
        <f t="shared" si="99"/>
        <v>9322133.8683785629</v>
      </c>
      <c r="AO69" s="375">
        <f t="shared" ref="AO69:AP69" si="100">SUM(AO50,AO57,AO64,)</f>
        <v>9579208.5219993126</v>
      </c>
      <c r="AP69" s="375">
        <f t="shared" si="100"/>
        <v>9843372.1752655189</v>
      </c>
    </row>
    <row r="70" spans="2:42" x14ac:dyDescent="0.2">
      <c r="B70" s="376" t="s">
        <v>570</v>
      </c>
      <c r="C70" s="374">
        <f t="shared" si="88"/>
        <v>3675681503.444612</v>
      </c>
      <c r="D70" s="374">
        <f>SUM(D51,D58,D65,)</f>
        <v>52173692.94871632</v>
      </c>
      <c r="E70" s="374">
        <f t="shared" ref="E70:AN70" si="101">SUM(E51,E58,E65,)</f>
        <v>53952064.721561581</v>
      </c>
      <c r="F70" s="374">
        <f t="shared" si="101"/>
        <v>55615471.211713292</v>
      </c>
      <c r="G70" s="374">
        <f t="shared" si="101"/>
        <v>57375411.826633215</v>
      </c>
      <c r="H70" s="374">
        <f t="shared" si="101"/>
        <v>59097684.258181252</v>
      </c>
      <c r="I70" s="374">
        <f t="shared" si="101"/>
        <v>60871654.813304722</v>
      </c>
      <c r="J70" s="374">
        <f t="shared" si="101"/>
        <v>62649350.821447253</v>
      </c>
      <c r="K70" s="374">
        <f t="shared" si="101"/>
        <v>64478962.184216507</v>
      </c>
      <c r="L70" s="374">
        <f t="shared" si="101"/>
        <v>66362005.608762592</v>
      </c>
      <c r="M70" s="374">
        <f t="shared" si="101"/>
        <v>68300041.905845806</v>
      </c>
      <c r="N70" s="374">
        <f t="shared" si="101"/>
        <v>70294675.885035664</v>
      </c>
      <c r="O70" s="374">
        <f t="shared" si="101"/>
        <v>72347561.704660952</v>
      </c>
      <c r="P70" s="374">
        <f t="shared" si="101"/>
        <v>74460399.700047061</v>
      </c>
      <c r="Q70" s="374">
        <f t="shared" si="101"/>
        <v>76634940.877209917</v>
      </c>
      <c r="R70" s="374">
        <f t="shared" si="101"/>
        <v>78872987.960363418</v>
      </c>
      <c r="S70" s="374">
        <f t="shared" si="101"/>
        <v>81176394.678009823</v>
      </c>
      <c r="T70" s="374">
        <f t="shared" si="101"/>
        <v>83414979.987142131</v>
      </c>
      <c r="U70" s="374">
        <f t="shared" si="101"/>
        <v>85715298.103204682</v>
      </c>
      <c r="V70" s="374">
        <f t="shared" si="101"/>
        <v>88079052.044278085</v>
      </c>
      <c r="W70" s="374">
        <f t="shared" si="101"/>
        <v>90507990.673502207</v>
      </c>
      <c r="X70" s="374">
        <f t="shared" si="101"/>
        <v>93003911.177119181</v>
      </c>
      <c r="Y70" s="374">
        <f t="shared" si="101"/>
        <v>95568661.408926964</v>
      </c>
      <c r="Z70" s="374">
        <f t="shared" si="101"/>
        <v>98204139.204675883</v>
      </c>
      <c r="AA70" s="374">
        <f t="shared" si="101"/>
        <v>100912294.80439882</v>
      </c>
      <c r="AB70" s="374">
        <f t="shared" si="101"/>
        <v>103695133.25861327</v>
      </c>
      <c r="AC70" s="374">
        <f t="shared" si="101"/>
        <v>106554712.93653455</v>
      </c>
      <c r="AD70" s="374">
        <f t="shared" si="101"/>
        <v>109406457.75282942</v>
      </c>
      <c r="AE70" s="374">
        <f t="shared" si="101"/>
        <v>112334524.80685697</v>
      </c>
      <c r="AF70" s="374">
        <f t="shared" si="101"/>
        <v>115340956.3172081</v>
      </c>
      <c r="AG70" s="374">
        <f t="shared" si="101"/>
        <v>118427849.91889016</v>
      </c>
      <c r="AH70" s="374">
        <f t="shared" si="101"/>
        <v>121597357.79792678</v>
      </c>
      <c r="AI70" s="374">
        <f t="shared" si="101"/>
        <v>124851691.86839651</v>
      </c>
      <c r="AJ70" s="374">
        <f t="shared" si="101"/>
        <v>128193122.97662838</v>
      </c>
      <c r="AK70" s="374">
        <f t="shared" si="101"/>
        <v>131623981.11656681</v>
      </c>
      <c r="AL70" s="374">
        <f t="shared" si="101"/>
        <v>135146660.08975711</v>
      </c>
      <c r="AM70" s="374">
        <f t="shared" si="101"/>
        <v>138763617.35686341</v>
      </c>
      <c r="AN70" s="374">
        <f t="shared" si="101"/>
        <v>142590273.91319752</v>
      </c>
      <c r="AO70" s="374">
        <f t="shared" ref="AO70:AP70" si="102">SUM(AO51,AO58,AO65,)</f>
        <v>146522457.32184002</v>
      </c>
      <c r="AP70" s="374">
        <f t="shared" si="102"/>
        <v>150563077.50354618</v>
      </c>
    </row>
    <row r="71" spans="2:42" x14ac:dyDescent="0.2">
      <c r="B71" s="377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</row>
    <row r="72" spans="2:42" x14ac:dyDescent="0.2">
      <c r="B72" s="377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</row>
    <row r="73" spans="2:42" x14ac:dyDescent="0.2">
      <c r="B73" s="345" t="s">
        <v>574</v>
      </c>
      <c r="C73" s="346"/>
      <c r="D73" s="254" t="s">
        <v>10</v>
      </c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</row>
    <row r="74" spans="2:42" x14ac:dyDescent="0.2">
      <c r="B74" s="347"/>
      <c r="C74" s="348"/>
      <c r="D74" s="254">
        <v>1</v>
      </c>
      <c r="E74" s="254">
        <v>2</v>
      </c>
      <c r="F74" s="254">
        <v>3</v>
      </c>
      <c r="G74" s="254">
        <v>4</v>
      </c>
      <c r="H74" s="254">
        <v>5</v>
      </c>
      <c r="I74" s="254">
        <v>6</v>
      </c>
      <c r="J74" s="254">
        <v>7</v>
      </c>
      <c r="K74" s="254">
        <v>8</v>
      </c>
      <c r="L74" s="254">
        <v>9</v>
      </c>
      <c r="M74" s="254">
        <v>10</v>
      </c>
      <c r="N74" s="254">
        <v>11</v>
      </c>
      <c r="O74" s="254">
        <v>12</v>
      </c>
      <c r="P74" s="254">
        <v>13</v>
      </c>
      <c r="Q74" s="254">
        <v>14</v>
      </c>
      <c r="R74" s="254">
        <v>15</v>
      </c>
      <c r="S74" s="254">
        <v>16</v>
      </c>
      <c r="T74" s="254">
        <v>17</v>
      </c>
      <c r="U74" s="254">
        <v>18</v>
      </c>
      <c r="V74" s="254">
        <v>19</v>
      </c>
      <c r="W74" s="254">
        <v>20</v>
      </c>
      <c r="X74" s="254">
        <v>21</v>
      </c>
      <c r="Y74" s="254">
        <v>22</v>
      </c>
      <c r="Z74" s="254">
        <v>23</v>
      </c>
      <c r="AA74" s="254">
        <v>24</v>
      </c>
      <c r="AB74" s="254">
        <v>25</v>
      </c>
      <c r="AC74" s="254">
        <v>26</v>
      </c>
      <c r="AD74" s="254">
        <v>27</v>
      </c>
      <c r="AE74" s="254">
        <v>28</v>
      </c>
      <c r="AF74" s="254">
        <v>29</v>
      </c>
      <c r="AG74" s="254">
        <v>30</v>
      </c>
      <c r="AH74" s="254">
        <v>31</v>
      </c>
      <c r="AI74" s="254">
        <v>32</v>
      </c>
      <c r="AJ74" s="254">
        <v>33</v>
      </c>
      <c r="AK74" s="254">
        <v>34</v>
      </c>
      <c r="AL74" s="254">
        <v>35</v>
      </c>
      <c r="AM74" s="254">
        <v>36</v>
      </c>
      <c r="AN74" s="254">
        <v>37</v>
      </c>
      <c r="AO74" s="254">
        <v>38</v>
      </c>
      <c r="AP74" s="254">
        <v>39</v>
      </c>
    </row>
    <row r="75" spans="2:42" ht="10.8" thickBot="1" x14ac:dyDescent="0.25">
      <c r="B75" s="257" t="s">
        <v>34</v>
      </c>
      <c r="C75" s="257" t="s">
        <v>9</v>
      </c>
      <c r="D75" s="298">
        <v>2026</v>
      </c>
      <c r="E75" s="298">
        <f>$D$44+D74</f>
        <v>2027</v>
      </c>
      <c r="F75" s="298">
        <f t="shared" ref="F75" si="103">$D$44+E74</f>
        <v>2028</v>
      </c>
      <c r="G75" s="298">
        <f t="shared" ref="G75" si="104">$D$44+F74</f>
        <v>2029</v>
      </c>
      <c r="H75" s="298">
        <f t="shared" ref="H75" si="105">$D$44+G74</f>
        <v>2030</v>
      </c>
      <c r="I75" s="298">
        <f t="shared" ref="I75" si="106">$D$44+H74</f>
        <v>2031</v>
      </c>
      <c r="J75" s="298">
        <f t="shared" ref="J75" si="107">$D$44+I74</f>
        <v>2032</v>
      </c>
      <c r="K75" s="298">
        <f t="shared" ref="K75" si="108">$D$44+J74</f>
        <v>2033</v>
      </c>
      <c r="L75" s="298">
        <f t="shared" ref="L75" si="109">$D$44+K74</f>
        <v>2034</v>
      </c>
      <c r="M75" s="298">
        <f t="shared" ref="M75" si="110">$D$44+L74</f>
        <v>2035</v>
      </c>
      <c r="N75" s="298">
        <f t="shared" ref="N75" si="111">$D$44+M74</f>
        <v>2036</v>
      </c>
      <c r="O75" s="298">
        <f t="shared" ref="O75" si="112">$D$44+N74</f>
        <v>2037</v>
      </c>
      <c r="P75" s="298">
        <f t="shared" ref="P75" si="113">$D$44+O74</f>
        <v>2038</v>
      </c>
      <c r="Q75" s="298">
        <f t="shared" ref="Q75" si="114">$D$44+P74</f>
        <v>2039</v>
      </c>
      <c r="R75" s="298">
        <f t="shared" ref="R75" si="115">$D$44+Q74</f>
        <v>2040</v>
      </c>
      <c r="S75" s="298">
        <f t="shared" ref="S75" si="116">$D$44+R74</f>
        <v>2041</v>
      </c>
      <c r="T75" s="298">
        <f t="shared" ref="T75" si="117">$D$44+S74</f>
        <v>2042</v>
      </c>
      <c r="U75" s="298">
        <f t="shared" ref="U75" si="118">$D$44+T74</f>
        <v>2043</v>
      </c>
      <c r="V75" s="298">
        <f t="shared" ref="V75" si="119">$D$44+U74</f>
        <v>2044</v>
      </c>
      <c r="W75" s="298">
        <f t="shared" ref="W75" si="120">$D$44+V74</f>
        <v>2045</v>
      </c>
      <c r="X75" s="298">
        <f t="shared" ref="X75" si="121">$D$44+W74</f>
        <v>2046</v>
      </c>
      <c r="Y75" s="298">
        <f t="shared" ref="Y75" si="122">$D$44+X74</f>
        <v>2047</v>
      </c>
      <c r="Z75" s="298">
        <f t="shared" ref="Z75" si="123">$D$44+Y74</f>
        <v>2048</v>
      </c>
      <c r="AA75" s="298">
        <f t="shared" ref="AA75" si="124">$D$44+Z74</f>
        <v>2049</v>
      </c>
      <c r="AB75" s="298">
        <f t="shared" ref="AB75" si="125">$D$44+AA74</f>
        <v>2050</v>
      </c>
      <c r="AC75" s="298">
        <f t="shared" ref="AC75" si="126">$D$44+AB74</f>
        <v>2051</v>
      </c>
      <c r="AD75" s="298">
        <f t="shared" ref="AD75" si="127">$D$44+AC74</f>
        <v>2052</v>
      </c>
      <c r="AE75" s="298">
        <f t="shared" ref="AE75" si="128">$D$44+AD74</f>
        <v>2053</v>
      </c>
      <c r="AF75" s="298">
        <f t="shared" ref="AF75" si="129">$D$44+AE74</f>
        <v>2054</v>
      </c>
      <c r="AG75" s="298">
        <f t="shared" ref="AG75" si="130">$D$44+AF74</f>
        <v>2055</v>
      </c>
      <c r="AH75" s="298">
        <f t="shared" ref="AH75" si="131">$D$44+AG74</f>
        <v>2056</v>
      </c>
      <c r="AI75" s="298">
        <f t="shared" ref="AI75" si="132">$D$44+AH74</f>
        <v>2057</v>
      </c>
      <c r="AJ75" s="298">
        <f t="shared" ref="AJ75" si="133">$D$44+AI74</f>
        <v>2058</v>
      </c>
      <c r="AK75" s="298">
        <f t="shared" ref="AK75:AP75" si="134">$D$44+AJ74</f>
        <v>2059</v>
      </c>
      <c r="AL75" s="298">
        <f t="shared" si="134"/>
        <v>2060</v>
      </c>
      <c r="AM75" s="298">
        <f t="shared" si="134"/>
        <v>2061</v>
      </c>
      <c r="AN75" s="298">
        <f t="shared" si="134"/>
        <v>2062</v>
      </c>
      <c r="AO75" s="298">
        <f t="shared" si="134"/>
        <v>2063</v>
      </c>
      <c r="AP75" s="298">
        <f t="shared" si="134"/>
        <v>2064</v>
      </c>
    </row>
    <row r="76" spans="2:42" x14ac:dyDescent="0.2">
      <c r="B76" s="480" t="s">
        <v>658</v>
      </c>
      <c r="C76" s="255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</row>
    <row r="77" spans="2:42" x14ac:dyDescent="0.2">
      <c r="B77" s="367" t="s">
        <v>558</v>
      </c>
      <c r="C77" s="367">
        <f>SUM(D77:AP77)</f>
        <v>124080023.81457198</v>
      </c>
      <c r="D77" s="366">
        <f t="shared" ref="D77:AN77" si="135">D46-D78</f>
        <v>2271997.9438069537</v>
      </c>
      <c r="E77" s="366">
        <f t="shared" si="135"/>
        <v>2310621.9088516715</v>
      </c>
      <c r="F77" s="366">
        <f t="shared" si="135"/>
        <v>2349902.4813021496</v>
      </c>
      <c r="G77" s="366">
        <f t="shared" si="135"/>
        <v>2384834.7897017878</v>
      </c>
      <c r="H77" s="366">
        <f t="shared" si="135"/>
        <v>2425427.1414645431</v>
      </c>
      <c r="I77" s="366">
        <f t="shared" si="135"/>
        <v>2466709.9143296299</v>
      </c>
      <c r="J77" s="366">
        <f t="shared" si="135"/>
        <v>2508694.8479136447</v>
      </c>
      <c r="K77" s="366">
        <f t="shared" si="135"/>
        <v>2551393.8814238701</v>
      </c>
      <c r="L77" s="366">
        <f t="shared" si="135"/>
        <v>2594819.1570514399</v>
      </c>
      <c r="M77" s="366">
        <f t="shared" si="135"/>
        <v>2638983.0234221811</v>
      </c>
      <c r="N77" s="366">
        <f t="shared" si="135"/>
        <v>2683898.0391061315</v>
      </c>
      <c r="O77" s="366">
        <f t="shared" si="135"/>
        <v>2729576.976186709</v>
      </c>
      <c r="P77" s="366">
        <f t="shared" si="135"/>
        <v>2776032.8238905673</v>
      </c>
      <c r="Q77" s="366">
        <f t="shared" si="135"/>
        <v>2823278.7922791517</v>
      </c>
      <c r="R77" s="366">
        <f t="shared" si="135"/>
        <v>2871328.316003019</v>
      </c>
      <c r="S77" s="366">
        <f t="shared" si="135"/>
        <v>2920249.2188648861</v>
      </c>
      <c r="T77" s="366">
        <f t="shared" si="135"/>
        <v>2970001.4521109359</v>
      </c>
      <c r="U77" s="366">
        <f t="shared" si="135"/>
        <v>3020599.1493325923</v>
      </c>
      <c r="V77" s="366">
        <f t="shared" si="135"/>
        <v>3072056.6843894091</v>
      </c>
      <c r="W77" s="366">
        <f t="shared" si="135"/>
        <v>3124388.6754936376</v>
      </c>
      <c r="X77" s="366">
        <f t="shared" si="135"/>
        <v>3177609.9893642287</v>
      </c>
      <c r="Y77" s="366">
        <f t="shared" si="135"/>
        <v>3231735.7454514587</v>
      </c>
      <c r="Z77" s="366">
        <f t="shared" si="135"/>
        <v>3286781.3202333674</v>
      </c>
      <c r="AA77" s="366">
        <f t="shared" si="135"/>
        <v>3342762.3515852406</v>
      </c>
      <c r="AB77" s="366">
        <f t="shared" si="135"/>
        <v>3399694.7432233724</v>
      </c>
      <c r="AC77" s="366">
        <f t="shared" si="135"/>
        <v>3457594.6692243689</v>
      </c>
      <c r="AD77" s="366">
        <f t="shared" si="135"/>
        <v>3516478.5786212832</v>
      </c>
      <c r="AE77" s="366">
        <f t="shared" si="135"/>
        <v>3576363.2000778848</v>
      </c>
      <c r="AF77" s="366">
        <f t="shared" si="135"/>
        <v>3637265.5466423887</v>
      </c>
      <c r="AG77" s="366">
        <f t="shared" si="135"/>
        <v>3699202.9205820002</v>
      </c>
      <c r="AH77" s="366">
        <f t="shared" si="135"/>
        <v>3762192.9182996443</v>
      </c>
      <c r="AI77" s="366">
        <f t="shared" si="135"/>
        <v>3826253.4353342848</v>
      </c>
      <c r="AJ77" s="366">
        <f t="shared" si="135"/>
        <v>3891402.6714462442</v>
      </c>
      <c r="AK77" s="366">
        <f t="shared" si="135"/>
        <v>3957659.1357889734</v>
      </c>
      <c r="AL77" s="366">
        <f t="shared" si="135"/>
        <v>4025041.6521687438</v>
      </c>
      <c r="AM77" s="366">
        <f t="shared" si="135"/>
        <v>4093569.3643937567</v>
      </c>
      <c r="AN77" s="366">
        <f t="shared" si="135"/>
        <v>4163261.74171418</v>
      </c>
      <c r="AO77" s="366">
        <f t="shared" ref="AO77:AP77" si="136">AO46-AO78</f>
        <v>4234138.5843546735</v>
      </c>
      <c r="AP77" s="366">
        <f t="shared" si="136"/>
        <v>4306220.0291409614</v>
      </c>
    </row>
    <row r="78" spans="2:42" x14ac:dyDescent="0.2">
      <c r="B78" s="367" t="s">
        <v>561</v>
      </c>
      <c r="C78" s="367">
        <f t="shared" ref="C78:C83" si="137">SUM(D78:AP78)</f>
        <v>187786.35380207558</v>
      </c>
      <c r="D78" s="366">
        <f>'04A Prevádzkové príjmy'!D50</f>
        <v>0</v>
      </c>
      <c r="E78" s="366">
        <f>'04A Prevádzkové príjmy'!E50</f>
        <v>0</v>
      </c>
      <c r="F78" s="366">
        <f>'04A Prevádzkové príjmy'!F50</f>
        <v>0</v>
      </c>
      <c r="G78" s="366">
        <f>'04A Prevádzkové príjmy'!G50</f>
        <v>5016.0337824978324</v>
      </c>
      <c r="H78" s="366">
        <f>'04A Prevádzkové príjmy'!H50</f>
        <v>5051.1460189753161</v>
      </c>
      <c r="I78" s="366">
        <f>'04A Prevádzkové príjmy'!I50</f>
        <v>5086.5040411081436</v>
      </c>
      <c r="J78" s="366">
        <f>'04A Prevádzkové príjmy'!J50</f>
        <v>5122.1095693959005</v>
      </c>
      <c r="K78" s="366">
        <f>'04A Prevádzkové príjmy'!K50</f>
        <v>5157.9643363816713</v>
      </c>
      <c r="L78" s="366">
        <f>'04A Prevádzkové príjmy'!L50</f>
        <v>5194.070086736343</v>
      </c>
      <c r="M78" s="366">
        <f>'04A Prevádzkové príjmy'!M50</f>
        <v>5230.4285773434967</v>
      </c>
      <c r="N78" s="366">
        <f>'04A Prevádzkové príjmy'!N50</f>
        <v>5267.0415773849008</v>
      </c>
      <c r="O78" s="366">
        <f>'04A Prevádzkové príjmy'!O50</f>
        <v>5303.9108684265948</v>
      </c>
      <c r="P78" s="366">
        <f>'04A Prevádzkové príjmy'!P50</f>
        <v>5341.0382445055793</v>
      </c>
      <c r="Q78" s="366">
        <f>'04A Prevádzkové príjmy'!Q50</f>
        <v>5378.425512217118</v>
      </c>
      <c r="R78" s="366">
        <f>'04A Prevádzkové príjmy'!R50</f>
        <v>5416.0744908026372</v>
      </c>
      <c r="S78" s="366">
        <f>'04A Prevádzkové príjmy'!S50</f>
        <v>5399.8262673302297</v>
      </c>
      <c r="T78" s="366">
        <f>'04A Prevádzkové príjmy'!T50</f>
        <v>5383.6267885282386</v>
      </c>
      <c r="U78" s="366">
        <f>'04A Prevádzkové príjmy'!U50</f>
        <v>5367.4759081626535</v>
      </c>
      <c r="V78" s="366">
        <f>'04A Prevádzkové príjmy'!V50</f>
        <v>5351.3734804381656</v>
      </c>
      <c r="W78" s="366">
        <f>'04A Prevádzkové príjmy'!W50</f>
        <v>5335.3193599968508</v>
      </c>
      <c r="X78" s="366">
        <f>'04A Prevádzkové príjmy'!X50</f>
        <v>5319.313401916861</v>
      </c>
      <c r="Y78" s="366">
        <f>'04A Prevádzkové príjmy'!Y50</f>
        <v>5303.3554617111104</v>
      </c>
      <c r="Z78" s="366">
        <f>'04A Prevádzkové príjmy'!Z50</f>
        <v>5287.4453953259763</v>
      </c>
      <c r="AA78" s="366">
        <f>'04A Prevádzkové príjmy'!AA50</f>
        <v>5271.5830591399981</v>
      </c>
      <c r="AB78" s="366">
        <f>'04A Prevádzkové príjmy'!AB50</f>
        <v>5255.7683099625783</v>
      </c>
      <c r="AC78" s="366">
        <f>'04A Prevádzkové príjmy'!AC50</f>
        <v>5240.00100503269</v>
      </c>
      <c r="AD78" s="366">
        <f>'04A Prevádzkové príjmy'!AD50</f>
        <v>5224.281002017593</v>
      </c>
      <c r="AE78" s="366">
        <f>'04A Prevádzkové príjmy'!AE50</f>
        <v>5208.60815901154</v>
      </c>
      <c r="AF78" s="366">
        <f>'04A Prevádzkové príjmy'!AF50</f>
        <v>5192.9823345345058</v>
      </c>
      <c r="AG78" s="366">
        <f>'04A Prevádzkové príjmy'!AG50</f>
        <v>5177.4033875309024</v>
      </c>
      <c r="AH78" s="366">
        <f>'04A Prevádzkové príjmy'!AH50</f>
        <v>5161.871177368309</v>
      </c>
      <c r="AI78" s="366">
        <f>'04A Prevádzkové príjmy'!AI50</f>
        <v>5146.3855638362038</v>
      </c>
      <c r="AJ78" s="366">
        <f>'04A Prevádzkové príjmy'!AJ50</f>
        <v>5130.9464071446955</v>
      </c>
      <c r="AK78" s="366">
        <f>'04A Prevádzkové príjmy'!AK50</f>
        <v>5115.5535679232607</v>
      </c>
      <c r="AL78" s="366">
        <f>'04A Prevádzkové príjmy'!AL50</f>
        <v>5100.2069072194909</v>
      </c>
      <c r="AM78" s="366">
        <f>'04A Prevádzkové príjmy'!AM50</f>
        <v>5084.9062864978323</v>
      </c>
      <c r="AN78" s="366">
        <f>'04A Prevádzkové príjmy'!AN50</f>
        <v>5069.6515676383397</v>
      </c>
      <c r="AO78" s="366">
        <f>'04A Prevádzkové príjmy'!AO50</f>
        <v>5054.4426129354242</v>
      </c>
      <c r="AP78" s="366">
        <f>'04A Prevádzkové príjmy'!AP50</f>
        <v>5039.2792850966171</v>
      </c>
    </row>
    <row r="79" spans="2:42" x14ac:dyDescent="0.2">
      <c r="B79" s="254" t="s">
        <v>559</v>
      </c>
      <c r="C79" s="367">
        <f t="shared" si="137"/>
        <v>39442656576.817574</v>
      </c>
      <c r="D79" s="368">
        <f>D77/$C$31*$D$31</f>
        <v>722224511.93863428</v>
      </c>
      <c r="E79" s="368">
        <f t="shared" ref="E79:AN79" si="138">E77/$C$31*$D$31</f>
        <v>734502328.64159083</v>
      </c>
      <c r="F79" s="368">
        <f t="shared" si="138"/>
        <v>746988868.22849786</v>
      </c>
      <c r="G79" s="368">
        <f t="shared" si="138"/>
        <v>758093178.18334973</v>
      </c>
      <c r="H79" s="368">
        <f t="shared" si="138"/>
        <v>770996707.22051692</v>
      </c>
      <c r="I79" s="368">
        <f t="shared" si="138"/>
        <v>784119707.86637235</v>
      </c>
      <c r="J79" s="368">
        <f t="shared" si="138"/>
        <v>797465911.91956913</v>
      </c>
      <c r="K79" s="368">
        <f t="shared" si="138"/>
        <v>811039114.6248064</v>
      </c>
      <c r="L79" s="368">
        <f t="shared" si="138"/>
        <v>824843175.75145102</v>
      </c>
      <c r="M79" s="368">
        <f t="shared" si="138"/>
        <v>838882020.69049466</v>
      </c>
      <c r="N79" s="368">
        <f t="shared" si="138"/>
        <v>853159641.5701611</v>
      </c>
      <c r="O79" s="368">
        <f t="shared" si="138"/>
        <v>867680098.39047694</v>
      </c>
      <c r="P79" s="368">
        <f t="shared" si="138"/>
        <v>882447520.17713392</v>
      </c>
      <c r="Q79" s="368">
        <f t="shared" si="138"/>
        <v>897466106.15496218</v>
      </c>
      <c r="R79" s="368">
        <f t="shared" si="138"/>
        <v>912740126.94135702</v>
      </c>
      <c r="S79" s="368">
        <f t="shared" si="138"/>
        <v>928291142.42062604</v>
      </c>
      <c r="T79" s="368">
        <f t="shared" si="138"/>
        <v>944106421.86307895</v>
      </c>
      <c r="U79" s="368">
        <f t="shared" si="138"/>
        <v>960190458.06598949</v>
      </c>
      <c r="V79" s="368">
        <f t="shared" si="138"/>
        <v>976547820.20325589</v>
      </c>
      <c r="W79" s="368">
        <f t="shared" si="138"/>
        <v>993183155.12380528</v>
      </c>
      <c r="X79" s="368">
        <f t="shared" si="138"/>
        <v>1010101188.6720726</v>
      </c>
      <c r="Y79" s="368">
        <f t="shared" si="138"/>
        <v>1027306727.0309273</v>
      </c>
      <c r="Z79" s="368">
        <f t="shared" si="138"/>
        <v>1044804658.0874281</v>
      </c>
      <c r="AA79" s="368">
        <f t="shared" si="138"/>
        <v>1062599952.8217984</v>
      </c>
      <c r="AB79" s="368">
        <f t="shared" si="138"/>
        <v>1080697666.7200124</v>
      </c>
      <c r="AC79" s="368">
        <f t="shared" si="138"/>
        <v>1099102941.2103956</v>
      </c>
      <c r="AD79" s="368">
        <f t="shared" si="138"/>
        <v>1117821005.1246462</v>
      </c>
      <c r="AE79" s="368">
        <f t="shared" si="138"/>
        <v>1136857176.1836987</v>
      </c>
      <c r="AF79" s="368">
        <f t="shared" si="138"/>
        <v>1156216862.5088389</v>
      </c>
      <c r="AG79" s="368">
        <f t="shared" si="138"/>
        <v>1175905564.1585164</v>
      </c>
      <c r="AH79" s="368">
        <f t="shared" si="138"/>
        <v>1195928874.6912775</v>
      </c>
      <c r="AI79" s="368">
        <f t="shared" si="138"/>
        <v>1216292482.7552695</v>
      </c>
      <c r="AJ79" s="368">
        <f t="shared" si="138"/>
        <v>1237002173.7047665</v>
      </c>
      <c r="AK79" s="368">
        <f t="shared" si="138"/>
        <v>1258063831.2441771</v>
      </c>
      <c r="AL79" s="368">
        <f t="shared" si="138"/>
        <v>1279483439.099998</v>
      </c>
      <c r="AM79" s="368">
        <f t="shared" si="138"/>
        <v>1301267082.721194</v>
      </c>
      <c r="AN79" s="368">
        <f t="shared" si="138"/>
        <v>1323420951.008481</v>
      </c>
      <c r="AO79" s="368">
        <f t="shared" ref="AO79:AP79" si="139">AO77/$C$31*$D$31</f>
        <v>1345951338.0730088</v>
      </c>
      <c r="AP79" s="368">
        <f t="shared" si="139"/>
        <v>1368864645.0249414</v>
      </c>
    </row>
    <row r="80" spans="2:42" x14ac:dyDescent="0.2">
      <c r="B80" s="369" t="s">
        <v>560</v>
      </c>
      <c r="C80" s="367">
        <f t="shared" si="137"/>
        <v>1669843416.6982629</v>
      </c>
      <c r="D80" s="370">
        <f>D79/$C$37/2*Parametre!E215</f>
        <v>23737861.082949743</v>
      </c>
      <c r="E80" s="370">
        <f>E79/$C$37/2*Parametre!F215</f>
        <v>24546980.33940205</v>
      </c>
      <c r="F80" s="370">
        <f>F79/$C$37/2*Parametre!G215</f>
        <v>25303793.220224284</v>
      </c>
      <c r="G80" s="370">
        <f>G79/$C$37/2*Parametre!H215</f>
        <v>26049736.141973495</v>
      </c>
      <c r="H80" s="370">
        <f>H79/$C$37/2*Parametre!I215</f>
        <v>26832241.627737738</v>
      </c>
      <c r="I80" s="370">
        <f>I79/$C$37/2*Parametre!J215</f>
        <v>27638247.083905157</v>
      </c>
      <c r="J80" s="370">
        <f>J79/$C$37/2*Parametre!K215</f>
        <v>28445971.212350085</v>
      </c>
      <c r="K80" s="370">
        <f>K79/$C$37/2*Parametre!L215</f>
        <v>29277295.097347822</v>
      </c>
      <c r="L80" s="370">
        <f>L79/$C$37/2*Parametre!M215</f>
        <v>30132908.178518295</v>
      </c>
      <c r="M80" s="370">
        <f>M79/$C$37/2*Parametre!N215</f>
        <v>31013520.022310656</v>
      </c>
      <c r="N80" s="370">
        <f>N79/$C$37/2*Parametre!O215</f>
        <v>31919860.901705466</v>
      </c>
      <c r="O80" s="370">
        <f>O79/$C$37/2*Parametre!P215</f>
        <v>32852682.454317838</v>
      </c>
      <c r="P80" s="370">
        <f>P79/$C$37/2*Parametre!Q215</f>
        <v>33812758.237184502</v>
      </c>
      <c r="Q80" s="370">
        <f>Q79/$C$37/2*Parametre!R215</f>
        <v>34800884.356797807</v>
      </c>
      <c r="R80" s="370">
        <f>R79/$C$37/2*Parametre!S215</f>
        <v>35817880.312847577</v>
      </c>
      <c r="S80" s="370">
        <f>S79/$C$37/2*Parametre!T215</f>
        <v>36865273.140937261</v>
      </c>
      <c r="T80" s="370">
        <f>T79/$C$37/2*Parametre!U215</f>
        <v>37883276.938924596</v>
      </c>
      <c r="U80" s="370">
        <f>U79/$C$37/2*Parametre!V215</f>
        <v>38929364.145384207</v>
      </c>
      <c r="V80" s="370">
        <f>V79/$C$37/2*Parametre!W215</f>
        <v>40004309.364028476</v>
      </c>
      <c r="W80" s="370">
        <f>W79/$C$37/2*Parametre!X215</f>
        <v>41108908.386455745</v>
      </c>
      <c r="X80" s="370">
        <f>X79/$C$37/2*Parametre!Y215</f>
        <v>42243979.12309517</v>
      </c>
      <c r="Y80" s="370">
        <f>Y79/$C$37/2*Parametre!Z215</f>
        <v>43410361.924006842</v>
      </c>
      <c r="Z80" s="370">
        <f>Z79/$C$37/2*Parametre!AA215</f>
        <v>44608920.33537136</v>
      </c>
      <c r="AA80" s="370">
        <f>AA79/$C$37/2*Parametre!AB215</f>
        <v>45840541.811242975</v>
      </c>
      <c r="AB80" s="370">
        <f>AB79/$C$37/2*Parametre!AC215</f>
        <v>47106138.140670747</v>
      </c>
      <c r="AC80" s="370">
        <f>AC79/$C$37/2*Parametre!AD215</f>
        <v>48406646.341205455</v>
      </c>
      <c r="AD80" s="370">
        <f>AD79/$C$37/2*Parametre!AE215</f>
        <v>49703644.429520838</v>
      </c>
      <c r="AE80" s="370">
        <f>AE79/$C$37/2*Parametre!AF215</f>
        <v>51035364.057894327</v>
      </c>
      <c r="AF80" s="370">
        <f>AF79/$C$37/2*Parametre!AG215</f>
        <v>52402734.534783155</v>
      </c>
      <c r="AG80" s="370">
        <f>AG79/$C$37/2*Parametre!AH215</f>
        <v>53806710.105050504</v>
      </c>
      <c r="AH80" s="370">
        <f>AH79/$C$37/2*Parametre!AI215</f>
        <v>55248270.44558195</v>
      </c>
      <c r="AI80" s="370">
        <f>AI79/$C$37/2*Parametre!AJ215</f>
        <v>56728421.59648072</v>
      </c>
      <c r="AJ80" s="370">
        <f>AJ79/$C$37/2*Parametre!AK215</f>
        <v>58248196.316261232</v>
      </c>
      <c r="AK80" s="370">
        <f>AK79/$C$37/2*Parametre!AL215</f>
        <v>59808655.230496705</v>
      </c>
      <c r="AL80" s="370">
        <f>AL79/$C$37/2*Parametre!AM215</f>
        <v>61410887.219787881</v>
      </c>
      <c r="AM80" s="370">
        <f>AM79/$C$37/2*Parametre!AN215</f>
        <v>63056010.349615194</v>
      </c>
      <c r="AN80" s="370">
        <f>AN79/$C$37/2*Parametre!AO215</f>
        <v>64796476.16366072</v>
      </c>
      <c r="AO80" s="370">
        <f>AO79/$C$37/2*Parametre!AP215</f>
        <v>66584950.1239511</v>
      </c>
      <c r="AP80" s="370">
        <f>AP79/$C$37/2*Parametre!AQ215</f>
        <v>68422756.20428358</v>
      </c>
    </row>
    <row r="81" spans="2:42" x14ac:dyDescent="0.2">
      <c r="B81" s="369" t="s">
        <v>549</v>
      </c>
      <c r="C81" s="367">
        <f t="shared" si="137"/>
        <v>664430259.58942568</v>
      </c>
      <c r="D81" s="370">
        <f>D79/$D$37/2*Parametre!E216</f>
        <v>9445288.683256017</v>
      </c>
      <c r="E81" s="370">
        <f>E79/$D$37/2*Parametre!F216</f>
        <v>9767237.0532505251</v>
      </c>
      <c r="F81" s="370">
        <f>F79/$D$37/2*Parametre!G216</f>
        <v>10068372.628546495</v>
      </c>
      <c r="G81" s="370">
        <f>G79/$D$37/2*Parametre!H216</f>
        <v>10365183.122435974</v>
      </c>
      <c r="H81" s="370">
        <f>H79/$D$37/2*Parametre!I216</f>
        <v>10676541.795776904</v>
      </c>
      <c r="I81" s="370">
        <f>I79/$D$37/2*Parametre!J216</f>
        <v>10997251.073135056</v>
      </c>
      <c r="J81" s="370">
        <f>J79/$D$37/2*Parametre!K216</f>
        <v>11318644.353069276</v>
      </c>
      <c r="K81" s="370">
        <f>K79/$D$37/2*Parametre!L216</f>
        <v>11649427.953206489</v>
      </c>
      <c r="L81" s="370">
        <f>L79/$D$37/2*Parametre!M216</f>
        <v>11989876.211545585</v>
      </c>
      <c r="M81" s="370">
        <f>M79/$D$37/2*Parametre!N216</f>
        <v>12340271.404447628</v>
      </c>
      <c r="N81" s="370">
        <f>N79/$D$37/2*Parametre!O216</f>
        <v>12700904.142355585</v>
      </c>
      <c r="O81" s="370">
        <f>O79/$D$37/2*Parametre!P216</f>
        <v>13072073.615186205</v>
      </c>
      <c r="P81" s="370">
        <f>P79/$D$37/2*Parametre!Q216</f>
        <v>13454087.490948467</v>
      </c>
      <c r="Q81" s="370">
        <f>Q79/$D$37/2*Parametre!R216</f>
        <v>13847262.685175763</v>
      </c>
      <c r="R81" s="370">
        <f>R79/$D$37/2*Parametre!S216</f>
        <v>14251925.093433877</v>
      </c>
      <c r="S81" s="370">
        <f>S79/$D$37/2*Parametre!T216</f>
        <v>14668682.447310371</v>
      </c>
      <c r="T81" s="370">
        <f>T79/$D$37/2*Parametre!U216</f>
        <v>15073745.968748877</v>
      </c>
      <c r="U81" s="370">
        <f>U79/$D$37/2*Parametre!V216</f>
        <v>15489983.762901828</v>
      </c>
      <c r="V81" s="370">
        <f>V79/$D$37/2*Parametre!W216</f>
        <v>15917704.270426666</v>
      </c>
      <c r="W81" s="370">
        <f>W79/$D$37/2*Parametre!X216</f>
        <v>16357223.866788102</v>
      </c>
      <c r="X81" s="370">
        <f>X79/$D$37/2*Parametre!Y216</f>
        <v>16808868.260995548</v>
      </c>
      <c r="Y81" s="370">
        <f>Y79/$D$37/2*Parametre!Z216</f>
        <v>17272971.756630853</v>
      </c>
      <c r="Z81" s="370">
        <f>Z79/$D$37/2*Parametre!AA216</f>
        <v>17749877.883040998</v>
      </c>
      <c r="AA81" s="370">
        <f>AA79/$D$37/2*Parametre!AB216</f>
        <v>18239939.648145288</v>
      </c>
      <c r="AB81" s="370">
        <f>AB79/$D$37/2*Parametre!AC216</f>
        <v>18743520.014724892</v>
      </c>
      <c r="AC81" s="370">
        <f>AC79/$D$37/2*Parametre!AD216</f>
        <v>19260991.965119686</v>
      </c>
      <c r="AD81" s="370">
        <f>AD79/$D$37/2*Parametre!AE216</f>
        <v>19777067.119992577</v>
      </c>
      <c r="AE81" s="370">
        <f>AE79/$D$37/2*Parametre!AF216</f>
        <v>20306958.115886912</v>
      </c>
      <c r="AF81" s="370">
        <f>AF79/$D$37/2*Parametre!AG216</f>
        <v>20851034.429260787</v>
      </c>
      <c r="AG81" s="370">
        <f>AG79/$D$37/2*Parametre!AH216</f>
        <v>21409675.944658767</v>
      </c>
      <c r="AH81" s="370">
        <f>AH79/$D$37/2*Parametre!AI216</f>
        <v>21983272.542975392</v>
      </c>
      <c r="AI81" s="370">
        <f>AI79/$D$37/2*Parametre!AJ216</f>
        <v>22572224.3569788</v>
      </c>
      <c r="AJ81" s="370">
        <f>AJ79/$D$37/2*Parametre!AK216</f>
        <v>23176942.281166945</v>
      </c>
      <c r="AK81" s="370">
        <f>AK79/$D$37/2*Parametre!AL216</f>
        <v>23797848.513434883</v>
      </c>
      <c r="AL81" s="370">
        <f>AL79/$D$37/2*Parametre!AM216</f>
        <v>24435376.104108818</v>
      </c>
      <c r="AM81" s="370">
        <f>AM79/$D$37/2*Parametre!AN216</f>
        <v>25089970.261627093</v>
      </c>
      <c r="AN81" s="370">
        <f>AN79/$D$37/2*Parametre!AO216</f>
        <v>25782501.251837075</v>
      </c>
      <c r="AO81" s="370">
        <f>AO79/$D$37/2*Parametre!AP216</f>
        <v>26494134.493998908</v>
      </c>
      <c r="AP81" s="370">
        <f>AP79/$D$37/2*Parametre!AQ216</f>
        <v>27225397.022895783</v>
      </c>
    </row>
    <row r="82" spans="2:42" x14ac:dyDescent="0.2">
      <c r="B82" s="369" t="s">
        <v>550</v>
      </c>
      <c r="C82" s="367">
        <f t="shared" si="137"/>
        <v>181332269.54002666</v>
      </c>
      <c r="D82" s="370">
        <f>D79/$E$37/2*Parametre!E217</f>
        <v>2577751.0536764245</v>
      </c>
      <c r="E82" s="370">
        <f>E79/$E$37/2*Parametre!F217</f>
        <v>2665615.2928938637</v>
      </c>
      <c r="F82" s="370">
        <f>F79/$E$37/2*Parametre!G217</f>
        <v>2747799.1467717062</v>
      </c>
      <c r="G82" s="370">
        <f>G79/$E$37/2*Parametre!H217</f>
        <v>2828803.0195579804</v>
      </c>
      <c r="H82" s="370">
        <f>H79/$E$37/2*Parametre!I217</f>
        <v>2913777.4036002322</v>
      </c>
      <c r="I82" s="370">
        <f>I79/$E$37/2*Parametre!J217</f>
        <v>3001303.4737767568</v>
      </c>
      <c r="J82" s="370">
        <f>J79/$E$37/2*Parametre!K217</f>
        <v>3089016.246390867</v>
      </c>
      <c r="K82" s="370">
        <f>K79/$E$37/2*Parametre!L217</f>
        <v>3179291.4757803739</v>
      </c>
      <c r="L82" s="370">
        <f>L79/$E$37/2*Parametre!M217</f>
        <v>3272204.4036943852</v>
      </c>
      <c r="M82" s="370">
        <f>M79/$E$37/2*Parametre!N217</f>
        <v>3367832.4182440066</v>
      </c>
      <c r="N82" s="370">
        <f>N79/$E$37/2*Parametre!O217</f>
        <v>3466253.9028326743</v>
      </c>
      <c r="O82" s="370">
        <f>O79/$E$37/2*Parametre!P217</f>
        <v>3567551.2686772319</v>
      </c>
      <c r="P82" s="370">
        <f>P79/$E$37/2*Parametre!Q217</f>
        <v>3671808.0421628971</v>
      </c>
      <c r="Q82" s="370">
        <f>Q79/$E$37/2*Parametre!R217</f>
        <v>3779110.731888203</v>
      </c>
      <c r="R82" s="370">
        <f>R79/$E$37/2*Parametre!S217</f>
        <v>3889548.9457906205</v>
      </c>
      <c r="S82" s="370">
        <f>S79/$E$37/2*Parametre!T217</f>
        <v>4003287.7859834675</v>
      </c>
      <c r="T82" s="370">
        <f>T79/$E$37/2*Parametre!U217</f>
        <v>4113835.232620826</v>
      </c>
      <c r="U82" s="370">
        <f>U79/$E$37/2*Parametre!V217</f>
        <v>4227432.3278551372</v>
      </c>
      <c r="V82" s="370">
        <f>V79/$E$37/2*Parametre!W217</f>
        <v>4344163.2879576376</v>
      </c>
      <c r="W82" s="370">
        <f>W79/$E$37/2*Parametre!X217</f>
        <v>4464114.6059721578</v>
      </c>
      <c r="X82" s="370">
        <f>X79/$E$37/2*Parametre!Y217</f>
        <v>4587374.3951520287</v>
      </c>
      <c r="Y82" s="370">
        <f>Y79/$E$37/2*Parametre!Z217</f>
        <v>4714034.5736771822</v>
      </c>
      <c r="Z82" s="370">
        <f>Z79/$E$37/2*Parametre!AA217</f>
        <v>4844188.8271988938</v>
      </c>
      <c r="AA82" s="370">
        <f>AA79/$E$37/2*Parametre!AB217</f>
        <v>4977933.3651809869</v>
      </c>
      <c r="AB82" s="370">
        <f>AB79/$E$37/2*Parametre!AC217</f>
        <v>5115367.7526801461</v>
      </c>
      <c r="AC82" s="370">
        <f>AC79/$E$37/2*Parametre!AD217</f>
        <v>5256592.7055135667</v>
      </c>
      <c r="AD82" s="370">
        <f>AD79/$E$37/2*Parametre!AE217</f>
        <v>5397436.5892427387</v>
      </c>
      <c r="AE82" s="370">
        <f>AE79/$E$37/2*Parametre!AF217</f>
        <v>5542051.1424502386</v>
      </c>
      <c r="AF82" s="370">
        <f>AF79/$E$37/2*Parametre!AG217</f>
        <v>5690537.3170475811</v>
      </c>
      <c r="AG82" s="370">
        <f>AG79/$E$37/2*Parametre!AH217</f>
        <v>5842998.7201383887</v>
      </c>
      <c r="AH82" s="370">
        <f>AH79/$E$37/2*Parametre!AI217</f>
        <v>5999540.8340787347</v>
      </c>
      <c r="AI82" s="370">
        <f>AI79/$E$37/2*Parametre!AJ217</f>
        <v>6160273.6004414782</v>
      </c>
      <c r="AJ82" s="370">
        <f>AJ79/$E$37/2*Parametre!AK217</f>
        <v>6325309.88181997</v>
      </c>
      <c r="AK82" s="370">
        <f>AK79/$E$37/2*Parametre!AL217</f>
        <v>6494763.7536294255</v>
      </c>
      <c r="AL82" s="370">
        <f>AL79/$E$37/2*Parametre!AM217</f>
        <v>6668754.0576135563</v>
      </c>
      <c r="AM82" s="370">
        <f>AM79/$E$37/2*Parametre!AN217</f>
        <v>6847401.8630220601</v>
      </c>
      <c r="AN82" s="370">
        <f>AN79/$E$37/2*Parametre!AO217</f>
        <v>7036403.0879790774</v>
      </c>
      <c r="AO82" s="370">
        <f>AO79/$E$37/2*Parametre!AP217</f>
        <v>7230617.7414641073</v>
      </c>
      <c r="AP82" s="370">
        <f>AP79/$E$37/2*Parametre!AQ217</f>
        <v>7430189.265569048</v>
      </c>
    </row>
    <row r="83" spans="2:42" x14ac:dyDescent="0.2">
      <c r="B83" s="371" t="s">
        <v>9</v>
      </c>
      <c r="C83" s="367">
        <f t="shared" si="137"/>
        <v>2515605945.8277149</v>
      </c>
      <c r="D83" s="372">
        <f t="shared" ref="D83" si="140">SUM(D80:D82)</f>
        <v>35760900.819882184</v>
      </c>
      <c r="E83" s="372">
        <f t="shared" ref="E83" si="141">SUM(E80:E82)</f>
        <v>36979832.685546435</v>
      </c>
      <c r="F83" s="372">
        <f t="shared" ref="F83" si="142">SUM(F80:F82)</f>
        <v>38119964.995542489</v>
      </c>
      <c r="G83" s="372">
        <f t="shared" ref="G83" si="143">SUM(G80:G82)</f>
        <v>39243722.28396745</v>
      </c>
      <c r="H83" s="372">
        <f t="shared" ref="H83" si="144">SUM(H80:H82)</f>
        <v>40422560.827114873</v>
      </c>
      <c r="I83" s="372">
        <f t="shared" ref="I83" si="145">SUM(I80:I82)</f>
        <v>41636801.630816966</v>
      </c>
      <c r="J83" s="372">
        <f t="shared" ref="J83" si="146">SUM(J80:J82)</f>
        <v>42853631.811810225</v>
      </c>
      <c r="K83" s="372">
        <f t="shared" ref="K83" si="147">SUM(K80:K82)</f>
        <v>44106014.526334688</v>
      </c>
      <c r="L83" s="372">
        <f t="shared" ref="L83" si="148">SUM(L80:L82)</f>
        <v>45394988.793758266</v>
      </c>
      <c r="M83" s="372">
        <f t="shared" ref="M83" si="149">SUM(M80:M82)</f>
        <v>46721623.845002286</v>
      </c>
      <c r="N83" s="372">
        <f t="shared" ref="N83" si="150">SUM(N80:N82)</f>
        <v>48087018.946893722</v>
      </c>
      <c r="O83" s="372">
        <f t="shared" ref="O83" si="151">SUM(O80:O82)</f>
        <v>49492307.33818128</v>
      </c>
      <c r="P83" s="372">
        <f t="shared" ref="P83" si="152">SUM(P80:P82)</f>
        <v>50938653.770295866</v>
      </c>
      <c r="Q83" s="372">
        <f t="shared" ref="Q83" si="153">SUM(Q80:Q82)</f>
        <v>52427257.773861773</v>
      </c>
      <c r="R83" s="372">
        <f t="shared" ref="R83" si="154">SUM(R80:R82)</f>
        <v>53959354.352072075</v>
      </c>
      <c r="S83" s="372">
        <f t="shared" ref="S83" si="155">SUM(S80:S82)</f>
        <v>55537243.3742311</v>
      </c>
      <c r="T83" s="372">
        <f t="shared" ref="T83" si="156">SUM(T80:T82)</f>
        <v>57070858.140294299</v>
      </c>
      <c r="U83" s="372">
        <f t="shared" ref="U83" si="157">SUM(U80:U82)</f>
        <v>58646780.236141175</v>
      </c>
      <c r="V83" s="372">
        <f t="shared" ref="V83" si="158">SUM(V80:V82)</f>
        <v>60266176.922412783</v>
      </c>
      <c r="W83" s="372">
        <f t="shared" ref="W83" si="159">SUM(W80:W82)</f>
        <v>61930246.859216005</v>
      </c>
      <c r="X83" s="372">
        <f t="shared" ref="X83" si="160">SUM(X80:X82)</f>
        <v>63640221.779242754</v>
      </c>
      <c r="Y83" s="372">
        <f t="shared" ref="Y83" si="161">SUM(Y80:Y82)</f>
        <v>65397368.254314877</v>
      </c>
      <c r="Z83" s="372">
        <f t="shared" ref="Z83" si="162">SUM(Z80:Z82)</f>
        <v>67202987.045611247</v>
      </c>
      <c r="AA83" s="372">
        <f t="shared" ref="AA83" si="163">SUM(AA80:AA82)</f>
        <v>69058414.824569255</v>
      </c>
      <c r="AB83" s="372">
        <f t="shared" ref="AB83" si="164">SUM(AB80:AB82)</f>
        <v>70965025.908075795</v>
      </c>
      <c r="AC83" s="372">
        <f t="shared" ref="AC83" si="165">SUM(AC80:AC82)</f>
        <v>72924231.011838704</v>
      </c>
      <c r="AD83" s="372">
        <f t="shared" ref="AD83" si="166">SUM(AD80:AD82)</f>
        <v>74878148.138756156</v>
      </c>
      <c r="AE83" s="372">
        <f t="shared" ref="AE83" si="167">SUM(AE80:AE82)</f>
        <v>76884373.316231489</v>
      </c>
      <c r="AF83" s="372">
        <f t="shared" ref="AF83" si="168">SUM(AF80:AF82)</f>
        <v>78944306.281091526</v>
      </c>
      <c r="AG83" s="372">
        <f t="shared" ref="AG83" si="169">SUM(AG80:AG82)</f>
        <v>81059384.769847661</v>
      </c>
      <c r="AH83" s="372">
        <f t="shared" ref="AH83" si="170">SUM(AH80:AH82)</f>
        <v>83231083.822636068</v>
      </c>
      <c r="AI83" s="372">
        <f t="shared" ref="AI83" si="171">SUM(AI80:AI82)</f>
        <v>85460919.553900987</v>
      </c>
      <c r="AJ83" s="372">
        <f t="shared" ref="AJ83" si="172">SUM(AJ80:AJ82)</f>
        <v>87750448.479248136</v>
      </c>
      <c r="AK83" s="372">
        <f t="shared" ref="AK83" si="173">SUM(AK80:AK82)</f>
        <v>90101267.497561023</v>
      </c>
      <c r="AL83" s="372">
        <f t="shared" ref="AL83" si="174">SUM(AL80:AL82)</f>
        <v>92515017.381510258</v>
      </c>
      <c r="AM83" s="372">
        <f t="shared" ref="AM83" si="175">SUM(AM80:AM82)</f>
        <v>94993382.474264354</v>
      </c>
      <c r="AN83" s="372">
        <f t="shared" ref="AN83:AP83" si="176">SUM(AN80:AN82)</f>
        <v>97615380.503476873</v>
      </c>
      <c r="AO83" s="372">
        <f t="shared" si="176"/>
        <v>100309702.35941412</v>
      </c>
      <c r="AP83" s="372">
        <f t="shared" si="176"/>
        <v>103078342.49274841</v>
      </c>
    </row>
    <row r="84" spans="2:42" x14ac:dyDescent="0.2">
      <c r="B84" s="495" t="s">
        <v>678</v>
      </c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</row>
    <row r="85" spans="2:42" x14ac:dyDescent="0.2">
      <c r="B85" s="367" t="s">
        <v>558</v>
      </c>
      <c r="C85" s="367">
        <f>SUM(D85:AP85)</f>
        <v>34626298.997079901</v>
      </c>
      <c r="D85" s="366">
        <f t="shared" ref="D85:AN85" si="177">D53-D86</f>
        <v>634234.69010584522</v>
      </c>
      <c r="E85" s="366">
        <f t="shared" si="177"/>
        <v>645016.67983764457</v>
      </c>
      <c r="F85" s="366">
        <f t="shared" si="177"/>
        <v>655981.96339488449</v>
      </c>
      <c r="G85" s="366">
        <f t="shared" si="177"/>
        <v>665785.41429605614</v>
      </c>
      <c r="H85" s="366">
        <f t="shared" si="177"/>
        <v>677106.46282404207</v>
      </c>
      <c r="I85" s="366">
        <f t="shared" si="177"/>
        <v>688620.00962427806</v>
      </c>
      <c r="J85" s="366">
        <f t="shared" si="177"/>
        <v>700329.32777410152</v>
      </c>
      <c r="K85" s="366">
        <f t="shared" si="177"/>
        <v>712237.74600226514</v>
      </c>
      <c r="L85" s="366">
        <f t="shared" si="177"/>
        <v>724348.64963514754</v>
      </c>
      <c r="M85" s="366">
        <f t="shared" si="177"/>
        <v>736665.48155905167</v>
      </c>
      <c r="N85" s="366">
        <f t="shared" si="177"/>
        <v>749191.74319886381</v>
      </c>
      <c r="O85" s="366">
        <f t="shared" si="177"/>
        <v>761930.99551335233</v>
      </c>
      <c r="P85" s="366">
        <f t="shared" si="177"/>
        <v>774886.86000738875</v>
      </c>
      <c r="Q85" s="366">
        <f t="shared" si="177"/>
        <v>788063.01976137841</v>
      </c>
      <c r="R85" s="366">
        <f t="shared" si="177"/>
        <v>801463.22047819395</v>
      </c>
      <c r="S85" s="366">
        <f t="shared" si="177"/>
        <v>815091.27154790843</v>
      </c>
      <c r="T85" s="366">
        <f t="shared" si="177"/>
        <v>828951.04713063175</v>
      </c>
      <c r="U85" s="366">
        <f t="shared" si="177"/>
        <v>843046.48725775746</v>
      </c>
      <c r="V85" s="366">
        <f t="shared" si="177"/>
        <v>857381.59895193297</v>
      </c>
      <c r="W85" s="366">
        <f t="shared" si="177"/>
        <v>871960.45736607129</v>
      </c>
      <c r="X85" s="366">
        <f t="shared" si="177"/>
        <v>886787.20694172941</v>
      </c>
      <c r="Y85" s="366">
        <f t="shared" si="177"/>
        <v>901866.06258718006</v>
      </c>
      <c r="Z85" s="366">
        <f t="shared" si="177"/>
        <v>917201.31087551522</v>
      </c>
      <c r="AA85" s="366">
        <f t="shared" si="177"/>
        <v>932797.31126311724</v>
      </c>
      <c r="AB85" s="366">
        <f t="shared" si="177"/>
        <v>948658.49732884916</v>
      </c>
      <c r="AC85" s="366">
        <f t="shared" si="177"/>
        <v>964789.37803431251</v>
      </c>
      <c r="AD85" s="366">
        <f t="shared" si="177"/>
        <v>981194.53900553193</v>
      </c>
      <c r="AE85" s="366">
        <f t="shared" si="177"/>
        <v>997878.64383643144</v>
      </c>
      <c r="AF85" s="366">
        <f t="shared" si="177"/>
        <v>1014846.4354144735</v>
      </c>
      <c r="AG85" s="366">
        <f t="shared" si="177"/>
        <v>1032102.7372688346</v>
      </c>
      <c r="AH85" s="366">
        <f t="shared" si="177"/>
        <v>1049652.4549415046</v>
      </c>
      <c r="AI85" s="366">
        <f t="shared" si="177"/>
        <v>1067500.5773816963</v>
      </c>
      <c r="AJ85" s="366">
        <f t="shared" si="177"/>
        <v>1085652.1783639644</v>
      </c>
      <c r="AK85" s="366">
        <f t="shared" si="177"/>
        <v>1104112.4179304324</v>
      </c>
      <c r="AL85" s="366">
        <f t="shared" si="177"/>
        <v>1122886.5438575444</v>
      </c>
      <c r="AM85" s="366">
        <f t="shared" si="177"/>
        <v>1142011.9784824727</v>
      </c>
      <c r="AN85" s="366">
        <f t="shared" si="177"/>
        <v>1161462.5454960249</v>
      </c>
      <c r="AO85" s="366">
        <f t="shared" ref="AO85:AP85" si="178">AO53-AO86</f>
        <v>1181243.7721488075</v>
      </c>
      <c r="AP85" s="366">
        <f t="shared" si="178"/>
        <v>1201361.2796546875</v>
      </c>
    </row>
    <row r="86" spans="2:42" x14ac:dyDescent="0.2">
      <c r="B86" s="367" t="s">
        <v>561</v>
      </c>
      <c r="C86" s="367">
        <f t="shared" ref="C86:C91" si="179">SUM(D86:AP86)</f>
        <v>63413.767452177715</v>
      </c>
      <c r="D86" s="366">
        <f>'04A Prevádzkové príjmy'!D51</f>
        <v>0</v>
      </c>
      <c r="E86" s="366">
        <f>'04A Prevádzkové príjmy'!E51</f>
        <v>0</v>
      </c>
      <c r="F86" s="366">
        <f>'04A Prevádzkové príjmy'!F51</f>
        <v>0</v>
      </c>
      <c r="G86" s="366">
        <f>'04A Prevádzkové príjmy'!G51</f>
        <v>1348.2424765413723</v>
      </c>
      <c r="H86" s="366">
        <f>'04A Prevádzkové príjmy'!H51</f>
        <v>1368.4661136894927</v>
      </c>
      <c r="I86" s="366">
        <f>'04A Prevádzkové príjmy'!I51</f>
        <v>1388.9931053948351</v>
      </c>
      <c r="J86" s="366">
        <f>'04A Prevádzkové príjmy'!J51</f>
        <v>1409.8280019757574</v>
      </c>
      <c r="K86" s="366">
        <f>'04A Prevádzkové príjmy'!K51</f>
        <v>1430.9754220053935</v>
      </c>
      <c r="L86" s="366">
        <f>'04A Prevádzkové príjmy'!L51</f>
        <v>1452.4400533354742</v>
      </c>
      <c r="M86" s="366">
        <f>'04A Prevádzkové príjmy'!M51</f>
        <v>1474.2266541355064</v>
      </c>
      <c r="N86" s="366">
        <f>'04A Prevádzkové príjmy'!N51</f>
        <v>1496.3400539475388</v>
      </c>
      <c r="O86" s="366">
        <f>'04A Prevádzkové príjmy'!O51</f>
        <v>1518.7851547567518</v>
      </c>
      <c r="P86" s="366">
        <f>'04A Prevádzkové príjmy'!P51</f>
        <v>1541.5669320781028</v>
      </c>
      <c r="Q86" s="366">
        <f>'04A Prevádzkové príjmy'!Q51</f>
        <v>1564.6904360592744</v>
      </c>
      <c r="R86" s="366">
        <f>'04A Prevádzkové príjmy'!R51</f>
        <v>1588.1607926001634</v>
      </c>
      <c r="S86" s="366">
        <f>'04A Prevádzkové príjmy'!S51</f>
        <v>1611.9832044891655</v>
      </c>
      <c r="T86" s="366">
        <f>'04A Prevádzkové príjmy'!T51</f>
        <v>1636.1629525565027</v>
      </c>
      <c r="U86" s="366">
        <f>'04A Prevádzkové príjmy'!U51</f>
        <v>1660.7053968448502</v>
      </c>
      <c r="V86" s="366">
        <f>'04A Prevádzkové príjmy'!V51</f>
        <v>1685.6159777975226</v>
      </c>
      <c r="W86" s="366">
        <f>'04A Prevádzkové príjmy'!W51</f>
        <v>1710.900217464485</v>
      </c>
      <c r="X86" s="366">
        <f>'04A Prevádzkové príjmy'!X51</f>
        <v>1736.5637207264519</v>
      </c>
      <c r="Y86" s="366">
        <f>'04A Prevádzkové príjmy'!Y51</f>
        <v>1762.6121765373487</v>
      </c>
      <c r="Z86" s="366">
        <f>'04A Prevádzkové príjmy'!Z51</f>
        <v>1789.0513591854087</v>
      </c>
      <c r="AA86" s="366">
        <f>'04A Prevádzkové príjmy'!AA51</f>
        <v>1815.8871295731899</v>
      </c>
      <c r="AB86" s="366">
        <f>'04A Prevádzkové príjmy'!AB51</f>
        <v>1843.1254365167874</v>
      </c>
      <c r="AC86" s="366">
        <f>'04A Prevádzkové príjmy'!AC51</f>
        <v>1870.7723180645389</v>
      </c>
      <c r="AD86" s="366">
        <f>'04A Prevádzkové príjmy'!AD51</f>
        <v>1898.8339028355069</v>
      </c>
      <c r="AE86" s="366">
        <f>'04A Prevádzkové príjmy'!AE51</f>
        <v>1927.3164113780394</v>
      </c>
      <c r="AF86" s="366">
        <f>'04A Prevádzkové príjmy'!AF51</f>
        <v>1956.2261575487096</v>
      </c>
      <c r="AG86" s="366">
        <f>'04A Prevádzkové príjmy'!AG51</f>
        <v>1985.5695499119402</v>
      </c>
      <c r="AH86" s="366">
        <f>'04A Prevádzkové príjmy'!AH51</f>
        <v>2015.353093160619</v>
      </c>
      <c r="AI86" s="366">
        <f>'04A Prevádzkové príjmy'!AI51</f>
        <v>2045.5833895580281</v>
      </c>
      <c r="AJ86" s="366">
        <f>'04A Prevádzkové príjmy'!AJ51</f>
        <v>2076.2671404013986</v>
      </c>
      <c r="AK86" s="366">
        <f>'04A Prevádzkové príjmy'!AK51</f>
        <v>2107.4111475074192</v>
      </c>
      <c r="AL86" s="366">
        <f>'04A Prevádzkové príjmy'!AL51</f>
        <v>2139.0223147200304</v>
      </c>
      <c r="AM86" s="366">
        <f>'04A Prevádzkové príjmy'!AM51</f>
        <v>2139.0223147200304</v>
      </c>
      <c r="AN86" s="366">
        <f>'04A Prevádzkové príjmy'!AN51</f>
        <v>2139.0223147200304</v>
      </c>
      <c r="AO86" s="366">
        <f>'04A Prevádzkové príjmy'!AO51</f>
        <v>2139.0223147200304</v>
      </c>
      <c r="AP86" s="366">
        <f>'04A Prevádzkové príjmy'!AP51</f>
        <v>2139.0223147200304</v>
      </c>
    </row>
    <row r="87" spans="2:42" x14ac:dyDescent="0.2">
      <c r="B87" s="254" t="s">
        <v>559</v>
      </c>
      <c r="C87" s="367">
        <f t="shared" si="179"/>
        <v>8369933201.2809038</v>
      </c>
      <c r="D87" s="368">
        <f>D85/$C$32*$D$32</f>
        <v>153308385.35671094</v>
      </c>
      <c r="E87" s="368">
        <f t="shared" ref="E87:AN87" si="180">E85/$C$32*$D$32</f>
        <v>155914627.90777501</v>
      </c>
      <c r="F87" s="368">
        <f t="shared" si="180"/>
        <v>158565176.58220717</v>
      </c>
      <c r="G87" s="368">
        <f t="shared" si="180"/>
        <v>160934884.91262284</v>
      </c>
      <c r="H87" s="368">
        <f t="shared" si="180"/>
        <v>163671429.75548035</v>
      </c>
      <c r="I87" s="368">
        <f t="shared" si="180"/>
        <v>166454505.6376566</v>
      </c>
      <c r="J87" s="368">
        <f t="shared" si="180"/>
        <v>169284903.73347488</v>
      </c>
      <c r="K87" s="368">
        <f t="shared" si="180"/>
        <v>172163428.6694217</v>
      </c>
      <c r="L87" s="368">
        <f t="shared" si="180"/>
        <v>175090898.75286677</v>
      </c>
      <c r="M87" s="368">
        <f t="shared" si="180"/>
        <v>178068146.20467141</v>
      </c>
      <c r="N87" s="368">
        <f t="shared" si="180"/>
        <v>181096017.39575183</v>
      </c>
      <c r="O87" s="368">
        <f t="shared" si="180"/>
        <v>184175373.08766463</v>
      </c>
      <c r="P87" s="368">
        <f t="shared" si="180"/>
        <v>187307088.67728269</v>
      </c>
      <c r="Q87" s="368">
        <f t="shared" si="180"/>
        <v>190492054.44563121</v>
      </c>
      <c r="R87" s="368">
        <f t="shared" si="180"/>
        <v>193731175.81095418</v>
      </c>
      <c r="S87" s="368">
        <f t="shared" si="180"/>
        <v>197025373.58608386</v>
      </c>
      <c r="T87" s="368">
        <f t="shared" si="180"/>
        <v>200375584.24018583</v>
      </c>
      <c r="U87" s="368">
        <f t="shared" si="180"/>
        <v>203782760.16495463</v>
      </c>
      <c r="V87" s="368">
        <f t="shared" si="180"/>
        <v>207247869.94533479</v>
      </c>
      <c r="W87" s="368">
        <f t="shared" si="180"/>
        <v>210771898.63484505</v>
      </c>
      <c r="X87" s="368">
        <f t="shared" si="180"/>
        <v>214355848.03558359</v>
      </c>
      <c r="Y87" s="368">
        <f t="shared" si="180"/>
        <v>218000736.98299384</v>
      </c>
      <c r="Z87" s="368">
        <f t="shared" si="180"/>
        <v>221707601.63547224</v>
      </c>
      <c r="AA87" s="368">
        <f t="shared" si="180"/>
        <v>225477495.76889923</v>
      </c>
      <c r="AB87" s="368">
        <f t="shared" si="180"/>
        <v>229311491.07617879</v>
      </c>
      <c r="AC87" s="368">
        <f t="shared" si="180"/>
        <v>233210677.47187024</v>
      </c>
      <c r="AD87" s="368">
        <f t="shared" si="180"/>
        <v>237176163.40199944</v>
      </c>
      <c r="AE87" s="368">
        <f t="shared" si="180"/>
        <v>241209076.15913743</v>
      </c>
      <c r="AF87" s="368">
        <f t="shared" si="180"/>
        <v>245310562.20283633</v>
      </c>
      <c r="AG87" s="368">
        <f t="shared" si="180"/>
        <v>249481787.485513</v>
      </c>
      <c r="AH87" s="368">
        <f t="shared" si="180"/>
        <v>253723937.78387362</v>
      </c>
      <c r="AI87" s="368">
        <f t="shared" si="180"/>
        <v>258038219.03597295</v>
      </c>
      <c r="AJ87" s="368">
        <f t="shared" si="180"/>
        <v>262425857.68400466</v>
      </c>
      <c r="AK87" s="368">
        <f t="shared" si="180"/>
        <v>266888101.02291909</v>
      </c>
      <c r="AL87" s="368">
        <f t="shared" si="180"/>
        <v>271426217.55496937</v>
      </c>
      <c r="AM87" s="368">
        <f t="shared" si="180"/>
        <v>276049253.0768891</v>
      </c>
      <c r="AN87" s="368">
        <f t="shared" si="180"/>
        <v>280750880.20268154</v>
      </c>
      <c r="AO87" s="368">
        <f t="shared" ref="AO87:AP87" si="181">AO85/$C$32*$D$32</f>
        <v>285532434.9896124</v>
      </c>
      <c r="AP87" s="368">
        <f t="shared" si="181"/>
        <v>290395276.20792115</v>
      </c>
    </row>
    <row r="88" spans="2:42" x14ac:dyDescent="0.2">
      <c r="B88" s="369" t="s">
        <v>560</v>
      </c>
      <c r="C88" s="367">
        <f t="shared" si="179"/>
        <v>500779984.55848968</v>
      </c>
      <c r="D88" s="370">
        <f>D87/$C$38/2*Parametre!E215</f>
        <v>7121358.324884925</v>
      </c>
      <c r="E88" s="370">
        <f>E87/$C$38/2*Parametre!F215</f>
        <v>7364094.1018206188</v>
      </c>
      <c r="F88" s="370">
        <f>F87/$C$38/2*Parametre!G215</f>
        <v>7591137.966067289</v>
      </c>
      <c r="G88" s="370">
        <f>G87/$C$38/2*Parametre!H215</f>
        <v>7815531.2330477918</v>
      </c>
      <c r="H88" s="370">
        <f>H87/$C$38/2*Parametre!I215</f>
        <v>8050166.7843954433</v>
      </c>
      <c r="I88" s="370">
        <f>I87/$C$38/2*Parametre!J215</f>
        <v>8291846.4282444892</v>
      </c>
      <c r="J88" s="370">
        <f>J87/$C$38/2*Parametre!K215</f>
        <v>8534035.3644714952</v>
      </c>
      <c r="K88" s="370">
        <f>K87/$C$38/2*Parametre!L215</f>
        <v>8783298.0987715311</v>
      </c>
      <c r="L88" s="370">
        <f>L87/$C$38/2*Parametre!M215</f>
        <v>9039841.2460346371</v>
      </c>
      <c r="M88" s="370">
        <f>M87/$C$38/2*Parametre!N215</f>
        <v>9303877.4523392301</v>
      </c>
      <c r="N88" s="370">
        <f>N87/$C$38/2*Parametre!O215</f>
        <v>9575625.5686582904</v>
      </c>
      <c r="O88" s="370">
        <f>O87/$C$38/2*Parametre!P215</f>
        <v>9855310.8480792474</v>
      </c>
      <c r="P88" s="370">
        <f>P87/$C$38/2*Parametre!Q215</f>
        <v>10143165.112023827</v>
      </c>
      <c r="Q88" s="370">
        <f>Q87/$C$38/2*Parametre!R215</f>
        <v>10439426.939036286</v>
      </c>
      <c r="R88" s="370">
        <f>R87/$C$38/2*Parametre!S215</f>
        <v>10744341.917672204</v>
      </c>
      <c r="S88" s="370">
        <f>S87/$C$38/2*Parametre!T215</f>
        <v>11058162.771248162</v>
      </c>
      <c r="T88" s="370">
        <f>T87/$C$38/2*Parametre!U215</f>
        <v>11363155.709556721</v>
      </c>
      <c r="U88" s="370">
        <f>U87/$C$38/2*Parametre!V215</f>
        <v>11676560.497723507</v>
      </c>
      <c r="V88" s="370">
        <f>V87/$C$38/2*Parametre!W215</f>
        <v>11998609.160021052</v>
      </c>
      <c r="W88" s="370">
        <f>W87/$C$38/2*Parametre!X215</f>
        <v>12329540.067829754</v>
      </c>
      <c r="X88" s="370">
        <f>X87/$C$38/2*Parametre!Y215</f>
        <v>12669598.218662091</v>
      </c>
      <c r="Y88" s="370">
        <f>Y87/$C$38/2*Parametre!Z215</f>
        <v>13019035.332177665</v>
      </c>
      <c r="Z88" s="370">
        <f>Z87/$C$38/2*Parametre!AA215</f>
        <v>13378110.076871082</v>
      </c>
      <c r="AA88" s="370">
        <f>AA87/$C$38/2*Parametre!AB215</f>
        <v>13747088.283332193</v>
      </c>
      <c r="AB88" s="370">
        <f>AB87/$C$38/2*Parametre!AC215</f>
        <v>14126243.072142677</v>
      </c>
      <c r="AC88" s="370">
        <f>AC87/$C$38/2*Parametre!AD215</f>
        <v>14515855.121635977</v>
      </c>
      <c r="AD88" s="370">
        <f>AD87/$C$38/2*Parametre!AE215</f>
        <v>14904402.700424436</v>
      </c>
      <c r="AE88" s="370">
        <f>AE87/$C$38/2*Parametre!AF215</f>
        <v>15303350.458162434</v>
      </c>
      <c r="AF88" s="370">
        <f>AF87/$C$38/2*Parametre!AG215</f>
        <v>15712976.767211385</v>
      </c>
      <c r="AG88" s="370">
        <f>AG87/$C$38/2*Parametre!AH215</f>
        <v>16133567.470334427</v>
      </c>
      <c r="AH88" s="370">
        <f>AH87/$C$38/2*Parametre!AI215</f>
        <v>16565416.029146155</v>
      </c>
      <c r="AI88" s="370">
        <f>AI87/$C$38/2*Parametre!AJ215</f>
        <v>17008823.803165317</v>
      </c>
      <c r="AJ88" s="370">
        <f>AJ87/$C$38/2*Parametre!AK215</f>
        <v>17464100.156155709</v>
      </c>
      <c r="AK88" s="370">
        <f>AK87/$C$38/2*Parametre!AL215</f>
        <v>17931562.800367672</v>
      </c>
      <c r="AL88" s="370">
        <f>AL87/$C$38/2*Parametre!AM215</f>
        <v>18411537.912700951</v>
      </c>
      <c r="AM88" s="370">
        <f>AM87/$C$38/2*Parametre!AN215</f>
        <v>18904891.554676883</v>
      </c>
      <c r="AN88" s="370">
        <f>AN87/$C$38/2*Parametre!AO215</f>
        <v>19426836.192015156</v>
      </c>
      <c r="AO88" s="370">
        <f>AO87/$C$38/2*Parametre!AP215</f>
        <v>19963180.719258755</v>
      </c>
      <c r="AP88" s="370">
        <f>AP87/$C$38/2*Parametre!AQ215</f>
        <v>20514322.298122291</v>
      </c>
    </row>
    <row r="89" spans="2:42" x14ac:dyDescent="0.2">
      <c r="B89" s="369" t="s">
        <v>549</v>
      </c>
      <c r="C89" s="367">
        <f t="shared" si="179"/>
        <v>237214553.7216742</v>
      </c>
      <c r="D89" s="370">
        <f>D87/$D$38/2*Parametre!E216</f>
        <v>3373317.3868771503</v>
      </c>
      <c r="E89" s="370">
        <f>E87/$D$38/2*Parametre!F216</f>
        <v>3488298.9475894743</v>
      </c>
      <c r="F89" s="370">
        <f>F87/$D$38/2*Parametre!G216</f>
        <v>3595847.3673380357</v>
      </c>
      <c r="G89" s="370">
        <f>G87/$D$38/2*Parametre!H216</f>
        <v>3702140.2511091945</v>
      </c>
      <c r="H89" s="370">
        <f>H87/$D$38/2*Parametre!I216</f>
        <v>3813284.784534866</v>
      </c>
      <c r="I89" s="370">
        <f>I87/$D$38/2*Parametre!J216</f>
        <v>3927766.025277379</v>
      </c>
      <c r="J89" s="370">
        <f>J87/$D$38/2*Parametre!K216</f>
        <v>4042488.5640007569</v>
      </c>
      <c r="K89" s="370">
        <f>K87/$D$38/2*Parametre!L216</f>
        <v>4160561.8853138862</v>
      </c>
      <c r="L89" s="370">
        <f>L87/$D$38/2*Parametre!M216</f>
        <v>4282083.8642849578</v>
      </c>
      <c r="M89" s="370">
        <f>M87/$D$38/2*Parametre!N216</f>
        <v>4407155.2078620549</v>
      </c>
      <c r="N89" s="370">
        <f>N87/$D$38/2*Parametre!O216</f>
        <v>4535879.5961046815</v>
      </c>
      <c r="O89" s="370">
        <f>O87/$D$38/2*Parametre!P216</f>
        <v>4668363.7697213879</v>
      </c>
      <c r="P89" s="370">
        <f>P87/$D$38/2*Parametre!Q216</f>
        <v>4804717.4937650422</v>
      </c>
      <c r="Q89" s="370">
        <f>Q87/$D$38/2*Parametre!R216</f>
        <v>4945053.832316611</v>
      </c>
      <c r="R89" s="370">
        <f>R87/$D$38/2*Parametre!S216</f>
        <v>5089489.0528546963</v>
      </c>
      <c r="S89" s="370">
        <f>S87/$D$38/2*Parametre!T216</f>
        <v>5238142.9123974424</v>
      </c>
      <c r="T89" s="370">
        <f>T87/$D$38/2*Parametre!U216</f>
        <v>5382615.0949245431</v>
      </c>
      <c r="U89" s="370">
        <f>U87/$D$38/2*Parametre!V216</f>
        <v>5531071.8493704563</v>
      </c>
      <c r="V89" s="370">
        <f>V87/$D$38/2*Parametre!W216</f>
        <v>5683623.1640662877</v>
      </c>
      <c r="W89" s="370">
        <f>W87/$D$38/2*Parametre!X216</f>
        <v>5840381.8568525044</v>
      </c>
      <c r="X89" s="370">
        <f>X87/$D$38/2*Parametre!Y216</f>
        <v>6001464.0744278748</v>
      </c>
      <c r="Y89" s="370">
        <f>Y87/$D$38/2*Parametre!Z216</f>
        <v>6166989.0283927713</v>
      </c>
      <c r="Z89" s="370">
        <f>Z87/$D$38/2*Parametre!AA216</f>
        <v>6337079.2205297733</v>
      </c>
      <c r="AA89" s="370">
        <f>AA87/$D$38/2*Parametre!AB216</f>
        <v>6511860.5329701342</v>
      </c>
      <c r="AB89" s="370">
        <f>AB87/$D$38/2*Parametre!AC216</f>
        <v>6691462.3981417734</v>
      </c>
      <c r="AC89" s="370">
        <f>AC87/$D$38/2*Parametre!AD216</f>
        <v>6876017.8217676645</v>
      </c>
      <c r="AD89" s="370">
        <f>AD87/$D$38/2*Parametre!AE216</f>
        <v>7060068.9722553436</v>
      </c>
      <c r="AE89" s="370">
        <f>AE87/$D$38/2*Parametre!AF216</f>
        <v>7249046.6385256853</v>
      </c>
      <c r="AF89" s="370">
        <f>AF87/$D$38/2*Parametre!AG216</f>
        <v>7443082.5774720488</v>
      </c>
      <c r="AG89" s="370">
        <f>AG87/$D$38/2*Parametre!AH216</f>
        <v>7642312.2580979019</v>
      </c>
      <c r="AH89" s="370">
        <f>AH87/$D$38/2*Parametre!AI216</f>
        <v>7846874.7144544395</v>
      </c>
      <c r="AI89" s="370">
        <f>AI87/$D$38/2*Parametre!AJ216</f>
        <v>8056912.636783001</v>
      </c>
      <c r="AJ89" s="370">
        <f>AJ87/$D$38/2*Parametre!AK216</f>
        <v>8272572.5534354597</v>
      </c>
      <c r="AK89" s="370">
        <f>AK87/$D$38/2*Parametre!AL216</f>
        <v>8494005.0241356455</v>
      </c>
      <c r="AL89" s="370">
        <f>AL87/$D$38/2*Parametre!AM216</f>
        <v>8721364.4789414257</v>
      </c>
      <c r="AM89" s="370">
        <f>AM87/$D$38/2*Parametre!AN216</f>
        <v>8955061.2806326356</v>
      </c>
      <c r="AN89" s="370">
        <f>AN87/$D$38/2*Parametre!AO216</f>
        <v>9202301.3569070157</v>
      </c>
      <c r="AO89" s="370">
        <f>AO87/$D$38/2*Parametre!AP216</f>
        <v>9456362.4562711474</v>
      </c>
      <c r="AP89" s="370">
        <f>AP87/$D$38/2*Parametre!AQ216</f>
        <v>9717432.7909710445</v>
      </c>
    </row>
    <row r="90" spans="2:42" x14ac:dyDescent="0.2">
      <c r="B90" s="369" t="s">
        <v>550</v>
      </c>
      <c r="C90" s="367">
        <f t="shared" si="179"/>
        <v>51268179.113770127</v>
      </c>
      <c r="D90" s="370">
        <f>D87/$E$38/2*Parametre!E217</f>
        <v>729060.90407009993</v>
      </c>
      <c r="E90" s="370">
        <f>E87/$E$38/2*Parametre!F217</f>
        <v>753911.39596998203</v>
      </c>
      <c r="F90" s="370">
        <f>F87/$E$38/2*Parametre!G217</f>
        <v>777155.3142384626</v>
      </c>
      <c r="G90" s="370">
        <f>G87/$E$38/2*Parametre!H217</f>
        <v>800127.99021770351</v>
      </c>
      <c r="H90" s="370">
        <f>H87/$E$38/2*Parametre!I217</f>
        <v>824149.2639899021</v>
      </c>
      <c r="I90" s="370">
        <f>I87/$E$38/2*Parametre!J217</f>
        <v>848891.62288356235</v>
      </c>
      <c r="J90" s="370">
        <f>J87/$E$38/2*Parametre!K217</f>
        <v>873686.14058186859</v>
      </c>
      <c r="K90" s="370">
        <f>K87/$E$38/2*Parametre!L217</f>
        <v>899204.7660724218</v>
      </c>
      <c r="L90" s="370">
        <f>L87/$E$38/2*Parametre!M217</f>
        <v>925468.75763826282</v>
      </c>
      <c r="M90" s="370">
        <f>M87/$E$38/2*Parametre!N217</f>
        <v>952499.97990542778</v>
      </c>
      <c r="N90" s="370">
        <f>N87/$E$38/2*Parametre!O217</f>
        <v>980320.57827995031</v>
      </c>
      <c r="O90" s="370">
        <f>O87/$E$38/2*Parametre!P217</f>
        <v>1008953.8365944264</v>
      </c>
      <c r="P90" s="370">
        <f>P87/$E$38/2*Parametre!Q217</f>
        <v>1038423.3533252326</v>
      </c>
      <c r="Q90" s="370">
        <f>Q87/$E$38/2*Parametre!R217</f>
        <v>1068753.5696093179</v>
      </c>
      <c r="R90" s="370">
        <f>R87/$E$38/2*Parametre!S217</f>
        <v>1099969.8023345959</v>
      </c>
      <c r="S90" s="370">
        <f>S87/$E$38/2*Parametre!T217</f>
        <v>1132097.720193238</v>
      </c>
      <c r="T90" s="370">
        <f>T87/$E$38/2*Parametre!U217</f>
        <v>1163321.8744350588</v>
      </c>
      <c r="U90" s="370">
        <f>U87/$E$38/2*Parametre!V217</f>
        <v>1195407.2069774424</v>
      </c>
      <c r="V90" s="370">
        <f>V87/$E$38/2*Parametre!W217</f>
        <v>1228377.5000251033</v>
      </c>
      <c r="W90" s="370">
        <f>W87/$E$38/2*Parametre!X217</f>
        <v>1262257.1787689331</v>
      </c>
      <c r="X90" s="370">
        <f>X87/$E$38/2*Parametre!Y217</f>
        <v>1297071.125726844</v>
      </c>
      <c r="Y90" s="370">
        <f>Y87/$E$38/2*Parametre!Z217</f>
        <v>1332845.2984626065</v>
      </c>
      <c r="Z90" s="370">
        <f>Z87/$E$38/2*Parametre!AA217</f>
        <v>1369606.1534576267</v>
      </c>
      <c r="AA90" s="370">
        <f>AA87/$E$38/2*Parametre!AB217</f>
        <v>1407380.8599582952</v>
      </c>
      <c r="AB90" s="370">
        <f>AB87/$E$38/2*Parametre!AC217</f>
        <v>1446197.5351170618</v>
      </c>
      <c r="AC90" s="370">
        <f>AC87/$E$38/2*Parametre!AD217</f>
        <v>1486084.6206217164</v>
      </c>
      <c r="AD90" s="370">
        <f>AD87/$E$38/2*Parametre!AE217</f>
        <v>1525862.7581120306</v>
      </c>
      <c r="AE90" s="370">
        <f>AE87/$E$38/2*Parametre!AF217</f>
        <v>1566705.6805497599</v>
      </c>
      <c r="AF90" s="370">
        <f>AF87/$E$38/2*Parametre!AG217</f>
        <v>1608641.8969656131</v>
      </c>
      <c r="AG90" s="370">
        <f>AG87/$E$38/2*Parametre!AH217</f>
        <v>1651700.6662836936</v>
      </c>
      <c r="AH90" s="370">
        <f>AH87/$E$38/2*Parametre!AI217</f>
        <v>1695911.7768392148</v>
      </c>
      <c r="AI90" s="370">
        <f>AI87/$E$38/2*Parametre!AJ217</f>
        <v>1741306.2767940727</v>
      </c>
      <c r="AJ90" s="370">
        <f>AJ87/$E$38/2*Parametre!AK217</f>
        <v>1787916.0392810358</v>
      </c>
      <c r="AK90" s="370">
        <f>AK87/$E$38/2*Parametre!AL217</f>
        <v>1835773.2795599524</v>
      </c>
      <c r="AL90" s="370">
        <f>AL87/$E$38/2*Parametre!AM217</f>
        <v>1884911.5594509272</v>
      </c>
      <c r="AM90" s="370">
        <f>AM87/$E$38/2*Parametre!AN217</f>
        <v>1935419.446159634</v>
      </c>
      <c r="AN90" s="370">
        <f>AN87/$E$38/2*Parametre!AO217</f>
        <v>1988854.3636943928</v>
      </c>
      <c r="AO90" s="370">
        <f>AO87/$E$38/2*Parametre!AP217</f>
        <v>2043763.5247811761</v>
      </c>
      <c r="AP90" s="370">
        <f>AP87/$E$38/2*Parametre!AQ217</f>
        <v>2100187.4958434859</v>
      </c>
    </row>
    <row r="91" spans="2:42" x14ac:dyDescent="0.2">
      <c r="B91" s="371" t="s">
        <v>9</v>
      </c>
      <c r="C91" s="367">
        <f t="shared" si="179"/>
        <v>789262717.39393413</v>
      </c>
      <c r="D91" s="372">
        <f>SUM(D88:D90)</f>
        <v>11223736.615832174</v>
      </c>
      <c r="E91" s="372">
        <f t="shared" ref="E91:AJ91" si="182">SUM(E88:E90)</f>
        <v>11606304.445380075</v>
      </c>
      <c r="F91" s="372">
        <f t="shared" si="182"/>
        <v>11964140.647643788</v>
      </c>
      <c r="G91" s="372">
        <f t="shared" si="182"/>
        <v>12317799.474374691</v>
      </c>
      <c r="H91" s="372">
        <f t="shared" si="182"/>
        <v>12687600.832920212</v>
      </c>
      <c r="I91" s="372">
        <f t="shared" si="182"/>
        <v>13068504.07640543</v>
      </c>
      <c r="J91" s="372">
        <f t="shared" si="182"/>
        <v>13450210.069054121</v>
      </c>
      <c r="K91" s="372">
        <f t="shared" si="182"/>
        <v>13843064.750157841</v>
      </c>
      <c r="L91" s="372">
        <f t="shared" si="182"/>
        <v>14247393.867957858</v>
      </c>
      <c r="M91" s="372">
        <f t="shared" si="182"/>
        <v>14663532.640106713</v>
      </c>
      <c r="N91" s="372">
        <f t="shared" si="182"/>
        <v>15091825.743042922</v>
      </c>
      <c r="O91" s="372">
        <f t="shared" si="182"/>
        <v>15532628.454395061</v>
      </c>
      <c r="P91" s="372">
        <f t="shared" si="182"/>
        <v>15986305.959114101</v>
      </c>
      <c r="Q91" s="372">
        <f t="shared" si="182"/>
        <v>16453234.340962214</v>
      </c>
      <c r="R91" s="372">
        <f t="shared" si="182"/>
        <v>16933800.772861496</v>
      </c>
      <c r="S91" s="372">
        <f t="shared" si="182"/>
        <v>17428403.403838843</v>
      </c>
      <c r="T91" s="372">
        <f t="shared" si="182"/>
        <v>17909092.678916324</v>
      </c>
      <c r="U91" s="372">
        <f t="shared" si="182"/>
        <v>18403039.554071404</v>
      </c>
      <c r="V91" s="372">
        <f t="shared" si="182"/>
        <v>18910609.824112445</v>
      </c>
      <c r="W91" s="372">
        <f t="shared" si="182"/>
        <v>19432179.103451192</v>
      </c>
      <c r="X91" s="372">
        <f t="shared" si="182"/>
        <v>19968133.418816809</v>
      </c>
      <c r="Y91" s="372">
        <f t="shared" si="182"/>
        <v>20518869.659033045</v>
      </c>
      <c r="Z91" s="372">
        <f t="shared" si="182"/>
        <v>21084795.450858481</v>
      </c>
      <c r="AA91" s="372">
        <f t="shared" si="182"/>
        <v>21666329.676260624</v>
      </c>
      <c r="AB91" s="372">
        <f t="shared" si="182"/>
        <v>22263903.005401514</v>
      </c>
      <c r="AC91" s="372">
        <f t="shared" si="182"/>
        <v>22877957.564025357</v>
      </c>
      <c r="AD91" s="372">
        <f t="shared" si="182"/>
        <v>23490334.430791814</v>
      </c>
      <c r="AE91" s="372">
        <f t="shared" si="182"/>
        <v>24119102.777237881</v>
      </c>
      <c r="AF91" s="372">
        <f t="shared" si="182"/>
        <v>24764701.241649047</v>
      </c>
      <c r="AG91" s="372">
        <f t="shared" si="182"/>
        <v>25427580.394716021</v>
      </c>
      <c r="AH91" s="372">
        <f t="shared" si="182"/>
        <v>26108202.520439811</v>
      </c>
      <c r="AI91" s="372">
        <f t="shared" si="182"/>
        <v>26807042.716742389</v>
      </c>
      <c r="AJ91" s="372">
        <f t="shared" si="182"/>
        <v>27524588.748872206</v>
      </c>
      <c r="AK91" s="372">
        <f t="shared" ref="AK91:AP91" si="183">SUM(AK88:AK90)</f>
        <v>28261341.104063269</v>
      </c>
      <c r="AL91" s="372">
        <f t="shared" si="183"/>
        <v>29017813.951093305</v>
      </c>
      <c r="AM91" s="372">
        <f t="shared" si="183"/>
        <v>29795372.281469155</v>
      </c>
      <c r="AN91" s="372">
        <f t="shared" si="183"/>
        <v>30617991.912616566</v>
      </c>
      <c r="AO91" s="372">
        <f t="shared" si="183"/>
        <v>31463306.70031108</v>
      </c>
      <c r="AP91" s="372">
        <f t="shared" si="183"/>
        <v>32331942.58493682</v>
      </c>
    </row>
    <row r="92" spans="2:42" x14ac:dyDescent="0.2">
      <c r="B92" s="481" t="s">
        <v>689</v>
      </c>
      <c r="C92" s="367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</row>
    <row r="93" spans="2:42" x14ac:dyDescent="0.2">
      <c r="B93" s="367" t="s">
        <v>558</v>
      </c>
      <c r="C93" s="367">
        <f>SUM(D93:AP93)</f>
        <v>15854530.513954328</v>
      </c>
      <c r="D93" s="366">
        <f t="shared" ref="D93:AN93" si="184">D60-D94</f>
        <v>289869.6024249749</v>
      </c>
      <c r="E93" s="366">
        <f t="shared" si="184"/>
        <v>294797.38566619944</v>
      </c>
      <c r="F93" s="366">
        <f t="shared" si="184"/>
        <v>299808.94122252479</v>
      </c>
      <c r="G93" s="366">
        <f t="shared" si="184"/>
        <v>304905.69322330767</v>
      </c>
      <c r="H93" s="366">
        <f t="shared" si="184"/>
        <v>310089.09000810387</v>
      </c>
      <c r="I93" s="366">
        <f t="shared" si="184"/>
        <v>315360.60453824163</v>
      </c>
      <c r="J93" s="366">
        <f t="shared" si="184"/>
        <v>320721.73481539171</v>
      </c>
      <c r="K93" s="366">
        <f t="shared" si="184"/>
        <v>326174.00430725334</v>
      </c>
      <c r="L93" s="366">
        <f t="shared" si="184"/>
        <v>331718.96238047665</v>
      </c>
      <c r="M93" s="366">
        <f t="shared" si="184"/>
        <v>337358.18474094471</v>
      </c>
      <c r="N93" s="366">
        <f t="shared" si="184"/>
        <v>343093.27388154075</v>
      </c>
      <c r="O93" s="366">
        <f t="shared" si="184"/>
        <v>348925.85953752691</v>
      </c>
      <c r="P93" s="366">
        <f t="shared" si="184"/>
        <v>354857.59914966481</v>
      </c>
      <c r="Q93" s="366">
        <f t="shared" si="184"/>
        <v>360890.17833520909</v>
      </c>
      <c r="R93" s="366">
        <f t="shared" si="184"/>
        <v>367025.31136690761</v>
      </c>
      <c r="S93" s="366">
        <f t="shared" si="184"/>
        <v>373264.74166014499</v>
      </c>
      <c r="T93" s="366">
        <f t="shared" si="184"/>
        <v>379610.24226836744</v>
      </c>
      <c r="U93" s="366">
        <f t="shared" si="184"/>
        <v>386063.61638692964</v>
      </c>
      <c r="V93" s="366">
        <f t="shared" si="184"/>
        <v>392626.69786550739</v>
      </c>
      <c r="W93" s="366">
        <f t="shared" si="184"/>
        <v>399301.351729221</v>
      </c>
      <c r="X93" s="366">
        <f t="shared" si="184"/>
        <v>406089.47470861772</v>
      </c>
      <c r="Y93" s="366">
        <f t="shared" si="184"/>
        <v>412992.99577866419</v>
      </c>
      <c r="Z93" s="366">
        <f t="shared" si="184"/>
        <v>420013.87670690141</v>
      </c>
      <c r="AA93" s="366">
        <f t="shared" si="184"/>
        <v>427154.1126109187</v>
      </c>
      <c r="AB93" s="366">
        <f t="shared" si="184"/>
        <v>434415.73252530425</v>
      </c>
      <c r="AC93" s="366">
        <f t="shared" si="184"/>
        <v>441800.7999782344</v>
      </c>
      <c r="AD93" s="366">
        <f t="shared" si="184"/>
        <v>449311.41357786435</v>
      </c>
      <c r="AE93" s="366">
        <f t="shared" si="184"/>
        <v>456949.70760868798</v>
      </c>
      <c r="AF93" s="366">
        <f t="shared" si="184"/>
        <v>464717.85263803566</v>
      </c>
      <c r="AG93" s="366">
        <f t="shared" si="184"/>
        <v>472618.05613288225</v>
      </c>
      <c r="AH93" s="366">
        <f t="shared" si="184"/>
        <v>480652.5630871412</v>
      </c>
      <c r="AI93" s="366">
        <f t="shared" si="184"/>
        <v>488823.65665962256</v>
      </c>
      <c r="AJ93" s="366">
        <f t="shared" si="184"/>
        <v>497133.65882283612</v>
      </c>
      <c r="AK93" s="366">
        <f t="shared" si="184"/>
        <v>505584.93102282431</v>
      </c>
      <c r="AL93" s="366">
        <f t="shared" si="184"/>
        <v>514179.87485021231</v>
      </c>
      <c r="AM93" s="366">
        <f t="shared" si="184"/>
        <v>522920.93272266589</v>
      </c>
      <c r="AN93" s="366">
        <f t="shared" si="184"/>
        <v>531810.5885789512</v>
      </c>
      <c r="AO93" s="366">
        <f t="shared" ref="AO93:AP93" si="185">AO60-AO94</f>
        <v>540851.36858479329</v>
      </c>
      <c r="AP93" s="366">
        <f t="shared" si="185"/>
        <v>550045.84185073478</v>
      </c>
    </row>
    <row r="94" spans="2:42" x14ac:dyDescent="0.2">
      <c r="B94" s="367" t="s">
        <v>561</v>
      </c>
      <c r="C94" s="367">
        <f t="shared" ref="C94:C104" si="186">SUM(D94:AP94)</f>
        <v>0</v>
      </c>
      <c r="D94" s="366">
        <f>'04A Prevádzkové príjmy'!D52</f>
        <v>0</v>
      </c>
      <c r="E94" s="366">
        <f>'04A Prevádzkové príjmy'!E52</f>
        <v>0</v>
      </c>
      <c r="F94" s="366">
        <f>'04A Prevádzkové príjmy'!F52</f>
        <v>0</v>
      </c>
      <c r="G94" s="366">
        <f>'04A Prevádzkové príjmy'!G52</f>
        <v>0</v>
      </c>
      <c r="H94" s="366">
        <f>'04A Prevádzkové príjmy'!H52</f>
        <v>0</v>
      </c>
      <c r="I94" s="366">
        <f>'04A Prevádzkové príjmy'!I52</f>
        <v>0</v>
      </c>
      <c r="J94" s="366">
        <f>'04A Prevádzkové príjmy'!J52</f>
        <v>0</v>
      </c>
      <c r="K94" s="366">
        <f>'04A Prevádzkové príjmy'!K52</f>
        <v>0</v>
      </c>
      <c r="L94" s="366">
        <f>'04A Prevádzkové príjmy'!L52</f>
        <v>0</v>
      </c>
      <c r="M94" s="366">
        <f>'04A Prevádzkové príjmy'!M52</f>
        <v>0</v>
      </c>
      <c r="N94" s="366">
        <f>'04A Prevádzkové príjmy'!N52</f>
        <v>0</v>
      </c>
      <c r="O94" s="366">
        <f>'04A Prevádzkové príjmy'!O52</f>
        <v>0</v>
      </c>
      <c r="P94" s="366">
        <f>'04A Prevádzkové príjmy'!P52</f>
        <v>0</v>
      </c>
      <c r="Q94" s="366">
        <f>'04A Prevádzkové príjmy'!Q52</f>
        <v>0</v>
      </c>
      <c r="R94" s="366">
        <f>'04A Prevádzkové príjmy'!R52</f>
        <v>0</v>
      </c>
      <c r="S94" s="366">
        <f>'04A Prevádzkové príjmy'!S52</f>
        <v>0</v>
      </c>
      <c r="T94" s="366">
        <f>'04A Prevádzkové príjmy'!T52</f>
        <v>0</v>
      </c>
      <c r="U94" s="366">
        <f>'04A Prevádzkové príjmy'!U52</f>
        <v>0</v>
      </c>
      <c r="V94" s="366">
        <f>'04A Prevádzkové príjmy'!V52</f>
        <v>0</v>
      </c>
      <c r="W94" s="366">
        <f>'04A Prevádzkové príjmy'!W52</f>
        <v>0</v>
      </c>
      <c r="X94" s="366">
        <f>'04A Prevádzkové príjmy'!X52</f>
        <v>0</v>
      </c>
      <c r="Y94" s="366">
        <f>'04A Prevádzkové príjmy'!Y52</f>
        <v>0</v>
      </c>
      <c r="Z94" s="366">
        <f>'04A Prevádzkové príjmy'!Z52</f>
        <v>0</v>
      </c>
      <c r="AA94" s="366">
        <f>'04A Prevádzkové príjmy'!AA52</f>
        <v>0</v>
      </c>
      <c r="AB94" s="366">
        <f>'04A Prevádzkové príjmy'!AB52</f>
        <v>0</v>
      </c>
      <c r="AC94" s="366">
        <f>'04A Prevádzkové príjmy'!AC52</f>
        <v>0</v>
      </c>
      <c r="AD94" s="366">
        <f>'04A Prevádzkové príjmy'!AD52</f>
        <v>0</v>
      </c>
      <c r="AE94" s="366">
        <f>'04A Prevádzkové príjmy'!AE52</f>
        <v>0</v>
      </c>
      <c r="AF94" s="366">
        <f>'04A Prevádzkové príjmy'!AF52</f>
        <v>0</v>
      </c>
      <c r="AG94" s="366">
        <f>'04A Prevádzkové príjmy'!AG52</f>
        <v>0</v>
      </c>
      <c r="AH94" s="366">
        <f>'04A Prevádzkové príjmy'!AH52</f>
        <v>0</v>
      </c>
      <c r="AI94" s="366">
        <f>'04A Prevádzkové príjmy'!AI52</f>
        <v>0</v>
      </c>
      <c r="AJ94" s="366">
        <f>'04A Prevádzkové príjmy'!AJ52</f>
        <v>0</v>
      </c>
      <c r="AK94" s="366">
        <f>'04A Prevádzkové príjmy'!AK52</f>
        <v>0</v>
      </c>
      <c r="AL94" s="366">
        <f>'04A Prevádzkové príjmy'!AL52</f>
        <v>0</v>
      </c>
      <c r="AM94" s="366">
        <f>'04A Prevádzkové príjmy'!AM52</f>
        <v>0</v>
      </c>
      <c r="AN94" s="366">
        <f>'04A Prevádzkové príjmy'!AN52</f>
        <v>0</v>
      </c>
      <c r="AO94" s="366">
        <f>'04A Prevádzkové príjmy'!AO52</f>
        <v>0</v>
      </c>
      <c r="AP94" s="366">
        <f>'04A Prevádzkové príjmy'!AP52</f>
        <v>0</v>
      </c>
    </row>
    <row r="95" spans="2:42" x14ac:dyDescent="0.2">
      <c r="B95" s="254" t="s">
        <v>559</v>
      </c>
      <c r="C95" s="367">
        <f t="shared" si="186"/>
        <v>178494714.39551234</v>
      </c>
      <c r="D95" s="368">
        <f>D93/$C$33*$D$33</f>
        <v>3263432.6100824988</v>
      </c>
      <c r="E95" s="368">
        <f t="shared" ref="E95:AN95" si="187">E93/$C$33*$D$33</f>
        <v>3318910.9644539007</v>
      </c>
      <c r="F95" s="368">
        <f t="shared" si="187"/>
        <v>3375332.4508496169</v>
      </c>
      <c r="G95" s="368">
        <f t="shared" si="187"/>
        <v>3432713.1025140597</v>
      </c>
      <c r="H95" s="368">
        <f t="shared" si="187"/>
        <v>3491069.2252567983</v>
      </c>
      <c r="I95" s="368">
        <f t="shared" si="187"/>
        <v>3550417.4020861639</v>
      </c>
      <c r="J95" s="368">
        <f t="shared" si="187"/>
        <v>3610774.4979216284</v>
      </c>
      <c r="K95" s="368">
        <f t="shared" si="187"/>
        <v>3672157.6643862962</v>
      </c>
      <c r="L95" s="368">
        <f t="shared" si="187"/>
        <v>3734584.344680863</v>
      </c>
      <c r="M95" s="368">
        <f t="shared" si="187"/>
        <v>3798072.2785404371</v>
      </c>
      <c r="N95" s="368">
        <f t="shared" si="187"/>
        <v>3862639.5072756242</v>
      </c>
      <c r="O95" s="368">
        <f t="shared" si="187"/>
        <v>3928304.3788993093</v>
      </c>
      <c r="P95" s="368">
        <f t="shared" si="187"/>
        <v>3995085.5533405971</v>
      </c>
      <c r="Q95" s="368">
        <f t="shared" si="187"/>
        <v>4063002.007747387</v>
      </c>
      <c r="R95" s="368">
        <f t="shared" si="187"/>
        <v>4132073.0418790923</v>
      </c>
      <c r="S95" s="368">
        <f t="shared" si="187"/>
        <v>4202318.2835910367</v>
      </c>
      <c r="T95" s="368">
        <f t="shared" si="187"/>
        <v>4273757.6944120834</v>
      </c>
      <c r="U95" s="368">
        <f t="shared" si="187"/>
        <v>4346411.5752170887</v>
      </c>
      <c r="V95" s="368">
        <f t="shared" si="187"/>
        <v>4420300.5719957789</v>
      </c>
      <c r="W95" s="368">
        <f t="shared" si="187"/>
        <v>4495445.6817197064</v>
      </c>
      <c r="X95" s="368">
        <f t="shared" si="187"/>
        <v>4571868.2583089415</v>
      </c>
      <c r="Y95" s="368">
        <f t="shared" si="187"/>
        <v>4649590.0187001927</v>
      </c>
      <c r="Z95" s="368">
        <f t="shared" si="187"/>
        <v>4728633.0490180952</v>
      </c>
      <c r="AA95" s="368">
        <f t="shared" si="187"/>
        <v>4809019.8108514026</v>
      </c>
      <c r="AB95" s="368">
        <f t="shared" si="187"/>
        <v>4890773.1476358753</v>
      </c>
      <c r="AC95" s="368">
        <f t="shared" si="187"/>
        <v>4973916.2911456851</v>
      </c>
      <c r="AD95" s="368">
        <f t="shared" si="187"/>
        <v>5058472.8680951614</v>
      </c>
      <c r="AE95" s="368">
        <f t="shared" si="187"/>
        <v>5144466.906852778</v>
      </c>
      <c r="AF95" s="368">
        <f t="shared" si="187"/>
        <v>5231922.8442692757</v>
      </c>
      <c r="AG95" s="368">
        <f t="shared" si="187"/>
        <v>5320865.5326218531</v>
      </c>
      <c r="AH95" s="368">
        <f t="shared" si="187"/>
        <v>5411320.2466764245</v>
      </c>
      <c r="AI95" s="368">
        <f t="shared" si="187"/>
        <v>5503312.6908699227</v>
      </c>
      <c r="AJ95" s="368">
        <f t="shared" si="187"/>
        <v>5596869.0066147111</v>
      </c>
      <c r="AK95" s="368">
        <f t="shared" si="187"/>
        <v>5692015.7797271609</v>
      </c>
      <c r="AL95" s="368">
        <f t="shared" si="187"/>
        <v>5788780.0479825232</v>
      </c>
      <c r="AM95" s="368">
        <f t="shared" si="187"/>
        <v>5887189.3087982247</v>
      </c>
      <c r="AN95" s="368">
        <f t="shared" si="187"/>
        <v>5987271.5270477952</v>
      </c>
      <c r="AO95" s="368">
        <f t="shared" ref="AO95:AP95" si="188">AO93/$C$33*$D$33</f>
        <v>6089055.1430076063</v>
      </c>
      <c r="AP95" s="368">
        <f t="shared" si="188"/>
        <v>6192569.0804387359</v>
      </c>
    </row>
    <row r="96" spans="2:42" x14ac:dyDescent="0.2">
      <c r="B96" s="369" t="s">
        <v>560</v>
      </c>
      <c r="C96" s="367">
        <f t="shared" si="186"/>
        <v>334470544.10669565</v>
      </c>
      <c r="D96" s="370">
        <f>D95/$C$39/2*Parametre!E215</f>
        <v>4747572.2165899491</v>
      </c>
      <c r="E96" s="370">
        <f>E95/$C$39/2*Parametre!F215</f>
        <v>4909396.0678804107</v>
      </c>
      <c r="F96" s="370">
        <f>F95/$C$39/2*Parametre!G215</f>
        <v>5060758.6440448575</v>
      </c>
      <c r="G96" s="370">
        <f>G95/$C$39/2*Parametre!H215</f>
        <v>5220905.3339270027</v>
      </c>
      <c r="H96" s="370">
        <f>H95/$C$39/2*Parametre!I215</f>
        <v>5377624.3834188469</v>
      </c>
      <c r="I96" s="370">
        <f>I95/$C$39/2*Parametre!J215</f>
        <v>5539047.7619747464</v>
      </c>
      <c r="J96" s="370">
        <f>J95/$C$39/2*Parametre!K215</f>
        <v>5700810.1136851804</v>
      </c>
      <c r="K96" s="370">
        <f>K95/$C$39/2*Parametre!L215</f>
        <v>5867296.5679623578</v>
      </c>
      <c r="L96" s="370">
        <f>L95/$C$39/2*Parametre!M215</f>
        <v>6038645.0919619584</v>
      </c>
      <c r="M96" s="370">
        <f>M95/$C$39/2*Parametre!N215</f>
        <v>6214997.6797127109</v>
      </c>
      <c r="N96" s="370">
        <f>N95/$C$39/2*Parametre!O215</f>
        <v>6396500.468082577</v>
      </c>
      <c r="O96" s="370">
        <f>O95/$C$39/2*Parametre!P215</f>
        <v>6583303.8684496647</v>
      </c>
      <c r="P96" s="370">
        <f>P95/$C$39/2*Parametre!Q215</f>
        <v>6775562.6776626855</v>
      </c>
      <c r="Q96" s="370">
        <f>Q95/$C$39/2*Parametre!R215</f>
        <v>6973436.2040747153</v>
      </c>
      <c r="R96" s="370">
        <f>R95/$C$39/2*Parametre!S215</f>
        <v>7177088.4363928698</v>
      </c>
      <c r="S96" s="370">
        <f>S95/$C$39/2*Parametre!T215</f>
        <v>7386688.1269294638</v>
      </c>
      <c r="T96" s="370">
        <f>T95/$C$39/2*Parametre!U215</f>
        <v>7590389.3490542443</v>
      </c>
      <c r="U96" s="370">
        <f>U95/$C$39/2*Parametre!V215</f>
        <v>7799707.9931512689</v>
      </c>
      <c r="V96" s="370">
        <f>V95/$C$39/2*Parametre!W215</f>
        <v>8014798.9854456913</v>
      </c>
      <c r="W96" s="370">
        <f>W95/$C$39/2*Parametre!X215</f>
        <v>8235821.4897192847</v>
      </c>
      <c r="X96" s="370">
        <f>X95/$C$39/2*Parametre!Y215</f>
        <v>8462939.0936200731</v>
      </c>
      <c r="Y96" s="370">
        <f>Y95/$C$39/2*Parametre!Z215</f>
        <v>8696319.8727235235</v>
      </c>
      <c r="Z96" s="370">
        <f>Z95/$C$39/2*Parametre!AA215</f>
        <v>8936136.5418778583</v>
      </c>
      <c r="AA96" s="370">
        <f>AA95/$C$39/2*Parametre!AB215</f>
        <v>9182566.5975771938</v>
      </c>
      <c r="AB96" s="370">
        <f>AB95/$C$39/2*Parametre!AC215</f>
        <v>9435792.4033121541</v>
      </c>
      <c r="AC96" s="370">
        <f>AC95/$C$39/2*Parametre!AD215</f>
        <v>9696001.3683421183</v>
      </c>
      <c r="AD96" s="370">
        <f>AD95/$C$39/2*Parametre!AE215</f>
        <v>9955497.3993199971</v>
      </c>
      <c r="AE96" s="370">
        <f>AE95/$C$39/2*Parametre!AF215</f>
        <v>10221938.371856652</v>
      </c>
      <c r="AF96" s="370">
        <f>AF95/$C$39/2*Parametre!AG215</f>
        <v>10495510.151802568</v>
      </c>
      <c r="AG96" s="370">
        <f>AG95/$C$39/2*Parametre!AH215</f>
        <v>10776403.592335096</v>
      </c>
      <c r="AH96" s="370">
        <f>AH95/$C$39/2*Parametre!AI215</f>
        <v>11064814.633033499</v>
      </c>
      <c r="AI96" s="370">
        <f>AI95/$C$39/2*Parametre!AJ215</f>
        <v>11360944.486187723</v>
      </c>
      <c r="AJ96" s="370">
        <f>AJ95/$C$39/2*Parametre!AK215</f>
        <v>11664999.707742078</v>
      </c>
      <c r="AK96" s="370">
        <f>AK95/$C$39/2*Parametre!AL215</f>
        <v>11977192.427140998</v>
      </c>
      <c r="AL96" s="370">
        <f>AL95/$C$39/2*Parametre!AM215</f>
        <v>12297740.42482801</v>
      </c>
      <c r="AM96" s="370">
        <f>AM95/$C$39/2*Parametre!AN215</f>
        <v>12626867.31826192</v>
      </c>
      <c r="AN96" s="370">
        <f>AN95/$C$39/2*Parametre!AO215</f>
        <v>12975075.915155703</v>
      </c>
      <c r="AO96" s="370">
        <f>AO95/$C$39/2*Parametre!AP215</f>
        <v>13332886.991910305</v>
      </c>
      <c r="AP96" s="370">
        <f>AP95/$C$39/2*Parametre!AQ215</f>
        <v>13700565.349547694</v>
      </c>
    </row>
    <row r="97" spans="2:42" x14ac:dyDescent="0.2">
      <c r="B97" s="369" t="s">
        <v>549</v>
      </c>
      <c r="C97" s="367">
        <f t="shared" si="186"/>
        <v>23765311.104617678</v>
      </c>
      <c r="D97" s="370">
        <f>D95/$D$39/2*Parametre!E216</f>
        <v>337331.73868771491</v>
      </c>
      <c r="E97" s="370">
        <f>E95/$D$39/2*Parametre!F216</f>
        <v>348829.89475894731</v>
      </c>
      <c r="F97" s="370">
        <f>F95/$D$39/2*Parametre!G216</f>
        <v>359584.73673380347</v>
      </c>
      <c r="G97" s="370">
        <f>G95/$D$39/2*Parametre!H216</f>
        <v>370963.72353228467</v>
      </c>
      <c r="H97" s="370">
        <f>H95/$D$39/2*Parametre!I216</f>
        <v>382099.16242949216</v>
      </c>
      <c r="I97" s="370">
        <f>I95/$D$39/2*Parametre!J216</f>
        <v>393568.85948403663</v>
      </c>
      <c r="J97" s="370">
        <f>J95/$D$39/2*Parametre!K216</f>
        <v>405062.64690536674</v>
      </c>
      <c r="K97" s="370">
        <f>K95/$D$39/2*Parametre!L216</f>
        <v>416892.09786546056</v>
      </c>
      <c r="L97" s="370">
        <f>L95/$D$39/2*Parametre!M216</f>
        <v>429067.01578044688</v>
      </c>
      <c r="M97" s="370">
        <f>M95/$D$39/2*Parametre!N216</f>
        <v>441597.48768149037</v>
      </c>
      <c r="N97" s="370">
        <f>N95/$D$39/2*Parametre!O216</f>
        <v>454493.89836128167</v>
      </c>
      <c r="O97" s="370">
        <f>O95/$D$39/2*Parametre!P216</f>
        <v>467766.93914013129</v>
      </c>
      <c r="P97" s="370">
        <f>P95/$D$39/2*Parametre!Q216</f>
        <v>481427.60422301618</v>
      </c>
      <c r="Q97" s="370">
        <f>Q95/$D$39/2*Parametre!R216</f>
        <v>495487.21821734105</v>
      </c>
      <c r="R97" s="370">
        <f>R95/$D$39/2*Parametre!S216</f>
        <v>509957.42654528335</v>
      </c>
      <c r="S97" s="370">
        <f>S95/$D$39/2*Parametre!T216</f>
        <v>524850.22410913452</v>
      </c>
      <c r="T97" s="370">
        <f>T95/$D$39/2*Parametre!U216</f>
        <v>539323.91666796478</v>
      </c>
      <c r="U97" s="370">
        <f>U95/$D$39/2*Parametre!V216</f>
        <v>554196.74298745196</v>
      </c>
      <c r="V97" s="370">
        <f>V95/$D$39/2*Parametre!W216</f>
        <v>569479.71920939954</v>
      </c>
      <c r="W97" s="370">
        <f>W95/$D$39/2*Parametre!X216</f>
        <v>585184.14482875878</v>
      </c>
      <c r="X97" s="370">
        <f>X95/$D$39/2*Parametre!Y216</f>
        <v>601321.65272162238</v>
      </c>
      <c r="Y97" s="370">
        <f>Y95/$D$39/2*Parametre!Z216</f>
        <v>617904.18269234465</v>
      </c>
      <c r="Z97" s="370">
        <f>Z95/$D$39/2*Parametre!AA216</f>
        <v>634944.00404046697</v>
      </c>
      <c r="AA97" s="370">
        <f>AA95/$D$39/2*Parametre!AB216</f>
        <v>652453.72458943841</v>
      </c>
      <c r="AB97" s="370">
        <f>AB95/$D$39/2*Parametre!AC216</f>
        <v>670446.30770881323</v>
      </c>
      <c r="AC97" s="370">
        <f>AC95/$D$39/2*Parametre!AD216</f>
        <v>688935.07461264392</v>
      </c>
      <c r="AD97" s="370">
        <f>AD95/$D$39/2*Parametre!AE216</f>
        <v>707373.18064721557</v>
      </c>
      <c r="AE97" s="370">
        <f>AE95/$D$39/2*Parametre!AF216</f>
        <v>726304.75459903036</v>
      </c>
      <c r="AF97" s="370">
        <f>AF95/$D$39/2*Parametre!AG216</f>
        <v>745742.99233588169</v>
      </c>
      <c r="AG97" s="370">
        <f>AG95/$D$39/2*Parametre!AH216</f>
        <v>765701.46147167322</v>
      </c>
      <c r="AH97" s="370">
        <f>AH95/$D$39/2*Parametre!AI216</f>
        <v>786194.08662582759</v>
      </c>
      <c r="AI97" s="370">
        <f>AI95/$D$39/2*Parametre!AJ216</f>
        <v>807235.15854919073</v>
      </c>
      <c r="AJ97" s="370">
        <f>AJ95/$D$39/2*Parametre!AK216</f>
        <v>828839.35234492307</v>
      </c>
      <c r="AK97" s="370">
        <f>AK95/$D$39/2*Parametre!AL216</f>
        <v>851021.7468252884</v>
      </c>
      <c r="AL97" s="370">
        <f>AL95/$D$39/2*Parametre!AM216</f>
        <v>873797.80837061384</v>
      </c>
      <c r="AM97" s="370">
        <f>AM95/$D$39/2*Parametre!AN216</f>
        <v>897183.43760728533</v>
      </c>
      <c r="AN97" s="370">
        <f>AN95/$D$39/2*Parametre!AO216</f>
        <v>921924.88926028821</v>
      </c>
      <c r="AO97" s="370">
        <f>AO95/$D$39/2*Parametre!AP216</f>
        <v>947348.62462855084</v>
      </c>
      <c r="AP97" s="370">
        <f>AP95/$D$39/2*Parametre!AQ216</f>
        <v>973473.46683776949</v>
      </c>
    </row>
    <row r="98" spans="2:42" x14ac:dyDescent="0.2">
      <c r="B98" s="369" t="s">
        <v>550</v>
      </c>
      <c r="C98" s="367">
        <f t="shared" si="186"/>
        <v>7337566.0935666077</v>
      </c>
      <c r="D98" s="370">
        <f>D95/$E$39/2*Parametre!E217</f>
        <v>104151.55772429997</v>
      </c>
      <c r="E98" s="370">
        <f>E95/$E$39/2*Parametre!F217</f>
        <v>107701.62799571168</v>
      </c>
      <c r="F98" s="370">
        <f>F95/$E$39/2*Parametre!G217</f>
        <v>111022.18774835177</v>
      </c>
      <c r="G98" s="370">
        <f>G95/$E$39/2*Parametre!H217</f>
        <v>114535.46883730037</v>
      </c>
      <c r="H98" s="370">
        <f>H95/$E$39/2*Parametre!I217</f>
        <v>117973.55871113604</v>
      </c>
      <c r="I98" s="370">
        <f>I95/$E$39/2*Parametre!J217</f>
        <v>121514.84209516588</v>
      </c>
      <c r="J98" s="370">
        <f>J95/$E$39/2*Parametre!K217</f>
        <v>125063.56456485795</v>
      </c>
      <c r="K98" s="370">
        <f>K95/$E$39/2*Parametre!L217</f>
        <v>128715.9116868971</v>
      </c>
      <c r="L98" s="370">
        <f>L95/$E$39/2*Parametre!M217</f>
        <v>132474.92530108342</v>
      </c>
      <c r="M98" s="370">
        <f>M95/$E$39/2*Parametre!N217</f>
        <v>136343.73399762917</v>
      </c>
      <c r="N98" s="370">
        <f>N95/$E$39/2*Parametre!O217</f>
        <v>140325.50651378132</v>
      </c>
      <c r="O98" s="370">
        <f>O95/$E$39/2*Parametre!P217</f>
        <v>144423.57449842303</v>
      </c>
      <c r="P98" s="370">
        <f>P95/$E$39/2*Parametre!Q217</f>
        <v>148641.31459173438</v>
      </c>
      <c r="Q98" s="370">
        <f>Q95/$E$39/2*Parametre!R217</f>
        <v>152982.22400529002</v>
      </c>
      <c r="R98" s="370">
        <f>R95/$E$39/2*Parametre!S217</f>
        <v>157449.92525651451</v>
      </c>
      <c r="S98" s="370">
        <f>S95/$E$39/2*Parametre!T217</f>
        <v>162048.09116893428</v>
      </c>
      <c r="T98" s="370">
        <f>T95/$E$39/2*Parametre!U217</f>
        <v>166516.8586010593</v>
      </c>
      <c r="U98" s="370">
        <f>U95/$E$39/2*Parametre!V217</f>
        <v>171108.86039876437</v>
      </c>
      <c r="V98" s="370">
        <f>V95/$E$39/2*Parametre!W217</f>
        <v>175827.49936698686</v>
      </c>
      <c r="W98" s="370">
        <f>W95/$E$39/2*Parametre!X217</f>
        <v>180676.2702988089</v>
      </c>
      <c r="X98" s="370">
        <f>X95/$E$39/2*Parametre!Y217</f>
        <v>185658.73339924859</v>
      </c>
      <c r="Y98" s="370">
        <f>Y95/$E$39/2*Parametre!Z217</f>
        <v>190778.60270226287</v>
      </c>
      <c r="Z98" s="370">
        <f>Z95/$E$39/2*Parametre!AA217</f>
        <v>196039.66360347235</v>
      </c>
      <c r="AA98" s="370">
        <f>AA95/$E$39/2*Parametre!AB217</f>
        <v>201445.80346814642</v>
      </c>
      <c r="AB98" s="370">
        <f>AB95/$E$39/2*Parametre!AC217</f>
        <v>207001.04528636354</v>
      </c>
      <c r="AC98" s="370">
        <f>AC95/$E$39/2*Parametre!AD217</f>
        <v>212709.45844505544</v>
      </c>
      <c r="AD98" s="370">
        <f>AD95/$E$39/2*Parametre!AE217</f>
        <v>218402.23550192468</v>
      </c>
      <c r="AE98" s="370">
        <f>AE95/$E$39/2*Parametre!AF217</f>
        <v>224247.37675022602</v>
      </c>
      <c r="AF98" s="370">
        <f>AF95/$E$39/2*Parametre!AG217</f>
        <v>230248.96114777029</v>
      </c>
      <c r="AG98" s="370">
        <f>AG95/$E$39/2*Parametre!AH217</f>
        <v>236411.17493073913</v>
      </c>
      <c r="AH98" s="370">
        <f>AH95/$E$39/2*Parametre!AI217</f>
        <v>242738.2800539938</v>
      </c>
      <c r="AI98" s="370">
        <f>AI95/$E$39/2*Parametre!AJ217</f>
        <v>249234.71873496618</v>
      </c>
      <c r="AJ98" s="370">
        <f>AJ95/$E$39/2*Parametre!AK217</f>
        <v>255905.05120949136</v>
      </c>
      <c r="AK98" s="370">
        <f>AK95/$E$39/2*Parametre!AL217</f>
        <v>262753.88662055263</v>
      </c>
      <c r="AL98" s="370">
        <f>AL95/$E$39/2*Parametre!AM217</f>
        <v>269786.02678146993</v>
      </c>
      <c r="AM98" s="370">
        <f>AM95/$E$39/2*Parametre!AN217</f>
        <v>277006.36345694371</v>
      </c>
      <c r="AN98" s="370">
        <f>AN95/$E$39/2*Parametre!AO217</f>
        <v>284645.30895812419</v>
      </c>
      <c r="AO98" s="370">
        <f>AO95/$E$39/2*Parametre!AP217</f>
        <v>292494.91670226917</v>
      </c>
      <c r="AP98" s="370">
        <f>AP95/$E$39/2*Parametre!AQ217</f>
        <v>300560.9824508556</v>
      </c>
    </row>
    <row r="99" spans="2:42" x14ac:dyDescent="0.2">
      <c r="B99" s="371" t="s">
        <v>9</v>
      </c>
      <c r="C99" s="367">
        <f t="shared" si="186"/>
        <v>365573421.3048799</v>
      </c>
      <c r="D99" s="372">
        <f t="shared" ref="D99" si="189">SUM(D96:D98)</f>
        <v>5189055.5130019635</v>
      </c>
      <c r="E99" s="372">
        <f t="shared" ref="E99" si="190">SUM(E96:E98)</f>
        <v>5365927.5906350696</v>
      </c>
      <c r="F99" s="372">
        <f t="shared" ref="F99" si="191">SUM(F96:F98)</f>
        <v>5531365.5685270131</v>
      </c>
      <c r="G99" s="372">
        <f t="shared" ref="G99" si="192">SUM(G96:G98)</f>
        <v>5706404.5262965877</v>
      </c>
      <c r="H99" s="372">
        <f t="shared" ref="H99" si="193">SUM(H96:H98)</f>
        <v>5877697.1045594746</v>
      </c>
      <c r="I99" s="372">
        <f t="shared" ref="I99" si="194">SUM(I96:I98)</f>
        <v>6054131.4635539483</v>
      </c>
      <c r="J99" s="372">
        <f t="shared" ref="J99" si="195">SUM(J96:J98)</f>
        <v>6230936.3251554044</v>
      </c>
      <c r="K99" s="372">
        <f t="shared" ref="K99" si="196">SUM(K96:K98)</f>
        <v>6412904.5775147155</v>
      </c>
      <c r="L99" s="372">
        <f t="shared" ref="L99" si="197">SUM(L96:L98)</f>
        <v>6600187.0330434889</v>
      </c>
      <c r="M99" s="372">
        <f t="shared" ref="M99" si="198">SUM(M96:M98)</f>
        <v>6792938.9013918303</v>
      </c>
      <c r="N99" s="372">
        <f t="shared" ref="N99" si="199">SUM(N96:N98)</f>
        <v>6991319.8729576394</v>
      </c>
      <c r="O99" s="372">
        <f t="shared" ref="O99" si="200">SUM(O96:O98)</f>
        <v>7195494.3820882197</v>
      </c>
      <c r="P99" s="372">
        <f t="shared" ref="P99" si="201">SUM(P96:P98)</f>
        <v>7405631.5964774368</v>
      </c>
      <c r="Q99" s="372">
        <f t="shared" ref="Q99" si="202">SUM(Q96:Q98)</f>
        <v>7621905.6462973468</v>
      </c>
      <c r="R99" s="372">
        <f t="shared" ref="R99" si="203">SUM(R96:R98)</f>
        <v>7844495.7881946685</v>
      </c>
      <c r="S99" s="372">
        <f t="shared" ref="S99" si="204">SUM(S96:S98)</f>
        <v>8073586.4422075329</v>
      </c>
      <c r="T99" s="372">
        <f t="shared" ref="T99" si="205">SUM(T96:T98)</f>
        <v>8296230.1243232694</v>
      </c>
      <c r="U99" s="372">
        <f t="shared" ref="U99" si="206">SUM(U96:U98)</f>
        <v>8525013.5965374857</v>
      </c>
      <c r="V99" s="372">
        <f t="shared" ref="V99" si="207">SUM(V96:V98)</f>
        <v>8760106.2040220778</v>
      </c>
      <c r="W99" s="372">
        <f t="shared" ref="W99" si="208">SUM(W96:W98)</f>
        <v>9001681.9048468526</v>
      </c>
      <c r="X99" s="372">
        <f t="shared" ref="X99" si="209">SUM(X96:X98)</f>
        <v>9249919.4797409438</v>
      </c>
      <c r="Y99" s="372">
        <f t="shared" ref="Y99" si="210">SUM(Y96:Y98)</f>
        <v>9505002.6581181325</v>
      </c>
      <c r="Z99" s="372">
        <f t="shared" ref="Z99" si="211">SUM(Z96:Z98)</f>
        <v>9767120.2095217966</v>
      </c>
      <c r="AA99" s="372">
        <f t="shared" ref="AA99" si="212">SUM(AA96:AA98)</f>
        <v>10036466.12563478</v>
      </c>
      <c r="AB99" s="372">
        <f t="shared" ref="AB99" si="213">SUM(AB96:AB98)</f>
        <v>10313239.75630733</v>
      </c>
      <c r="AC99" s="372">
        <f t="shared" ref="AC99" si="214">SUM(AC96:AC98)</f>
        <v>10597645.901399817</v>
      </c>
      <c r="AD99" s="372">
        <f t="shared" ref="AD99" si="215">SUM(AD96:AD98)</f>
        <v>10881272.815469136</v>
      </c>
      <c r="AE99" s="372">
        <f t="shared" ref="AE99" si="216">SUM(AE96:AE98)</f>
        <v>11172490.503205908</v>
      </c>
      <c r="AF99" s="372">
        <f t="shared" ref="AF99" si="217">SUM(AF96:AF98)</f>
        <v>11471502.10528622</v>
      </c>
      <c r="AG99" s="372">
        <f t="shared" ref="AG99" si="218">SUM(AG96:AG98)</f>
        <v>11778516.228737507</v>
      </c>
      <c r="AH99" s="372">
        <f t="shared" ref="AH99" si="219">SUM(AH96:AH98)</f>
        <v>12093746.99971332</v>
      </c>
      <c r="AI99" s="372">
        <f t="shared" ref="AI99" si="220">SUM(AI96:AI98)</f>
        <v>12417414.363471881</v>
      </c>
      <c r="AJ99" s="372">
        <f t="shared" ref="AJ99" si="221">SUM(AJ96:AJ98)</f>
        <v>12749744.111296492</v>
      </c>
      <c r="AK99" s="372">
        <f t="shared" ref="AK99" si="222">SUM(AK96:AK98)</f>
        <v>13090968.06058684</v>
      </c>
      <c r="AL99" s="372">
        <f t="shared" ref="AL99" si="223">SUM(AL96:AL98)</f>
        <v>13441324.259980094</v>
      </c>
      <c r="AM99" s="372">
        <f t="shared" ref="AM99" si="224">SUM(AM96:AM98)</f>
        <v>13801057.119326148</v>
      </c>
      <c r="AN99" s="372">
        <f t="shared" ref="AN99:AP99" si="225">SUM(AN96:AN98)</f>
        <v>14181646.113374116</v>
      </c>
      <c r="AO99" s="372">
        <f t="shared" si="225"/>
        <v>14572730.533241125</v>
      </c>
      <c r="AP99" s="372">
        <f t="shared" si="225"/>
        <v>14974599.798836319</v>
      </c>
    </row>
    <row r="100" spans="2:42" x14ac:dyDescent="0.2">
      <c r="B100" s="373" t="s">
        <v>583</v>
      </c>
      <c r="C100" s="374">
        <f t="shared" si="186"/>
        <v>47991084492.493988</v>
      </c>
      <c r="D100" s="374">
        <f>SUM(D79,D87,D95,)</f>
        <v>878796329.90542769</v>
      </c>
      <c r="E100" s="374">
        <f t="shared" ref="E100:AN100" si="226">SUM(E79,E87,E95,)</f>
        <v>893735867.51381981</v>
      </c>
      <c r="F100" s="374">
        <f t="shared" si="226"/>
        <v>908929377.26155472</v>
      </c>
      <c r="G100" s="374">
        <f t="shared" si="226"/>
        <v>922460776.19848657</v>
      </c>
      <c r="H100" s="374">
        <f t="shared" si="226"/>
        <v>938159206.20125401</v>
      </c>
      <c r="I100" s="374">
        <f t="shared" si="226"/>
        <v>954124630.90611506</v>
      </c>
      <c r="J100" s="374">
        <f t="shared" si="226"/>
        <v>970361590.15096557</v>
      </c>
      <c r="K100" s="374">
        <f t="shared" si="226"/>
        <v>986874700.95861435</v>
      </c>
      <c r="L100" s="374">
        <f t="shared" si="226"/>
        <v>1003668658.8489987</v>
      </c>
      <c r="M100" s="374">
        <f t="shared" si="226"/>
        <v>1020748239.1737065</v>
      </c>
      <c r="N100" s="374">
        <f t="shared" si="226"/>
        <v>1038118298.4731885</v>
      </c>
      <c r="O100" s="374">
        <f t="shared" si="226"/>
        <v>1055783775.8570409</v>
      </c>
      <c r="P100" s="374">
        <f t="shared" si="226"/>
        <v>1073749694.4077573</v>
      </c>
      <c r="Q100" s="374">
        <f t="shared" si="226"/>
        <v>1092021162.6083407</v>
      </c>
      <c r="R100" s="374">
        <f t="shared" si="226"/>
        <v>1110603375.7941904</v>
      </c>
      <c r="S100" s="374">
        <f t="shared" si="226"/>
        <v>1129518834.2903008</v>
      </c>
      <c r="T100" s="374">
        <f t="shared" si="226"/>
        <v>1148755763.7976768</v>
      </c>
      <c r="U100" s="374">
        <f t="shared" si="226"/>
        <v>1168319629.8061612</v>
      </c>
      <c r="V100" s="374">
        <f t="shared" si="226"/>
        <v>1188215990.7205863</v>
      </c>
      <c r="W100" s="374">
        <f t="shared" si="226"/>
        <v>1208450499.4403701</v>
      </c>
      <c r="X100" s="374">
        <f t="shared" si="226"/>
        <v>1229028904.965965</v>
      </c>
      <c r="Y100" s="374">
        <f t="shared" si="226"/>
        <v>1249957054.0326214</v>
      </c>
      <c r="Z100" s="374">
        <f t="shared" si="226"/>
        <v>1271240892.7719185</v>
      </c>
      <c r="AA100" s="374">
        <f t="shared" si="226"/>
        <v>1292886468.4015491</v>
      </c>
      <c r="AB100" s="374">
        <f t="shared" si="226"/>
        <v>1314899930.9438272</v>
      </c>
      <c r="AC100" s="374">
        <f t="shared" si="226"/>
        <v>1337287534.9734116</v>
      </c>
      <c r="AD100" s="374">
        <f t="shared" si="226"/>
        <v>1360055641.3947408</v>
      </c>
      <c r="AE100" s="374">
        <f t="shared" si="226"/>
        <v>1383210719.2496889</v>
      </c>
      <c r="AF100" s="374">
        <f t="shared" si="226"/>
        <v>1406759347.5559444</v>
      </c>
      <c r="AG100" s="374">
        <f t="shared" si="226"/>
        <v>1430708217.1766512</v>
      </c>
      <c r="AH100" s="374">
        <f t="shared" si="226"/>
        <v>1455064132.7218275</v>
      </c>
      <c r="AI100" s="374">
        <f t="shared" si="226"/>
        <v>1479834014.4821124</v>
      </c>
      <c r="AJ100" s="374">
        <f t="shared" si="226"/>
        <v>1505024900.3953857</v>
      </c>
      <c r="AK100" s="374">
        <f t="shared" si="226"/>
        <v>1530643948.0468235</v>
      </c>
      <c r="AL100" s="374">
        <f t="shared" si="226"/>
        <v>1556698436.7029498</v>
      </c>
      <c r="AM100" s="374">
        <f t="shared" si="226"/>
        <v>1583203525.1068814</v>
      </c>
      <c r="AN100" s="374">
        <f t="shared" si="226"/>
        <v>1610159102.7382104</v>
      </c>
      <c r="AO100" s="374">
        <f t="shared" ref="AO100:AP100" si="227">SUM(AO79,AO87,AO95,)</f>
        <v>1637572828.2056286</v>
      </c>
      <c r="AP100" s="374">
        <f t="shared" si="227"/>
        <v>1665452490.3133013</v>
      </c>
    </row>
    <row r="101" spans="2:42" x14ac:dyDescent="0.2">
      <c r="B101" s="373" t="s">
        <v>575</v>
      </c>
      <c r="C101" s="375">
        <f t="shared" si="186"/>
        <v>2505093945.3634486</v>
      </c>
      <c r="D101" s="375">
        <f>SUM(D80,D88,D96,)</f>
        <v>35606791.624424614</v>
      </c>
      <c r="E101" s="375">
        <f t="shared" ref="E101:AN101" si="228">SUM(E80,E88,E96,)</f>
        <v>36820470.509103075</v>
      </c>
      <c r="F101" s="375">
        <f t="shared" si="228"/>
        <v>37955689.830336429</v>
      </c>
      <c r="G101" s="375">
        <f t="shared" si="228"/>
        <v>39086172.708948292</v>
      </c>
      <c r="H101" s="375">
        <f t="shared" si="228"/>
        <v>40260032.79555203</v>
      </c>
      <c r="I101" s="375">
        <f t="shared" si="228"/>
        <v>41469141.274124391</v>
      </c>
      <c r="J101" s="375">
        <f t="shared" si="228"/>
        <v>42680816.690506764</v>
      </c>
      <c r="K101" s="375">
        <f t="shared" si="228"/>
        <v>43927889.764081709</v>
      </c>
      <c r="L101" s="375">
        <f t="shared" si="228"/>
        <v>45211394.51651489</v>
      </c>
      <c r="M101" s="375">
        <f t="shared" si="228"/>
        <v>46532395.154362597</v>
      </c>
      <c r="N101" s="375">
        <f t="shared" si="228"/>
        <v>47891986.938446335</v>
      </c>
      <c r="O101" s="375">
        <f t="shared" si="228"/>
        <v>49291297.170846753</v>
      </c>
      <c r="P101" s="375">
        <f t="shared" si="228"/>
        <v>50731486.026871011</v>
      </c>
      <c r="Q101" s="375">
        <f t="shared" si="228"/>
        <v>52213747.499908812</v>
      </c>
      <c r="R101" s="375">
        <f t="shared" si="228"/>
        <v>53739310.666912645</v>
      </c>
      <c r="S101" s="375">
        <f t="shared" si="228"/>
        <v>55310124.039114885</v>
      </c>
      <c r="T101" s="375">
        <f t="shared" si="228"/>
        <v>56836821.997535564</v>
      </c>
      <c r="U101" s="375">
        <f t="shared" si="228"/>
        <v>58405632.636258982</v>
      </c>
      <c r="V101" s="375">
        <f t="shared" si="228"/>
        <v>60017717.509495221</v>
      </c>
      <c r="W101" s="375">
        <f t="shared" si="228"/>
        <v>61674269.944004789</v>
      </c>
      <c r="X101" s="375">
        <f t="shared" si="228"/>
        <v>63376516.43537733</v>
      </c>
      <c r="Y101" s="375">
        <f t="shared" si="228"/>
        <v>65125717.128908023</v>
      </c>
      <c r="Z101" s="375">
        <f t="shared" si="228"/>
        <v>66923166.954120301</v>
      </c>
      <c r="AA101" s="375">
        <f t="shared" si="228"/>
        <v>68770196.692152366</v>
      </c>
      <c r="AB101" s="375">
        <f t="shared" si="228"/>
        <v>70668173.616125584</v>
      </c>
      <c r="AC101" s="375">
        <f t="shared" si="228"/>
        <v>72618502.831183553</v>
      </c>
      <c r="AD101" s="375">
        <f t="shared" si="228"/>
        <v>74563544.52926527</v>
      </c>
      <c r="AE101" s="375">
        <f t="shared" si="228"/>
        <v>76560652.887913406</v>
      </c>
      <c r="AF101" s="375">
        <f t="shared" si="228"/>
        <v>78611221.453797102</v>
      </c>
      <c r="AG101" s="375">
        <f t="shared" si="228"/>
        <v>80716681.16772002</v>
      </c>
      <c r="AH101" s="375">
        <f t="shared" si="228"/>
        <v>82878501.107761607</v>
      </c>
      <c r="AI101" s="375">
        <f t="shared" si="228"/>
        <v>85098189.88583377</v>
      </c>
      <c r="AJ101" s="375">
        <f t="shared" si="228"/>
        <v>87377296.180159017</v>
      </c>
      <c r="AK101" s="375">
        <f t="shared" si="228"/>
        <v>89717410.458005369</v>
      </c>
      <c r="AL101" s="375">
        <f t="shared" si="228"/>
        <v>92120165.55731684</v>
      </c>
      <c r="AM101" s="375">
        <f t="shared" si="228"/>
        <v>94587769.222553998</v>
      </c>
      <c r="AN101" s="375">
        <f t="shared" si="228"/>
        <v>97198388.270831585</v>
      </c>
      <c r="AO101" s="375">
        <f t="shared" ref="AO101:AP101" si="229">SUM(AO80,AO88,AO96,)</f>
        <v>99881017.835120171</v>
      </c>
      <c r="AP101" s="375">
        <f t="shared" si="229"/>
        <v>102637643.85195357</v>
      </c>
    </row>
    <row r="102" spans="2:42" x14ac:dyDescent="0.2">
      <c r="B102" s="373" t="s">
        <v>576</v>
      </c>
      <c r="C102" s="375">
        <f t="shared" si="186"/>
        <v>925410124.4157176</v>
      </c>
      <c r="D102" s="375">
        <f>SUM(D81,D89,D97,)</f>
        <v>13155937.808820883</v>
      </c>
      <c r="E102" s="375">
        <f t="shared" ref="E102:AN102" si="230">SUM(E81,E89,E97,)</f>
        <v>13604365.895598946</v>
      </c>
      <c r="F102" s="375">
        <f t="shared" si="230"/>
        <v>14023804.732618334</v>
      </c>
      <c r="G102" s="375">
        <f t="shared" si="230"/>
        <v>14438287.097077454</v>
      </c>
      <c r="H102" s="375">
        <f t="shared" si="230"/>
        <v>14871925.742741263</v>
      </c>
      <c r="I102" s="375">
        <f t="shared" si="230"/>
        <v>15318585.957896473</v>
      </c>
      <c r="J102" s="375">
        <f t="shared" si="230"/>
        <v>15766195.563975399</v>
      </c>
      <c r="K102" s="375">
        <f t="shared" si="230"/>
        <v>16226881.936385835</v>
      </c>
      <c r="L102" s="375">
        <f t="shared" si="230"/>
        <v>16701027.091610989</v>
      </c>
      <c r="M102" s="375">
        <f t="shared" si="230"/>
        <v>17189024.099991173</v>
      </c>
      <c r="N102" s="375">
        <f t="shared" si="230"/>
        <v>17691277.636821546</v>
      </c>
      <c r="O102" s="375">
        <f t="shared" si="230"/>
        <v>18208204.324047722</v>
      </c>
      <c r="P102" s="375">
        <f t="shared" si="230"/>
        <v>18740232.588936526</v>
      </c>
      <c r="Q102" s="375">
        <f t="shared" si="230"/>
        <v>19287803.735709716</v>
      </c>
      <c r="R102" s="375">
        <f t="shared" si="230"/>
        <v>19851371.572833858</v>
      </c>
      <c r="S102" s="375">
        <f t="shared" si="230"/>
        <v>20431675.583816949</v>
      </c>
      <c r="T102" s="375">
        <f t="shared" si="230"/>
        <v>20995684.980341386</v>
      </c>
      <c r="U102" s="375">
        <f t="shared" si="230"/>
        <v>21575252.355259735</v>
      </c>
      <c r="V102" s="375">
        <f t="shared" si="230"/>
        <v>22170807.153702352</v>
      </c>
      <c r="W102" s="375">
        <f t="shared" si="230"/>
        <v>22782789.868469365</v>
      </c>
      <c r="X102" s="375">
        <f t="shared" si="230"/>
        <v>23411653.988145046</v>
      </c>
      <c r="Y102" s="375">
        <f t="shared" si="230"/>
        <v>24057864.967715967</v>
      </c>
      <c r="Z102" s="375">
        <f t="shared" si="230"/>
        <v>24721901.107611239</v>
      </c>
      <c r="AA102" s="375">
        <f t="shared" si="230"/>
        <v>25404253.90570486</v>
      </c>
      <c r="AB102" s="375">
        <f t="shared" si="230"/>
        <v>26105428.720575482</v>
      </c>
      <c r="AC102" s="375">
        <f t="shared" si="230"/>
        <v>26825944.861499995</v>
      </c>
      <c r="AD102" s="375">
        <f t="shared" si="230"/>
        <v>27544509.272895135</v>
      </c>
      <c r="AE102" s="375">
        <f t="shared" si="230"/>
        <v>28282309.50901163</v>
      </c>
      <c r="AF102" s="375">
        <f t="shared" si="230"/>
        <v>29039859.999068718</v>
      </c>
      <c r="AG102" s="375">
        <f t="shared" si="230"/>
        <v>29817689.664228342</v>
      </c>
      <c r="AH102" s="375">
        <f t="shared" si="230"/>
        <v>30616341.34405566</v>
      </c>
      <c r="AI102" s="375">
        <f t="shared" si="230"/>
        <v>31436372.15231099</v>
      </c>
      <c r="AJ102" s="375">
        <f t="shared" si="230"/>
        <v>32278354.186947327</v>
      </c>
      <c r="AK102" s="375">
        <f t="shared" si="230"/>
        <v>33142875.284395818</v>
      </c>
      <c r="AL102" s="375">
        <f t="shared" si="230"/>
        <v>34030538.391420856</v>
      </c>
      <c r="AM102" s="375">
        <f t="shared" si="230"/>
        <v>34942214.979867019</v>
      </c>
      <c r="AN102" s="375">
        <f t="shared" si="230"/>
        <v>35906727.498004377</v>
      </c>
      <c r="AO102" s="375">
        <f t="shared" ref="AO102:AP102" si="231">SUM(AO81,AO89,AO97,)</f>
        <v>36897845.574898608</v>
      </c>
      <c r="AP102" s="375">
        <f t="shared" si="231"/>
        <v>37916303.280704595</v>
      </c>
    </row>
    <row r="103" spans="2:42" x14ac:dyDescent="0.2">
      <c r="B103" s="373" t="s">
        <v>577</v>
      </c>
      <c r="C103" s="375">
        <f t="shared" si="186"/>
        <v>239938014.74736339</v>
      </c>
      <c r="D103" s="375">
        <f>SUM(D82,D90,D98,)</f>
        <v>3410963.5154708242</v>
      </c>
      <c r="E103" s="375">
        <f t="shared" ref="E103:AN103" si="232">SUM(E82,E90,E98,)</f>
        <v>3527228.3168595573</v>
      </c>
      <c r="F103" s="375">
        <f t="shared" si="232"/>
        <v>3635976.6487585204</v>
      </c>
      <c r="G103" s="375">
        <f t="shared" si="232"/>
        <v>3743466.4786129841</v>
      </c>
      <c r="H103" s="375">
        <f t="shared" si="232"/>
        <v>3855900.2263012705</v>
      </c>
      <c r="I103" s="375">
        <f t="shared" si="232"/>
        <v>3971709.9387554852</v>
      </c>
      <c r="J103" s="375">
        <f t="shared" si="232"/>
        <v>4087765.9515375937</v>
      </c>
      <c r="K103" s="375">
        <f t="shared" si="232"/>
        <v>4207212.153539693</v>
      </c>
      <c r="L103" s="375">
        <f t="shared" si="232"/>
        <v>4330148.0866337316</v>
      </c>
      <c r="M103" s="375">
        <f t="shared" si="232"/>
        <v>4456676.1321470635</v>
      </c>
      <c r="N103" s="375">
        <f t="shared" si="232"/>
        <v>4586899.9876264054</v>
      </c>
      <c r="O103" s="375">
        <f t="shared" si="232"/>
        <v>4720928.6797700813</v>
      </c>
      <c r="P103" s="375">
        <f t="shared" si="232"/>
        <v>4858872.7100798646</v>
      </c>
      <c r="Q103" s="375">
        <f t="shared" si="232"/>
        <v>5000846.5255028112</v>
      </c>
      <c r="R103" s="375">
        <f t="shared" si="232"/>
        <v>5146968.6733817309</v>
      </c>
      <c r="S103" s="375">
        <f t="shared" si="232"/>
        <v>5297433.59734564</v>
      </c>
      <c r="T103" s="375">
        <f t="shared" si="232"/>
        <v>5443673.9656569436</v>
      </c>
      <c r="U103" s="375">
        <f t="shared" si="232"/>
        <v>5593948.3952313447</v>
      </c>
      <c r="V103" s="375">
        <f t="shared" si="232"/>
        <v>5748368.2873497279</v>
      </c>
      <c r="W103" s="375">
        <f t="shared" si="232"/>
        <v>5907048.0550398994</v>
      </c>
      <c r="X103" s="375">
        <f t="shared" si="232"/>
        <v>6070104.2542781215</v>
      </c>
      <c r="Y103" s="375">
        <f t="shared" si="232"/>
        <v>6237658.474842052</v>
      </c>
      <c r="Z103" s="375">
        <f t="shared" si="232"/>
        <v>6409834.644259993</v>
      </c>
      <c r="AA103" s="375">
        <f t="shared" si="232"/>
        <v>6586760.028607429</v>
      </c>
      <c r="AB103" s="375">
        <f t="shared" si="232"/>
        <v>6768566.3330835719</v>
      </c>
      <c r="AC103" s="375">
        <f t="shared" si="232"/>
        <v>6955386.7845803387</v>
      </c>
      <c r="AD103" s="375">
        <f t="shared" si="232"/>
        <v>7141701.5828566942</v>
      </c>
      <c r="AE103" s="375">
        <f t="shared" si="232"/>
        <v>7333004.1997502251</v>
      </c>
      <c r="AF103" s="375">
        <f t="shared" si="232"/>
        <v>7529428.175160965</v>
      </c>
      <c r="AG103" s="375">
        <f t="shared" si="232"/>
        <v>7731110.561352822</v>
      </c>
      <c r="AH103" s="375">
        <f t="shared" si="232"/>
        <v>7938190.8909719437</v>
      </c>
      <c r="AI103" s="375">
        <f t="shared" si="232"/>
        <v>8150814.595970517</v>
      </c>
      <c r="AJ103" s="375">
        <f t="shared" si="232"/>
        <v>8369130.9723104974</v>
      </c>
      <c r="AK103" s="375">
        <f t="shared" si="232"/>
        <v>8593290.91980993</v>
      </c>
      <c r="AL103" s="375">
        <f t="shared" si="232"/>
        <v>8823451.643845953</v>
      </c>
      <c r="AM103" s="375">
        <f t="shared" si="232"/>
        <v>9059827.6726386379</v>
      </c>
      <c r="AN103" s="375">
        <f t="shared" si="232"/>
        <v>9309902.7606315948</v>
      </c>
      <c r="AO103" s="375">
        <f t="shared" ref="AO103:AP103" si="233">SUM(AO82,AO90,AO98,)</f>
        <v>9566876.1829475518</v>
      </c>
      <c r="AP103" s="375">
        <f t="shared" si="233"/>
        <v>9830937.7438633908</v>
      </c>
    </row>
    <row r="104" spans="2:42" x14ac:dyDescent="0.2">
      <c r="B104" s="376" t="s">
        <v>578</v>
      </c>
      <c r="C104" s="374">
        <f t="shared" si="186"/>
        <v>3670442084.5265288</v>
      </c>
      <c r="D104" s="374">
        <f>SUM(D83,D91,D99,)</f>
        <v>52173692.94871632</v>
      </c>
      <c r="E104" s="374">
        <f t="shared" ref="E104:AN104" si="234">SUM(E83,E91,E99,)</f>
        <v>53952064.721561581</v>
      </c>
      <c r="F104" s="374">
        <f t="shared" si="234"/>
        <v>55615471.211713292</v>
      </c>
      <c r="G104" s="374">
        <f t="shared" si="234"/>
        <v>57267926.284638725</v>
      </c>
      <c r="H104" s="374">
        <f t="shared" si="234"/>
        <v>58987858.764594562</v>
      </c>
      <c r="I104" s="374">
        <f t="shared" si="234"/>
        <v>60759437.170776345</v>
      </c>
      <c r="J104" s="374">
        <f t="shared" si="234"/>
        <v>62534778.206019752</v>
      </c>
      <c r="K104" s="374">
        <f t="shared" si="234"/>
        <v>64361983.854007244</v>
      </c>
      <c r="L104" s="374">
        <f t="shared" si="234"/>
        <v>66242569.694759615</v>
      </c>
      <c r="M104" s="374">
        <f t="shared" si="234"/>
        <v>68178095.386500835</v>
      </c>
      <c r="N104" s="374">
        <f t="shared" si="234"/>
        <v>70170164.562894285</v>
      </c>
      <c r="O104" s="374">
        <f t="shared" si="234"/>
        <v>72220430.174664557</v>
      </c>
      <c r="P104" s="374">
        <f t="shared" si="234"/>
        <v>74330591.325887397</v>
      </c>
      <c r="Q104" s="374">
        <f t="shared" si="234"/>
        <v>76502397.761121333</v>
      </c>
      <c r="R104" s="374">
        <f t="shared" si="234"/>
        <v>78737650.913128242</v>
      </c>
      <c r="S104" s="374">
        <f t="shared" si="234"/>
        <v>81039233.220277473</v>
      </c>
      <c r="T104" s="374">
        <f t="shared" si="234"/>
        <v>83276180.943533882</v>
      </c>
      <c r="U104" s="374">
        <f t="shared" si="234"/>
        <v>85574833.386750057</v>
      </c>
      <c r="V104" s="374">
        <f t="shared" si="234"/>
        <v>87936892.950547308</v>
      </c>
      <c r="W104" s="374">
        <f t="shared" si="234"/>
        <v>90364107.867514044</v>
      </c>
      <c r="X104" s="374">
        <f t="shared" si="234"/>
        <v>92858274.677800506</v>
      </c>
      <c r="Y104" s="374">
        <f t="shared" si="234"/>
        <v>95421240.571466058</v>
      </c>
      <c r="Z104" s="374">
        <f t="shared" si="234"/>
        <v>98054902.705991536</v>
      </c>
      <c r="AA104" s="374">
        <f t="shared" si="234"/>
        <v>100761210.62646465</v>
      </c>
      <c r="AB104" s="374">
        <f t="shared" si="234"/>
        <v>103542168.66978464</v>
      </c>
      <c r="AC104" s="374">
        <f t="shared" si="234"/>
        <v>106399834.47726388</v>
      </c>
      <c r="AD104" s="374">
        <f t="shared" si="234"/>
        <v>109249755.3850171</v>
      </c>
      <c r="AE104" s="374">
        <f t="shared" si="234"/>
        <v>112175966.59667528</v>
      </c>
      <c r="AF104" s="374">
        <f t="shared" si="234"/>
        <v>115180509.6280268</v>
      </c>
      <c r="AG104" s="374">
        <f t="shared" si="234"/>
        <v>118265481.39330119</v>
      </c>
      <c r="AH104" s="374">
        <f t="shared" si="234"/>
        <v>121433033.34278919</v>
      </c>
      <c r="AI104" s="374">
        <f t="shared" si="234"/>
        <v>124685376.63411526</v>
      </c>
      <c r="AJ104" s="374">
        <f t="shared" si="234"/>
        <v>128024781.33941683</v>
      </c>
      <c r="AK104" s="374">
        <f t="shared" si="234"/>
        <v>131453576.66221114</v>
      </c>
      <c r="AL104" s="374">
        <f t="shared" si="234"/>
        <v>134974155.59258366</v>
      </c>
      <c r="AM104" s="374">
        <f t="shared" si="234"/>
        <v>138589811.87505966</v>
      </c>
      <c r="AN104" s="374">
        <f t="shared" si="234"/>
        <v>142415018.52946755</v>
      </c>
      <c r="AO104" s="374">
        <f t="shared" ref="AO104:AP104" si="235">SUM(AO83,AO91,AO99,)</f>
        <v>146345739.59296632</v>
      </c>
      <c r="AP104" s="374">
        <f t="shared" si="235"/>
        <v>150384884.87652156</v>
      </c>
    </row>
  </sheetData>
  <mergeCells count="15">
    <mergeCell ref="B4:B5"/>
    <mergeCell ref="C4:E4"/>
    <mergeCell ref="C10:E10"/>
    <mergeCell ref="B14:B15"/>
    <mergeCell ref="C14:E14"/>
    <mergeCell ref="I14:K14"/>
    <mergeCell ref="B21:B22"/>
    <mergeCell ref="C21:C22"/>
    <mergeCell ref="D21:D22"/>
    <mergeCell ref="B29:B30"/>
    <mergeCell ref="C29:C30"/>
    <mergeCell ref="D29:D30"/>
    <mergeCell ref="E21:F21"/>
    <mergeCell ref="F14:H14"/>
    <mergeCell ref="G21:H21"/>
  </mergeCells>
  <pageMargins left="0.7" right="0.7" top="0.75" bottom="0.75" header="0.3" footer="0.3"/>
  <pageSetup paperSize="9" scale="75" orientation="landscape" r:id="rId1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2:AP82"/>
  <sheetViews>
    <sheetView zoomScale="90" zoomScaleNormal="90" workbookViewId="0">
      <selection activeCell="B21" activeCellId="2" sqref="B5:B6 B13:B14 B21:B22"/>
    </sheetView>
  </sheetViews>
  <sheetFormatPr defaultColWidth="9.21875" defaultRowHeight="10.199999999999999" x14ac:dyDescent="0.2"/>
  <cols>
    <col min="1" max="1" width="3.77734375" style="30" customWidth="1"/>
    <col min="2" max="2" width="46.77734375" style="30" customWidth="1"/>
    <col min="3" max="3" width="8.77734375" style="30" bestFit="1" customWidth="1"/>
    <col min="4" max="42" width="8" style="30" bestFit="1" customWidth="1"/>
    <col min="43" max="16384" width="9.21875" style="30"/>
  </cols>
  <sheetData>
    <row r="2" spans="2:42" x14ac:dyDescent="0.2">
      <c r="B2" s="31"/>
      <c r="C2" s="31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2" x14ac:dyDescent="0.2">
      <c r="B3" s="32" t="s">
        <v>438</v>
      </c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</row>
    <row r="4" spans="2:42" x14ac:dyDescent="0.2">
      <c r="B4" s="34" t="s">
        <v>33</v>
      </c>
      <c r="C4" s="266" t="s">
        <v>9</v>
      </c>
      <c r="D4" s="35">
        <f>Parametre!C13</f>
        <v>2026</v>
      </c>
      <c r="E4" s="35">
        <f>D4+$D$3</f>
        <v>2027</v>
      </c>
      <c r="F4" s="35">
        <f t="shared" ref="F4:AG4" si="0">E4+$D$3</f>
        <v>2028</v>
      </c>
      <c r="G4" s="35">
        <f t="shared" si="0"/>
        <v>2029</v>
      </c>
      <c r="H4" s="35">
        <f t="shared" si="0"/>
        <v>2030</v>
      </c>
      <c r="I4" s="35">
        <f t="shared" si="0"/>
        <v>2031</v>
      </c>
      <c r="J4" s="35">
        <f t="shared" si="0"/>
        <v>2032</v>
      </c>
      <c r="K4" s="35">
        <f t="shared" si="0"/>
        <v>2033</v>
      </c>
      <c r="L4" s="35">
        <f t="shared" si="0"/>
        <v>2034</v>
      </c>
      <c r="M4" s="35">
        <f t="shared" si="0"/>
        <v>2035</v>
      </c>
      <c r="N4" s="35">
        <f t="shared" si="0"/>
        <v>2036</v>
      </c>
      <c r="O4" s="35">
        <f t="shared" si="0"/>
        <v>2037</v>
      </c>
      <c r="P4" s="35">
        <f t="shared" si="0"/>
        <v>2038</v>
      </c>
      <c r="Q4" s="35">
        <f t="shared" si="0"/>
        <v>2039</v>
      </c>
      <c r="R4" s="35">
        <f t="shared" si="0"/>
        <v>2040</v>
      </c>
      <c r="S4" s="35">
        <f t="shared" si="0"/>
        <v>2041</v>
      </c>
      <c r="T4" s="35">
        <f t="shared" si="0"/>
        <v>2042</v>
      </c>
      <c r="U4" s="35">
        <f t="shared" si="0"/>
        <v>2043</v>
      </c>
      <c r="V4" s="35">
        <f t="shared" si="0"/>
        <v>2044</v>
      </c>
      <c r="W4" s="35">
        <f t="shared" si="0"/>
        <v>2045</v>
      </c>
      <c r="X4" s="35">
        <f t="shared" si="0"/>
        <v>2046</v>
      </c>
      <c r="Y4" s="35">
        <f t="shared" si="0"/>
        <v>2047</v>
      </c>
      <c r="Z4" s="35">
        <f t="shared" si="0"/>
        <v>2048</v>
      </c>
      <c r="AA4" s="35">
        <f t="shared" si="0"/>
        <v>2049</v>
      </c>
      <c r="AB4" s="35">
        <f t="shared" si="0"/>
        <v>2050</v>
      </c>
      <c r="AC4" s="35">
        <f t="shared" si="0"/>
        <v>2051</v>
      </c>
      <c r="AD4" s="35">
        <f t="shared" si="0"/>
        <v>2052</v>
      </c>
      <c r="AE4" s="35">
        <f t="shared" si="0"/>
        <v>2053</v>
      </c>
      <c r="AF4" s="35">
        <f t="shared" si="0"/>
        <v>2054</v>
      </c>
      <c r="AG4" s="35">
        <f t="shared" si="0"/>
        <v>2055</v>
      </c>
      <c r="AH4" s="35">
        <f t="shared" ref="AH4" si="1">AG4+$D$3</f>
        <v>2056</v>
      </c>
      <c r="AI4" s="35">
        <f t="shared" ref="AI4" si="2">AH4+$D$3</f>
        <v>2057</v>
      </c>
      <c r="AJ4" s="35">
        <f t="shared" ref="AJ4" si="3">AI4+$D$3</f>
        <v>2058</v>
      </c>
      <c r="AK4" s="35">
        <f t="shared" ref="AK4" si="4">AJ4+$D$3</f>
        <v>2059</v>
      </c>
      <c r="AL4" s="35">
        <f t="shared" ref="AL4" si="5">AK4+$D$3</f>
        <v>2060</v>
      </c>
      <c r="AM4" s="35">
        <f t="shared" ref="AM4" si="6">AL4+$D$3</f>
        <v>2061</v>
      </c>
      <c r="AN4" s="35">
        <f t="shared" ref="AN4" si="7">AM4+$D$3</f>
        <v>2062</v>
      </c>
      <c r="AO4" s="35">
        <f t="shared" ref="AO4" si="8">AN4+$D$3</f>
        <v>2063</v>
      </c>
      <c r="AP4" s="35">
        <f t="shared" ref="AP4" si="9">AO4+$D$3</f>
        <v>2064</v>
      </c>
    </row>
    <row r="5" spans="2:42" x14ac:dyDescent="0.2">
      <c r="B5" s="662" t="s">
        <v>284</v>
      </c>
      <c r="C5" s="37">
        <f>SUM(D5:AP5)</f>
        <v>0</v>
      </c>
      <c r="D5" s="120">
        <v>0</v>
      </c>
      <c r="E5" s="120">
        <v>0</v>
      </c>
      <c r="F5" s="120">
        <v>0</v>
      </c>
      <c r="G5" s="120">
        <v>0</v>
      </c>
      <c r="H5" s="120">
        <v>0</v>
      </c>
      <c r="I5" s="120">
        <v>0</v>
      </c>
      <c r="J5" s="120">
        <v>0</v>
      </c>
      <c r="K5" s="120">
        <v>0</v>
      </c>
      <c r="L5" s="120">
        <v>0</v>
      </c>
      <c r="M5" s="120">
        <v>0</v>
      </c>
      <c r="N5" s="120">
        <v>0</v>
      </c>
      <c r="O5" s="120">
        <v>0</v>
      </c>
      <c r="P5" s="120">
        <v>0</v>
      </c>
      <c r="Q5" s="120">
        <v>0</v>
      </c>
      <c r="R5" s="120">
        <v>0</v>
      </c>
      <c r="S5" s="120">
        <v>0</v>
      </c>
      <c r="T5" s="120">
        <v>0</v>
      </c>
      <c r="U5" s="120">
        <v>0</v>
      </c>
      <c r="V5" s="120">
        <v>0</v>
      </c>
      <c r="W5" s="120">
        <v>0</v>
      </c>
      <c r="X5" s="120">
        <v>0</v>
      </c>
      <c r="Y5" s="120">
        <v>0</v>
      </c>
      <c r="Z5" s="120">
        <v>0</v>
      </c>
      <c r="AA5" s="120">
        <v>0</v>
      </c>
      <c r="AB5" s="120">
        <v>0</v>
      </c>
      <c r="AC5" s="120">
        <v>0</v>
      </c>
      <c r="AD5" s="120">
        <v>0</v>
      </c>
      <c r="AE5" s="120">
        <v>0</v>
      </c>
      <c r="AF5" s="120">
        <v>0</v>
      </c>
      <c r="AG5" s="120">
        <v>0</v>
      </c>
      <c r="AH5" s="120">
        <v>0</v>
      </c>
      <c r="AI5" s="120">
        <v>0</v>
      </c>
      <c r="AJ5" s="120">
        <v>0</v>
      </c>
      <c r="AK5" s="120">
        <v>0</v>
      </c>
      <c r="AL5" s="120">
        <v>0</v>
      </c>
      <c r="AM5" s="120">
        <v>0</v>
      </c>
      <c r="AN5" s="120">
        <v>0</v>
      </c>
      <c r="AO5" s="120">
        <v>0</v>
      </c>
      <c r="AP5" s="120">
        <v>0</v>
      </c>
    </row>
    <row r="6" spans="2:42" x14ac:dyDescent="0.2">
      <c r="B6" s="662" t="s">
        <v>283</v>
      </c>
      <c r="C6" s="37">
        <f t="shared" ref="C6:C7" si="10">SUM(D6:AP6)</f>
        <v>0</v>
      </c>
      <c r="D6" s="120">
        <f>'11a_A Znečisť. látky (voz.)'!D9</f>
        <v>0</v>
      </c>
      <c r="E6" s="120">
        <f>'11a_A Znečisť. látky (voz.)'!E9</f>
        <v>0</v>
      </c>
      <c r="F6" s="120">
        <f>'11a_A Znečisť. látky (voz.)'!F9</f>
        <v>0</v>
      </c>
      <c r="G6" s="120">
        <f>'11a_A Znečisť. látky (voz.)'!G9</f>
        <v>0</v>
      </c>
      <c r="H6" s="120">
        <f>'11a_A Znečisť. látky (voz.)'!H9</f>
        <v>0</v>
      </c>
      <c r="I6" s="120">
        <f>'11a_A Znečisť. látky (voz.)'!I9</f>
        <v>0</v>
      </c>
      <c r="J6" s="120">
        <f>'11a_A Znečisť. látky (voz.)'!J9</f>
        <v>0</v>
      </c>
      <c r="K6" s="120">
        <f>'11a_A Znečisť. látky (voz.)'!K9</f>
        <v>0</v>
      </c>
      <c r="L6" s="120">
        <f>'11a_A Znečisť. látky (voz.)'!L9</f>
        <v>0</v>
      </c>
      <c r="M6" s="120">
        <f>'11a_A Znečisť. látky (voz.)'!M9</f>
        <v>0</v>
      </c>
      <c r="N6" s="120">
        <f>'11a_A Znečisť. látky (voz.)'!N9</f>
        <v>0</v>
      </c>
      <c r="O6" s="120">
        <f>'11a_A Znečisť. látky (voz.)'!O9</f>
        <v>0</v>
      </c>
      <c r="P6" s="120">
        <f>'11a_A Znečisť. látky (voz.)'!P9</f>
        <v>0</v>
      </c>
      <c r="Q6" s="120">
        <f>'11a_A Znečisť. látky (voz.)'!Q9</f>
        <v>0</v>
      </c>
      <c r="R6" s="120">
        <f>'11a_A Znečisť. látky (voz.)'!R9</f>
        <v>0</v>
      </c>
      <c r="S6" s="120">
        <f>'11a_A Znečisť. látky (voz.)'!S9</f>
        <v>0</v>
      </c>
      <c r="T6" s="120">
        <f>'11a_A Znečisť. látky (voz.)'!T9</f>
        <v>0</v>
      </c>
      <c r="U6" s="120">
        <f>'11a_A Znečisť. látky (voz.)'!U9</f>
        <v>0</v>
      </c>
      <c r="V6" s="120">
        <f>'11a_A Znečisť. látky (voz.)'!V9</f>
        <v>0</v>
      </c>
      <c r="W6" s="120">
        <f>'11a_A Znečisť. látky (voz.)'!W9</f>
        <v>0</v>
      </c>
      <c r="X6" s="120">
        <f>'11a_A Znečisť. látky (voz.)'!X9</f>
        <v>0</v>
      </c>
      <c r="Y6" s="120">
        <f>'11a_A Znečisť. látky (voz.)'!Y9</f>
        <v>0</v>
      </c>
      <c r="Z6" s="120">
        <f>'11a_A Znečisť. látky (voz.)'!Z9</f>
        <v>0</v>
      </c>
      <c r="AA6" s="120">
        <f>'11a_A Znečisť. látky (voz.)'!AA9</f>
        <v>0</v>
      </c>
      <c r="AB6" s="120">
        <f>'11a_A Znečisť. látky (voz.)'!AB9</f>
        <v>0</v>
      </c>
      <c r="AC6" s="120">
        <f>'11a_A Znečisť. látky (voz.)'!AC9</f>
        <v>0</v>
      </c>
      <c r="AD6" s="120">
        <f>'11a_A Znečisť. látky (voz.)'!AD9</f>
        <v>0</v>
      </c>
      <c r="AE6" s="120">
        <f>'11a_A Znečisť. látky (voz.)'!AE9</f>
        <v>0</v>
      </c>
      <c r="AF6" s="120">
        <f>'11a_A Znečisť. látky (voz.)'!AF9</f>
        <v>0</v>
      </c>
      <c r="AG6" s="120">
        <f>'11a_A Znečisť. látky (voz.)'!AG9</f>
        <v>0</v>
      </c>
      <c r="AH6" s="120">
        <f>'11a_A Znečisť. látky (voz.)'!AH9</f>
        <v>0</v>
      </c>
      <c r="AI6" s="120">
        <f>'11a_A Znečisť. látky (voz.)'!AI9</f>
        <v>0</v>
      </c>
      <c r="AJ6" s="120">
        <f>'11a_A Znečisť. látky (voz.)'!AJ9</f>
        <v>0</v>
      </c>
      <c r="AK6" s="120">
        <f>'11a_A Znečisť. látky (voz.)'!AK9</f>
        <v>0</v>
      </c>
      <c r="AL6" s="120">
        <f>'11a_A Znečisť. látky (voz.)'!AL9</f>
        <v>0</v>
      </c>
      <c r="AM6" s="120">
        <f>'11a_A Znečisť. látky (voz.)'!AM9</f>
        <v>0</v>
      </c>
      <c r="AN6" s="120">
        <f>'11a_A Znečisť. látky (voz.)'!AN9</f>
        <v>0</v>
      </c>
      <c r="AO6" s="120">
        <f>'11a_A Znečisť. látky (voz.)'!AO9</f>
        <v>0</v>
      </c>
      <c r="AP6" s="120">
        <f>'11a_A Znečisť. látky (voz.)'!AP9</f>
        <v>0</v>
      </c>
    </row>
    <row r="7" spans="2:42" x14ac:dyDescent="0.2">
      <c r="B7" s="32" t="s">
        <v>9</v>
      </c>
      <c r="C7" s="121">
        <f t="shared" si="10"/>
        <v>0</v>
      </c>
      <c r="D7" s="121">
        <f t="shared" ref="D7:AG7" si="11">SUM(D5:D6)</f>
        <v>0</v>
      </c>
      <c r="E7" s="121">
        <f t="shared" si="11"/>
        <v>0</v>
      </c>
      <c r="F7" s="121">
        <f t="shared" si="11"/>
        <v>0</v>
      </c>
      <c r="G7" s="121">
        <f t="shared" si="11"/>
        <v>0</v>
      </c>
      <c r="H7" s="121">
        <f t="shared" si="11"/>
        <v>0</v>
      </c>
      <c r="I7" s="121">
        <f t="shared" si="11"/>
        <v>0</v>
      </c>
      <c r="J7" s="121">
        <f t="shared" si="11"/>
        <v>0</v>
      </c>
      <c r="K7" s="121">
        <f t="shared" si="11"/>
        <v>0</v>
      </c>
      <c r="L7" s="121">
        <f t="shared" si="11"/>
        <v>0</v>
      </c>
      <c r="M7" s="121">
        <f t="shared" si="11"/>
        <v>0</v>
      </c>
      <c r="N7" s="121">
        <f t="shared" si="11"/>
        <v>0</v>
      </c>
      <c r="O7" s="121">
        <f t="shared" si="11"/>
        <v>0</v>
      </c>
      <c r="P7" s="121">
        <f t="shared" si="11"/>
        <v>0</v>
      </c>
      <c r="Q7" s="121">
        <f t="shared" si="11"/>
        <v>0</v>
      </c>
      <c r="R7" s="121">
        <f t="shared" si="11"/>
        <v>0</v>
      </c>
      <c r="S7" s="121">
        <f t="shared" si="11"/>
        <v>0</v>
      </c>
      <c r="T7" s="121">
        <f t="shared" si="11"/>
        <v>0</v>
      </c>
      <c r="U7" s="121">
        <f t="shared" si="11"/>
        <v>0</v>
      </c>
      <c r="V7" s="121">
        <f t="shared" si="11"/>
        <v>0</v>
      </c>
      <c r="W7" s="121">
        <f t="shared" si="11"/>
        <v>0</v>
      </c>
      <c r="X7" s="121">
        <f t="shared" si="11"/>
        <v>0</v>
      </c>
      <c r="Y7" s="121">
        <f t="shared" si="11"/>
        <v>0</v>
      </c>
      <c r="Z7" s="121">
        <f t="shared" si="11"/>
        <v>0</v>
      </c>
      <c r="AA7" s="121">
        <f t="shared" si="11"/>
        <v>0</v>
      </c>
      <c r="AB7" s="121">
        <f t="shared" si="11"/>
        <v>0</v>
      </c>
      <c r="AC7" s="121">
        <f t="shared" si="11"/>
        <v>0</v>
      </c>
      <c r="AD7" s="121">
        <f t="shared" si="11"/>
        <v>0</v>
      </c>
      <c r="AE7" s="121">
        <f t="shared" si="11"/>
        <v>0</v>
      </c>
      <c r="AF7" s="121">
        <f t="shared" si="11"/>
        <v>0</v>
      </c>
      <c r="AG7" s="121">
        <f t="shared" si="11"/>
        <v>0</v>
      </c>
      <c r="AH7" s="121">
        <f t="shared" ref="AH7:AN7" si="12">SUM(AH5:AH6)</f>
        <v>0</v>
      </c>
      <c r="AI7" s="121">
        <f t="shared" si="12"/>
        <v>0</v>
      </c>
      <c r="AJ7" s="121">
        <f t="shared" si="12"/>
        <v>0</v>
      </c>
      <c r="AK7" s="121">
        <f t="shared" si="12"/>
        <v>0</v>
      </c>
      <c r="AL7" s="121">
        <f t="shared" si="12"/>
        <v>0</v>
      </c>
      <c r="AM7" s="121">
        <f t="shared" si="12"/>
        <v>0</v>
      </c>
      <c r="AN7" s="121">
        <f t="shared" si="12"/>
        <v>0</v>
      </c>
      <c r="AO7" s="121">
        <f t="shared" ref="AO7:AP7" si="13">SUM(AO5:AO6)</f>
        <v>0</v>
      </c>
      <c r="AP7" s="121">
        <f t="shared" si="13"/>
        <v>0</v>
      </c>
    </row>
    <row r="10" spans="2:42" x14ac:dyDescent="0.2">
      <c r="B10" s="31"/>
      <c r="C10" s="31"/>
      <c r="D10" s="31" t="s">
        <v>10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2:42" x14ac:dyDescent="0.2">
      <c r="B11" s="32" t="s">
        <v>439</v>
      </c>
      <c r="C11" s="32"/>
      <c r="D11" s="33">
        <v>1</v>
      </c>
      <c r="E11" s="33">
        <v>2</v>
      </c>
      <c r="F11" s="33">
        <v>3</v>
      </c>
      <c r="G11" s="33">
        <v>4</v>
      </c>
      <c r="H11" s="33">
        <v>5</v>
      </c>
      <c r="I11" s="33">
        <v>6</v>
      </c>
      <c r="J11" s="33">
        <v>7</v>
      </c>
      <c r="K11" s="33">
        <v>8</v>
      </c>
      <c r="L11" s="33">
        <v>9</v>
      </c>
      <c r="M11" s="33">
        <v>10</v>
      </c>
      <c r="N11" s="33">
        <v>11</v>
      </c>
      <c r="O11" s="33">
        <v>12</v>
      </c>
      <c r="P11" s="33">
        <v>13</v>
      </c>
      <c r="Q11" s="33">
        <v>14</v>
      </c>
      <c r="R11" s="33">
        <v>15</v>
      </c>
      <c r="S11" s="33">
        <v>16</v>
      </c>
      <c r="T11" s="33">
        <v>17</v>
      </c>
      <c r="U11" s="33">
        <v>18</v>
      </c>
      <c r="V11" s="33">
        <v>19</v>
      </c>
      <c r="W11" s="33">
        <v>20</v>
      </c>
      <c r="X11" s="33">
        <v>21</v>
      </c>
      <c r="Y11" s="33">
        <v>22</v>
      </c>
      <c r="Z11" s="33">
        <v>23</v>
      </c>
      <c r="AA11" s="33">
        <v>24</v>
      </c>
      <c r="AB11" s="33">
        <v>25</v>
      </c>
      <c r="AC11" s="33">
        <v>26</v>
      </c>
      <c r="AD11" s="33">
        <v>27</v>
      </c>
      <c r="AE11" s="33">
        <v>28</v>
      </c>
      <c r="AF11" s="33">
        <v>29</v>
      </c>
      <c r="AG11" s="33">
        <v>30</v>
      </c>
      <c r="AH11" s="33">
        <v>31</v>
      </c>
      <c r="AI11" s="33">
        <v>32</v>
      </c>
      <c r="AJ11" s="33">
        <v>33</v>
      </c>
      <c r="AK11" s="33">
        <v>34</v>
      </c>
      <c r="AL11" s="33">
        <v>35</v>
      </c>
      <c r="AM11" s="33">
        <v>36</v>
      </c>
      <c r="AN11" s="33">
        <v>37</v>
      </c>
      <c r="AO11" s="33">
        <v>38</v>
      </c>
      <c r="AP11" s="33">
        <v>39</v>
      </c>
    </row>
    <row r="12" spans="2:42" x14ac:dyDescent="0.2">
      <c r="B12" s="34" t="s">
        <v>34</v>
      </c>
      <c r="C12" s="266" t="s">
        <v>9</v>
      </c>
      <c r="D12" s="35">
        <f>D4</f>
        <v>2026</v>
      </c>
      <c r="E12" s="35">
        <f>D12+$D$3</f>
        <v>2027</v>
      </c>
      <c r="F12" s="35">
        <f t="shared" ref="F12" si="14">E12+$D$3</f>
        <v>2028</v>
      </c>
      <c r="G12" s="35">
        <f t="shared" ref="G12" si="15">F12+$D$3</f>
        <v>2029</v>
      </c>
      <c r="H12" s="35">
        <f t="shared" ref="H12" si="16">G12+$D$3</f>
        <v>2030</v>
      </c>
      <c r="I12" s="35">
        <f t="shared" ref="I12" si="17">H12+$D$3</f>
        <v>2031</v>
      </c>
      <c r="J12" s="35">
        <f t="shared" ref="J12" si="18">I12+$D$3</f>
        <v>2032</v>
      </c>
      <c r="K12" s="35">
        <f t="shared" ref="K12" si="19">J12+$D$3</f>
        <v>2033</v>
      </c>
      <c r="L12" s="35">
        <f t="shared" ref="L12" si="20">K12+$D$3</f>
        <v>2034</v>
      </c>
      <c r="M12" s="35">
        <f t="shared" ref="M12" si="21">L12+$D$3</f>
        <v>2035</v>
      </c>
      <c r="N12" s="35">
        <f t="shared" ref="N12" si="22">M12+$D$3</f>
        <v>2036</v>
      </c>
      <c r="O12" s="35">
        <f t="shared" ref="O12" si="23">N12+$D$3</f>
        <v>2037</v>
      </c>
      <c r="P12" s="35">
        <f t="shared" ref="P12" si="24">O12+$D$3</f>
        <v>2038</v>
      </c>
      <c r="Q12" s="35">
        <f t="shared" ref="Q12" si="25">P12+$D$3</f>
        <v>2039</v>
      </c>
      <c r="R12" s="35">
        <f t="shared" ref="R12" si="26">Q12+$D$3</f>
        <v>2040</v>
      </c>
      <c r="S12" s="35">
        <f t="shared" ref="S12" si="27">R12+$D$3</f>
        <v>2041</v>
      </c>
      <c r="T12" s="35">
        <f t="shared" ref="T12" si="28">S12+$D$3</f>
        <v>2042</v>
      </c>
      <c r="U12" s="35">
        <f t="shared" ref="U12" si="29">T12+$D$3</f>
        <v>2043</v>
      </c>
      <c r="V12" s="35">
        <f t="shared" ref="V12" si="30">U12+$D$3</f>
        <v>2044</v>
      </c>
      <c r="W12" s="35">
        <f t="shared" ref="W12" si="31">V12+$D$3</f>
        <v>2045</v>
      </c>
      <c r="X12" s="35">
        <f t="shared" ref="X12" si="32">W12+$D$3</f>
        <v>2046</v>
      </c>
      <c r="Y12" s="35">
        <f t="shared" ref="Y12" si="33">X12+$D$3</f>
        <v>2047</v>
      </c>
      <c r="Z12" s="35">
        <f t="shared" ref="Z12" si="34">Y12+$D$3</f>
        <v>2048</v>
      </c>
      <c r="AA12" s="35">
        <f t="shared" ref="AA12" si="35">Z12+$D$3</f>
        <v>2049</v>
      </c>
      <c r="AB12" s="35">
        <f t="shared" ref="AB12" si="36">AA12+$D$3</f>
        <v>2050</v>
      </c>
      <c r="AC12" s="35">
        <f t="shared" ref="AC12" si="37">AB12+$D$3</f>
        <v>2051</v>
      </c>
      <c r="AD12" s="35">
        <f t="shared" ref="AD12" si="38">AC12+$D$3</f>
        <v>2052</v>
      </c>
      <c r="AE12" s="35">
        <f t="shared" ref="AE12" si="39">AD12+$D$3</f>
        <v>2053</v>
      </c>
      <c r="AF12" s="35">
        <f t="shared" ref="AF12" si="40">AE12+$D$3</f>
        <v>2054</v>
      </c>
      <c r="AG12" s="35">
        <f t="shared" ref="AG12" si="41">AF12+$D$3</f>
        <v>2055</v>
      </c>
      <c r="AH12" s="35">
        <f t="shared" ref="AH12" si="42">AG12+$D$3</f>
        <v>2056</v>
      </c>
      <c r="AI12" s="35">
        <f t="shared" ref="AI12" si="43">AH12+$D$3</f>
        <v>2057</v>
      </c>
      <c r="AJ12" s="35">
        <f t="shared" ref="AJ12" si="44">AI12+$D$3</f>
        <v>2058</v>
      </c>
      <c r="AK12" s="35">
        <f t="shared" ref="AK12" si="45">AJ12+$D$3</f>
        <v>2059</v>
      </c>
      <c r="AL12" s="35">
        <f t="shared" ref="AL12" si="46">AK12+$D$3</f>
        <v>2060</v>
      </c>
      <c r="AM12" s="35">
        <f t="shared" ref="AM12" si="47">AL12+$D$3</f>
        <v>2061</v>
      </c>
      <c r="AN12" s="35">
        <f t="shared" ref="AN12" si="48">AM12+$D$3</f>
        <v>2062</v>
      </c>
      <c r="AO12" s="35">
        <f t="shared" ref="AO12" si="49">AN12+$D$3</f>
        <v>2063</v>
      </c>
      <c r="AP12" s="35">
        <f t="shared" ref="AP12" si="50">AO12+$D$3</f>
        <v>2064</v>
      </c>
    </row>
    <row r="13" spans="2:42" x14ac:dyDescent="0.2">
      <c r="B13" s="662" t="s">
        <v>284</v>
      </c>
      <c r="C13" s="37">
        <f>SUM(D13:AP13)</f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0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0">
        <v>0</v>
      </c>
      <c r="AP13" s="120">
        <v>0</v>
      </c>
    </row>
    <row r="14" spans="2:42" x14ac:dyDescent="0.2">
      <c r="B14" s="662" t="s">
        <v>283</v>
      </c>
      <c r="C14" s="37">
        <f t="shared" ref="C14:C15" si="51">SUM(D14:AP14)</f>
        <v>0</v>
      </c>
      <c r="D14" s="120">
        <f>'11a_A Znečisť. látky (voz.)'!D18</f>
        <v>0</v>
      </c>
      <c r="E14" s="120">
        <f>'11a_A Znečisť. látky (voz.)'!E18</f>
        <v>0</v>
      </c>
      <c r="F14" s="120">
        <f>'11a_A Znečisť. látky (voz.)'!F18</f>
        <v>0</v>
      </c>
      <c r="G14" s="120">
        <f>'11a_A Znečisť. látky (voz.)'!G18</f>
        <v>0</v>
      </c>
      <c r="H14" s="120">
        <f>'11a_A Znečisť. látky (voz.)'!H18</f>
        <v>0</v>
      </c>
      <c r="I14" s="120">
        <f>'11a_A Znečisť. látky (voz.)'!I18</f>
        <v>0</v>
      </c>
      <c r="J14" s="120">
        <f>'11a_A Znečisť. látky (voz.)'!J18</f>
        <v>0</v>
      </c>
      <c r="K14" s="120">
        <f>'11a_A Znečisť. látky (voz.)'!K18</f>
        <v>0</v>
      </c>
      <c r="L14" s="120">
        <f>'11a_A Znečisť. látky (voz.)'!L18</f>
        <v>0</v>
      </c>
      <c r="M14" s="120">
        <f>'11a_A Znečisť. látky (voz.)'!M18</f>
        <v>0</v>
      </c>
      <c r="N14" s="120">
        <f>'11a_A Znečisť. látky (voz.)'!N18</f>
        <v>0</v>
      </c>
      <c r="O14" s="120">
        <f>'11a_A Znečisť. látky (voz.)'!O18</f>
        <v>0</v>
      </c>
      <c r="P14" s="120">
        <f>'11a_A Znečisť. látky (voz.)'!P18</f>
        <v>0</v>
      </c>
      <c r="Q14" s="120">
        <f>'11a_A Znečisť. látky (voz.)'!Q18</f>
        <v>0</v>
      </c>
      <c r="R14" s="120">
        <f>'11a_A Znečisť. látky (voz.)'!R18</f>
        <v>0</v>
      </c>
      <c r="S14" s="120">
        <f>'11a_A Znečisť. látky (voz.)'!S18</f>
        <v>0</v>
      </c>
      <c r="T14" s="120">
        <f>'11a_A Znečisť. látky (voz.)'!T18</f>
        <v>0</v>
      </c>
      <c r="U14" s="120">
        <f>'11a_A Znečisť. látky (voz.)'!U18</f>
        <v>0</v>
      </c>
      <c r="V14" s="120">
        <f>'11a_A Znečisť. látky (voz.)'!V18</f>
        <v>0</v>
      </c>
      <c r="W14" s="120">
        <f>'11a_A Znečisť. látky (voz.)'!W18</f>
        <v>0</v>
      </c>
      <c r="X14" s="120">
        <f>'11a_A Znečisť. látky (voz.)'!X18</f>
        <v>0</v>
      </c>
      <c r="Y14" s="120">
        <f>'11a_A Znečisť. látky (voz.)'!Y18</f>
        <v>0</v>
      </c>
      <c r="Z14" s="120">
        <f>'11a_A Znečisť. látky (voz.)'!Z18</f>
        <v>0</v>
      </c>
      <c r="AA14" s="120">
        <f>'11a_A Znečisť. látky (voz.)'!AA18</f>
        <v>0</v>
      </c>
      <c r="AB14" s="120">
        <f>'11a_A Znečisť. látky (voz.)'!AB18</f>
        <v>0</v>
      </c>
      <c r="AC14" s="120">
        <f>'11a_A Znečisť. látky (voz.)'!AC18</f>
        <v>0</v>
      </c>
      <c r="AD14" s="120">
        <f>'11a_A Znečisť. látky (voz.)'!AD18</f>
        <v>0</v>
      </c>
      <c r="AE14" s="120">
        <f>'11a_A Znečisť. látky (voz.)'!AE18</f>
        <v>0</v>
      </c>
      <c r="AF14" s="120">
        <f>'11a_A Znečisť. látky (voz.)'!AF18</f>
        <v>0</v>
      </c>
      <c r="AG14" s="120">
        <f>'11a_A Znečisť. látky (voz.)'!AG18</f>
        <v>0</v>
      </c>
      <c r="AH14" s="120">
        <f>'11a_A Znečisť. látky (voz.)'!AH18</f>
        <v>0</v>
      </c>
      <c r="AI14" s="120">
        <f>'11a_A Znečisť. látky (voz.)'!AI18</f>
        <v>0</v>
      </c>
      <c r="AJ14" s="120">
        <f>'11a_A Znečisť. látky (voz.)'!AJ18</f>
        <v>0</v>
      </c>
      <c r="AK14" s="120">
        <f>'11a_A Znečisť. látky (voz.)'!AK18</f>
        <v>0</v>
      </c>
      <c r="AL14" s="120">
        <f>'11a_A Znečisť. látky (voz.)'!AL18</f>
        <v>0</v>
      </c>
      <c r="AM14" s="120">
        <f>'11a_A Znečisť. látky (voz.)'!AM18</f>
        <v>0</v>
      </c>
      <c r="AN14" s="120">
        <f>'11a_A Znečisť. látky (voz.)'!AN18</f>
        <v>0</v>
      </c>
      <c r="AO14" s="120">
        <f>'11a_A Znečisť. látky (voz.)'!AO18</f>
        <v>0</v>
      </c>
      <c r="AP14" s="120">
        <f>'11a_A Znečisť. látky (voz.)'!AP18</f>
        <v>0</v>
      </c>
    </row>
    <row r="15" spans="2:42" x14ac:dyDescent="0.2">
      <c r="B15" s="32" t="s">
        <v>9</v>
      </c>
      <c r="C15" s="121">
        <f t="shared" si="51"/>
        <v>0</v>
      </c>
      <c r="D15" s="121">
        <f t="shared" ref="D15:AG15" si="52">SUM(D13:D14)</f>
        <v>0</v>
      </c>
      <c r="E15" s="121">
        <f t="shared" si="52"/>
        <v>0</v>
      </c>
      <c r="F15" s="121">
        <f t="shared" si="52"/>
        <v>0</v>
      </c>
      <c r="G15" s="121">
        <f t="shared" si="52"/>
        <v>0</v>
      </c>
      <c r="H15" s="121">
        <f t="shared" si="52"/>
        <v>0</v>
      </c>
      <c r="I15" s="121">
        <f t="shared" si="52"/>
        <v>0</v>
      </c>
      <c r="J15" s="121">
        <f t="shared" si="52"/>
        <v>0</v>
      </c>
      <c r="K15" s="121">
        <f t="shared" si="52"/>
        <v>0</v>
      </c>
      <c r="L15" s="121">
        <f t="shared" si="52"/>
        <v>0</v>
      </c>
      <c r="M15" s="121">
        <f t="shared" si="52"/>
        <v>0</v>
      </c>
      <c r="N15" s="121">
        <f t="shared" si="52"/>
        <v>0</v>
      </c>
      <c r="O15" s="121">
        <f t="shared" si="52"/>
        <v>0</v>
      </c>
      <c r="P15" s="121">
        <f t="shared" si="52"/>
        <v>0</v>
      </c>
      <c r="Q15" s="121">
        <f t="shared" si="52"/>
        <v>0</v>
      </c>
      <c r="R15" s="121">
        <f t="shared" si="52"/>
        <v>0</v>
      </c>
      <c r="S15" s="121">
        <f t="shared" si="52"/>
        <v>0</v>
      </c>
      <c r="T15" s="121">
        <f t="shared" si="52"/>
        <v>0</v>
      </c>
      <c r="U15" s="121">
        <f t="shared" si="52"/>
        <v>0</v>
      </c>
      <c r="V15" s="121">
        <f t="shared" si="52"/>
        <v>0</v>
      </c>
      <c r="W15" s="121">
        <f t="shared" si="52"/>
        <v>0</v>
      </c>
      <c r="X15" s="121">
        <f t="shared" si="52"/>
        <v>0</v>
      </c>
      <c r="Y15" s="121">
        <f t="shared" si="52"/>
        <v>0</v>
      </c>
      <c r="Z15" s="121">
        <f t="shared" si="52"/>
        <v>0</v>
      </c>
      <c r="AA15" s="121">
        <f t="shared" si="52"/>
        <v>0</v>
      </c>
      <c r="AB15" s="121">
        <f t="shared" si="52"/>
        <v>0</v>
      </c>
      <c r="AC15" s="121">
        <f t="shared" si="52"/>
        <v>0</v>
      </c>
      <c r="AD15" s="121">
        <f t="shared" si="52"/>
        <v>0</v>
      </c>
      <c r="AE15" s="121">
        <f t="shared" si="52"/>
        <v>0</v>
      </c>
      <c r="AF15" s="121">
        <f t="shared" si="52"/>
        <v>0</v>
      </c>
      <c r="AG15" s="121">
        <f t="shared" si="52"/>
        <v>0</v>
      </c>
      <c r="AH15" s="121">
        <f t="shared" ref="AH15:AN15" si="53">SUM(AH13:AH14)</f>
        <v>0</v>
      </c>
      <c r="AI15" s="121">
        <f t="shared" si="53"/>
        <v>0</v>
      </c>
      <c r="AJ15" s="121">
        <f t="shared" si="53"/>
        <v>0</v>
      </c>
      <c r="AK15" s="121">
        <f t="shared" si="53"/>
        <v>0</v>
      </c>
      <c r="AL15" s="121">
        <f t="shared" si="53"/>
        <v>0</v>
      </c>
      <c r="AM15" s="121">
        <f t="shared" si="53"/>
        <v>0</v>
      </c>
      <c r="AN15" s="121">
        <f t="shared" si="53"/>
        <v>0</v>
      </c>
      <c r="AO15" s="121">
        <f t="shared" ref="AO15:AP15" si="54">SUM(AO13:AO14)</f>
        <v>0</v>
      </c>
      <c r="AP15" s="121">
        <f t="shared" si="54"/>
        <v>0</v>
      </c>
    </row>
    <row r="18" spans="2:42" x14ac:dyDescent="0.2">
      <c r="B18" s="31"/>
      <c r="C18" s="31"/>
      <c r="D18" s="31" t="s">
        <v>10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2:42" x14ac:dyDescent="0.2">
      <c r="B19" s="32" t="s">
        <v>440</v>
      </c>
      <c r="C19" s="32"/>
      <c r="D19" s="33">
        <v>1</v>
      </c>
      <c r="E19" s="33">
        <v>2</v>
      </c>
      <c r="F19" s="33">
        <v>3</v>
      </c>
      <c r="G19" s="33">
        <v>4</v>
      </c>
      <c r="H19" s="33">
        <v>5</v>
      </c>
      <c r="I19" s="33">
        <v>6</v>
      </c>
      <c r="J19" s="33">
        <v>7</v>
      </c>
      <c r="K19" s="33">
        <v>8</v>
      </c>
      <c r="L19" s="33">
        <v>9</v>
      </c>
      <c r="M19" s="33">
        <v>10</v>
      </c>
      <c r="N19" s="33">
        <v>11</v>
      </c>
      <c r="O19" s="33">
        <v>12</v>
      </c>
      <c r="P19" s="33">
        <v>13</v>
      </c>
      <c r="Q19" s="33">
        <v>14</v>
      </c>
      <c r="R19" s="33">
        <v>15</v>
      </c>
      <c r="S19" s="33">
        <v>16</v>
      </c>
      <c r="T19" s="33">
        <v>17</v>
      </c>
      <c r="U19" s="33">
        <v>18</v>
      </c>
      <c r="V19" s="33">
        <v>19</v>
      </c>
      <c r="W19" s="33">
        <v>20</v>
      </c>
      <c r="X19" s="33">
        <v>21</v>
      </c>
      <c r="Y19" s="33">
        <v>22</v>
      </c>
      <c r="Z19" s="33">
        <v>23</v>
      </c>
      <c r="AA19" s="33">
        <v>24</v>
      </c>
      <c r="AB19" s="33">
        <v>25</v>
      </c>
      <c r="AC19" s="33">
        <v>26</v>
      </c>
      <c r="AD19" s="33">
        <v>27</v>
      </c>
      <c r="AE19" s="33">
        <v>28</v>
      </c>
      <c r="AF19" s="33">
        <v>29</v>
      </c>
      <c r="AG19" s="33">
        <v>30</v>
      </c>
      <c r="AH19" s="33">
        <v>31</v>
      </c>
      <c r="AI19" s="33">
        <v>32</v>
      </c>
      <c r="AJ19" s="33">
        <v>33</v>
      </c>
      <c r="AK19" s="33">
        <v>34</v>
      </c>
      <c r="AL19" s="33">
        <v>35</v>
      </c>
      <c r="AM19" s="33">
        <v>36</v>
      </c>
      <c r="AN19" s="33">
        <v>37</v>
      </c>
      <c r="AO19" s="33">
        <v>38</v>
      </c>
      <c r="AP19" s="33">
        <v>39</v>
      </c>
    </row>
    <row r="20" spans="2:42" x14ac:dyDescent="0.2">
      <c r="B20" s="34" t="s">
        <v>62</v>
      </c>
      <c r="C20" s="266" t="s">
        <v>9</v>
      </c>
      <c r="D20" s="35">
        <f>D12</f>
        <v>2026</v>
      </c>
      <c r="E20" s="35">
        <f>D20+$D$3</f>
        <v>2027</v>
      </c>
      <c r="F20" s="35">
        <f t="shared" ref="F20" si="55">E20+$D$3</f>
        <v>2028</v>
      </c>
      <c r="G20" s="35">
        <f t="shared" ref="G20" si="56">F20+$D$3</f>
        <v>2029</v>
      </c>
      <c r="H20" s="35">
        <f t="shared" ref="H20" si="57">G20+$D$3</f>
        <v>2030</v>
      </c>
      <c r="I20" s="35">
        <f t="shared" ref="I20" si="58">H20+$D$3</f>
        <v>2031</v>
      </c>
      <c r="J20" s="35">
        <f t="shared" ref="J20" si="59">I20+$D$3</f>
        <v>2032</v>
      </c>
      <c r="K20" s="35">
        <f t="shared" ref="K20" si="60">J20+$D$3</f>
        <v>2033</v>
      </c>
      <c r="L20" s="35">
        <f t="shared" ref="L20" si="61">K20+$D$3</f>
        <v>2034</v>
      </c>
      <c r="M20" s="35">
        <f t="shared" ref="M20" si="62">L20+$D$3</f>
        <v>2035</v>
      </c>
      <c r="N20" s="35">
        <f t="shared" ref="N20" si="63">M20+$D$3</f>
        <v>2036</v>
      </c>
      <c r="O20" s="35">
        <f t="shared" ref="O20" si="64">N20+$D$3</f>
        <v>2037</v>
      </c>
      <c r="P20" s="35">
        <f t="shared" ref="P20" si="65">O20+$D$3</f>
        <v>2038</v>
      </c>
      <c r="Q20" s="35">
        <f t="shared" ref="Q20" si="66">P20+$D$3</f>
        <v>2039</v>
      </c>
      <c r="R20" s="35">
        <f t="shared" ref="R20" si="67">Q20+$D$3</f>
        <v>2040</v>
      </c>
      <c r="S20" s="35">
        <f t="shared" ref="S20" si="68">R20+$D$3</f>
        <v>2041</v>
      </c>
      <c r="T20" s="35">
        <f t="shared" ref="T20" si="69">S20+$D$3</f>
        <v>2042</v>
      </c>
      <c r="U20" s="35">
        <f t="shared" ref="U20" si="70">T20+$D$3</f>
        <v>2043</v>
      </c>
      <c r="V20" s="35">
        <f t="shared" ref="V20" si="71">U20+$D$3</f>
        <v>2044</v>
      </c>
      <c r="W20" s="35">
        <f t="shared" ref="W20" si="72">V20+$D$3</f>
        <v>2045</v>
      </c>
      <c r="X20" s="35">
        <f t="shared" ref="X20" si="73">W20+$D$3</f>
        <v>2046</v>
      </c>
      <c r="Y20" s="35">
        <f t="shared" ref="Y20" si="74">X20+$D$3</f>
        <v>2047</v>
      </c>
      <c r="Z20" s="35">
        <f t="shared" ref="Z20" si="75">Y20+$D$3</f>
        <v>2048</v>
      </c>
      <c r="AA20" s="35">
        <f t="shared" ref="AA20" si="76">Z20+$D$3</f>
        <v>2049</v>
      </c>
      <c r="AB20" s="35">
        <f t="shared" ref="AB20" si="77">AA20+$D$3</f>
        <v>2050</v>
      </c>
      <c r="AC20" s="35">
        <f t="shared" ref="AC20" si="78">AB20+$D$3</f>
        <v>2051</v>
      </c>
      <c r="AD20" s="35">
        <f t="shared" ref="AD20" si="79">AC20+$D$3</f>
        <v>2052</v>
      </c>
      <c r="AE20" s="35">
        <f t="shared" ref="AE20" si="80">AD20+$D$3</f>
        <v>2053</v>
      </c>
      <c r="AF20" s="35">
        <f t="shared" ref="AF20" si="81">AE20+$D$3</f>
        <v>2054</v>
      </c>
      <c r="AG20" s="35">
        <f t="shared" ref="AG20" si="82">AF20+$D$3</f>
        <v>2055</v>
      </c>
      <c r="AH20" s="35">
        <f t="shared" ref="AH20" si="83">AG20+$D$3</f>
        <v>2056</v>
      </c>
      <c r="AI20" s="35">
        <f t="shared" ref="AI20" si="84">AH20+$D$3</f>
        <v>2057</v>
      </c>
      <c r="AJ20" s="35">
        <f t="shared" ref="AJ20" si="85">AI20+$D$3</f>
        <v>2058</v>
      </c>
      <c r="AK20" s="35">
        <f t="shared" ref="AK20" si="86">AJ20+$D$3</f>
        <v>2059</v>
      </c>
      <c r="AL20" s="35">
        <f t="shared" ref="AL20" si="87">AK20+$D$3</f>
        <v>2060</v>
      </c>
      <c r="AM20" s="35">
        <f t="shared" ref="AM20" si="88">AL20+$D$3</f>
        <v>2061</v>
      </c>
      <c r="AN20" s="35">
        <f t="shared" ref="AN20" si="89">AM20+$D$3</f>
        <v>2062</v>
      </c>
      <c r="AO20" s="35">
        <f t="shared" ref="AO20" si="90">AN20+$D$3</f>
        <v>2063</v>
      </c>
      <c r="AP20" s="35">
        <f t="shared" ref="AP20" si="91">AO20+$D$3</f>
        <v>2064</v>
      </c>
    </row>
    <row r="21" spans="2:42" x14ac:dyDescent="0.2">
      <c r="B21" s="662" t="s">
        <v>284</v>
      </c>
      <c r="C21" s="37">
        <f>SUM(D21:AP21)</f>
        <v>0</v>
      </c>
      <c r="D21" s="37">
        <f t="shared" ref="D21:AG21" si="92">D5-D13</f>
        <v>0</v>
      </c>
      <c r="E21" s="37">
        <f t="shared" si="92"/>
        <v>0</v>
      </c>
      <c r="F21" s="37">
        <f t="shared" si="92"/>
        <v>0</v>
      </c>
      <c r="G21" s="37">
        <f t="shared" si="92"/>
        <v>0</v>
      </c>
      <c r="H21" s="37">
        <f t="shared" si="92"/>
        <v>0</v>
      </c>
      <c r="I21" s="37">
        <f t="shared" si="92"/>
        <v>0</v>
      </c>
      <c r="J21" s="37">
        <f t="shared" si="92"/>
        <v>0</v>
      </c>
      <c r="K21" s="37">
        <f t="shared" si="92"/>
        <v>0</v>
      </c>
      <c r="L21" s="37">
        <f t="shared" si="92"/>
        <v>0</v>
      </c>
      <c r="M21" s="37">
        <f t="shared" si="92"/>
        <v>0</v>
      </c>
      <c r="N21" s="37">
        <f t="shared" si="92"/>
        <v>0</v>
      </c>
      <c r="O21" s="37">
        <f t="shared" si="92"/>
        <v>0</v>
      </c>
      <c r="P21" s="37">
        <f t="shared" si="92"/>
        <v>0</v>
      </c>
      <c r="Q21" s="37">
        <f t="shared" si="92"/>
        <v>0</v>
      </c>
      <c r="R21" s="37">
        <f t="shared" si="92"/>
        <v>0</v>
      </c>
      <c r="S21" s="37">
        <f t="shared" si="92"/>
        <v>0</v>
      </c>
      <c r="T21" s="37">
        <f t="shared" si="92"/>
        <v>0</v>
      </c>
      <c r="U21" s="37">
        <f t="shared" si="92"/>
        <v>0</v>
      </c>
      <c r="V21" s="37">
        <f t="shared" si="92"/>
        <v>0</v>
      </c>
      <c r="W21" s="37">
        <f t="shared" si="92"/>
        <v>0</v>
      </c>
      <c r="X21" s="37">
        <f t="shared" si="92"/>
        <v>0</v>
      </c>
      <c r="Y21" s="37">
        <f t="shared" si="92"/>
        <v>0</v>
      </c>
      <c r="Z21" s="37">
        <f t="shared" si="92"/>
        <v>0</v>
      </c>
      <c r="AA21" s="37">
        <f t="shared" si="92"/>
        <v>0</v>
      </c>
      <c r="AB21" s="37">
        <f t="shared" si="92"/>
        <v>0</v>
      </c>
      <c r="AC21" s="37">
        <f t="shared" si="92"/>
        <v>0</v>
      </c>
      <c r="AD21" s="37">
        <f t="shared" si="92"/>
        <v>0</v>
      </c>
      <c r="AE21" s="37">
        <f t="shared" si="92"/>
        <v>0</v>
      </c>
      <c r="AF21" s="37">
        <f t="shared" si="92"/>
        <v>0</v>
      </c>
      <c r="AG21" s="37">
        <f t="shared" si="92"/>
        <v>0</v>
      </c>
      <c r="AH21" s="37">
        <f t="shared" ref="AH21:AN21" si="93">AH5-AH13</f>
        <v>0</v>
      </c>
      <c r="AI21" s="37">
        <f t="shared" si="93"/>
        <v>0</v>
      </c>
      <c r="AJ21" s="37">
        <f t="shared" si="93"/>
        <v>0</v>
      </c>
      <c r="AK21" s="37">
        <f t="shared" si="93"/>
        <v>0</v>
      </c>
      <c r="AL21" s="37">
        <f t="shared" si="93"/>
        <v>0</v>
      </c>
      <c r="AM21" s="37">
        <f t="shared" si="93"/>
        <v>0</v>
      </c>
      <c r="AN21" s="37">
        <f t="shared" si="93"/>
        <v>0</v>
      </c>
      <c r="AO21" s="37">
        <f t="shared" ref="AO21:AP21" si="94">AO5-AO13</f>
        <v>0</v>
      </c>
      <c r="AP21" s="37">
        <f t="shared" si="94"/>
        <v>0</v>
      </c>
    </row>
    <row r="22" spans="2:42" x14ac:dyDescent="0.2">
      <c r="B22" s="662" t="s">
        <v>283</v>
      </c>
      <c r="C22" s="37">
        <f t="shared" ref="C22:C23" si="95">SUM(D22:AP22)</f>
        <v>0</v>
      </c>
      <c r="D22" s="37">
        <f t="shared" ref="D22:AG22" si="96">D6-D14</f>
        <v>0</v>
      </c>
      <c r="E22" s="37">
        <f t="shared" si="96"/>
        <v>0</v>
      </c>
      <c r="F22" s="37">
        <f t="shared" si="96"/>
        <v>0</v>
      </c>
      <c r="G22" s="37">
        <f t="shared" si="96"/>
        <v>0</v>
      </c>
      <c r="H22" s="37">
        <f t="shared" si="96"/>
        <v>0</v>
      </c>
      <c r="I22" s="37">
        <f t="shared" si="96"/>
        <v>0</v>
      </c>
      <c r="J22" s="37">
        <f t="shared" si="96"/>
        <v>0</v>
      </c>
      <c r="K22" s="37">
        <f t="shared" si="96"/>
        <v>0</v>
      </c>
      <c r="L22" s="37">
        <f t="shared" si="96"/>
        <v>0</v>
      </c>
      <c r="M22" s="37">
        <f t="shared" si="96"/>
        <v>0</v>
      </c>
      <c r="N22" s="37">
        <f t="shared" si="96"/>
        <v>0</v>
      </c>
      <c r="O22" s="37">
        <f t="shared" si="96"/>
        <v>0</v>
      </c>
      <c r="P22" s="37">
        <f t="shared" si="96"/>
        <v>0</v>
      </c>
      <c r="Q22" s="37">
        <f t="shared" si="96"/>
        <v>0</v>
      </c>
      <c r="R22" s="37">
        <f t="shared" si="96"/>
        <v>0</v>
      </c>
      <c r="S22" s="37">
        <f t="shared" si="96"/>
        <v>0</v>
      </c>
      <c r="T22" s="37">
        <f t="shared" si="96"/>
        <v>0</v>
      </c>
      <c r="U22" s="37">
        <f t="shared" si="96"/>
        <v>0</v>
      </c>
      <c r="V22" s="37">
        <f t="shared" si="96"/>
        <v>0</v>
      </c>
      <c r="W22" s="37">
        <f t="shared" si="96"/>
        <v>0</v>
      </c>
      <c r="X22" s="37">
        <f t="shared" si="96"/>
        <v>0</v>
      </c>
      <c r="Y22" s="37">
        <f t="shared" si="96"/>
        <v>0</v>
      </c>
      <c r="Z22" s="37">
        <f t="shared" si="96"/>
        <v>0</v>
      </c>
      <c r="AA22" s="37">
        <f t="shared" si="96"/>
        <v>0</v>
      </c>
      <c r="AB22" s="37">
        <f t="shared" si="96"/>
        <v>0</v>
      </c>
      <c r="AC22" s="37">
        <f t="shared" si="96"/>
        <v>0</v>
      </c>
      <c r="AD22" s="37">
        <f t="shared" si="96"/>
        <v>0</v>
      </c>
      <c r="AE22" s="37">
        <f t="shared" si="96"/>
        <v>0</v>
      </c>
      <c r="AF22" s="37">
        <f t="shared" si="96"/>
        <v>0</v>
      </c>
      <c r="AG22" s="37">
        <f t="shared" si="96"/>
        <v>0</v>
      </c>
      <c r="AH22" s="37">
        <f t="shared" ref="AH22:AN22" si="97">AH6-AH14</f>
        <v>0</v>
      </c>
      <c r="AI22" s="37">
        <f t="shared" si="97"/>
        <v>0</v>
      </c>
      <c r="AJ22" s="37">
        <f t="shared" si="97"/>
        <v>0</v>
      </c>
      <c r="AK22" s="37">
        <f t="shared" si="97"/>
        <v>0</v>
      </c>
      <c r="AL22" s="37">
        <f t="shared" si="97"/>
        <v>0</v>
      </c>
      <c r="AM22" s="37">
        <f t="shared" si="97"/>
        <v>0</v>
      </c>
      <c r="AN22" s="37">
        <f t="shared" si="97"/>
        <v>0</v>
      </c>
      <c r="AO22" s="37">
        <f t="shared" ref="AO22:AP22" si="98">AO6-AO14</f>
        <v>0</v>
      </c>
      <c r="AP22" s="37">
        <f t="shared" si="98"/>
        <v>0</v>
      </c>
    </row>
    <row r="23" spans="2:42" x14ac:dyDescent="0.2">
      <c r="B23" s="32" t="s">
        <v>9</v>
      </c>
      <c r="C23" s="121">
        <f t="shared" si="95"/>
        <v>0</v>
      </c>
      <c r="D23" s="121">
        <f t="shared" ref="D23:AG23" si="99">SUM(D21:D22)</f>
        <v>0</v>
      </c>
      <c r="E23" s="121">
        <f t="shared" si="99"/>
        <v>0</v>
      </c>
      <c r="F23" s="121">
        <f t="shared" si="99"/>
        <v>0</v>
      </c>
      <c r="G23" s="121">
        <f t="shared" si="99"/>
        <v>0</v>
      </c>
      <c r="H23" s="121">
        <f t="shared" si="99"/>
        <v>0</v>
      </c>
      <c r="I23" s="121">
        <f t="shared" si="99"/>
        <v>0</v>
      </c>
      <c r="J23" s="121">
        <f t="shared" si="99"/>
        <v>0</v>
      </c>
      <c r="K23" s="121">
        <f t="shared" si="99"/>
        <v>0</v>
      </c>
      <c r="L23" s="121">
        <f t="shared" si="99"/>
        <v>0</v>
      </c>
      <c r="M23" s="121">
        <f t="shared" si="99"/>
        <v>0</v>
      </c>
      <c r="N23" s="121">
        <f t="shared" si="99"/>
        <v>0</v>
      </c>
      <c r="O23" s="121">
        <f t="shared" si="99"/>
        <v>0</v>
      </c>
      <c r="P23" s="121">
        <f t="shared" si="99"/>
        <v>0</v>
      </c>
      <c r="Q23" s="121">
        <f t="shared" si="99"/>
        <v>0</v>
      </c>
      <c r="R23" s="121">
        <f t="shared" si="99"/>
        <v>0</v>
      </c>
      <c r="S23" s="121">
        <f t="shared" si="99"/>
        <v>0</v>
      </c>
      <c r="T23" s="121">
        <f t="shared" si="99"/>
        <v>0</v>
      </c>
      <c r="U23" s="121">
        <f t="shared" si="99"/>
        <v>0</v>
      </c>
      <c r="V23" s="121">
        <f t="shared" si="99"/>
        <v>0</v>
      </c>
      <c r="W23" s="121">
        <f t="shared" si="99"/>
        <v>0</v>
      </c>
      <c r="X23" s="121">
        <f t="shared" si="99"/>
        <v>0</v>
      </c>
      <c r="Y23" s="121">
        <f t="shared" si="99"/>
        <v>0</v>
      </c>
      <c r="Z23" s="121">
        <f t="shared" si="99"/>
        <v>0</v>
      </c>
      <c r="AA23" s="121">
        <f t="shared" si="99"/>
        <v>0</v>
      </c>
      <c r="AB23" s="121">
        <f t="shared" si="99"/>
        <v>0</v>
      </c>
      <c r="AC23" s="121">
        <f t="shared" si="99"/>
        <v>0</v>
      </c>
      <c r="AD23" s="121">
        <f t="shared" si="99"/>
        <v>0</v>
      </c>
      <c r="AE23" s="121">
        <f t="shared" si="99"/>
        <v>0</v>
      </c>
      <c r="AF23" s="121">
        <f t="shared" si="99"/>
        <v>0</v>
      </c>
      <c r="AG23" s="121">
        <f t="shared" si="99"/>
        <v>0</v>
      </c>
      <c r="AH23" s="121">
        <f t="shared" ref="AH23:AN23" si="100">SUM(AH21:AH22)</f>
        <v>0</v>
      </c>
      <c r="AI23" s="121">
        <f t="shared" si="100"/>
        <v>0</v>
      </c>
      <c r="AJ23" s="121">
        <f t="shared" si="100"/>
        <v>0</v>
      </c>
      <c r="AK23" s="121">
        <f t="shared" si="100"/>
        <v>0</v>
      </c>
      <c r="AL23" s="121">
        <f t="shared" si="100"/>
        <v>0</v>
      </c>
      <c r="AM23" s="121">
        <f t="shared" si="100"/>
        <v>0</v>
      </c>
      <c r="AN23" s="121">
        <f t="shared" si="100"/>
        <v>0</v>
      </c>
      <c r="AO23" s="121">
        <f t="shared" ref="AO23:AP23" si="101">SUM(AO21:AO22)</f>
        <v>0</v>
      </c>
      <c r="AP23" s="121">
        <f t="shared" si="101"/>
        <v>0</v>
      </c>
    </row>
    <row r="26" spans="2:42" x14ac:dyDescent="0.2">
      <c r="B26" s="31"/>
      <c r="C26" s="31"/>
      <c r="D26" s="31" t="s">
        <v>10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</row>
    <row r="27" spans="2:42" x14ac:dyDescent="0.2">
      <c r="B27" s="32" t="s">
        <v>441</v>
      </c>
      <c r="C27" s="32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33">
        <v>27</v>
      </c>
      <c r="AE27" s="33">
        <v>28</v>
      </c>
      <c r="AF27" s="33">
        <v>29</v>
      </c>
      <c r="AG27" s="33">
        <v>30</v>
      </c>
      <c r="AH27" s="33">
        <v>31</v>
      </c>
      <c r="AI27" s="33">
        <v>32</v>
      </c>
      <c r="AJ27" s="33">
        <v>33</v>
      </c>
      <c r="AK27" s="33">
        <v>34</v>
      </c>
      <c r="AL27" s="33">
        <v>35</v>
      </c>
      <c r="AM27" s="33">
        <v>36</v>
      </c>
      <c r="AN27" s="33">
        <v>37</v>
      </c>
      <c r="AO27" s="33">
        <v>38</v>
      </c>
      <c r="AP27" s="33">
        <v>39</v>
      </c>
    </row>
    <row r="28" spans="2:42" x14ac:dyDescent="0.2">
      <c r="B28" s="34" t="s">
        <v>33</v>
      </c>
      <c r="C28" s="266" t="s">
        <v>9</v>
      </c>
      <c r="D28" s="35">
        <f>D4</f>
        <v>2026</v>
      </c>
      <c r="E28" s="35">
        <f>D28+$D$3</f>
        <v>2027</v>
      </c>
      <c r="F28" s="35">
        <f t="shared" ref="F28" si="102">E28+$D$3</f>
        <v>2028</v>
      </c>
      <c r="G28" s="35">
        <f t="shared" ref="G28" si="103">F28+$D$3</f>
        <v>2029</v>
      </c>
      <c r="H28" s="35">
        <f t="shared" ref="H28" si="104">G28+$D$3</f>
        <v>2030</v>
      </c>
      <c r="I28" s="35">
        <f t="shared" ref="I28" si="105">H28+$D$3</f>
        <v>2031</v>
      </c>
      <c r="J28" s="35">
        <f t="shared" ref="J28" si="106">I28+$D$3</f>
        <v>2032</v>
      </c>
      <c r="K28" s="35">
        <f t="shared" ref="K28" si="107">J28+$D$3</f>
        <v>2033</v>
      </c>
      <c r="L28" s="35">
        <f t="shared" ref="L28" si="108">K28+$D$3</f>
        <v>2034</v>
      </c>
      <c r="M28" s="35">
        <f t="shared" ref="M28" si="109">L28+$D$3</f>
        <v>2035</v>
      </c>
      <c r="N28" s="35">
        <f t="shared" ref="N28" si="110">M28+$D$3</f>
        <v>2036</v>
      </c>
      <c r="O28" s="35">
        <f t="shared" ref="O28" si="111">N28+$D$3</f>
        <v>2037</v>
      </c>
      <c r="P28" s="35">
        <f t="shared" ref="P28" si="112">O28+$D$3</f>
        <v>2038</v>
      </c>
      <c r="Q28" s="35">
        <f t="shared" ref="Q28" si="113">P28+$D$3</f>
        <v>2039</v>
      </c>
      <c r="R28" s="35">
        <f t="shared" ref="R28" si="114">Q28+$D$3</f>
        <v>2040</v>
      </c>
      <c r="S28" s="35">
        <f t="shared" ref="S28" si="115">R28+$D$3</f>
        <v>2041</v>
      </c>
      <c r="T28" s="35">
        <f t="shared" ref="T28" si="116">S28+$D$3</f>
        <v>2042</v>
      </c>
      <c r="U28" s="35">
        <f t="shared" ref="U28" si="117">T28+$D$3</f>
        <v>2043</v>
      </c>
      <c r="V28" s="35">
        <f t="shared" ref="V28" si="118">U28+$D$3</f>
        <v>2044</v>
      </c>
      <c r="W28" s="35">
        <f t="shared" ref="W28" si="119">V28+$D$3</f>
        <v>2045</v>
      </c>
      <c r="X28" s="35">
        <f t="shared" ref="X28" si="120">W28+$D$3</f>
        <v>2046</v>
      </c>
      <c r="Y28" s="35">
        <f t="shared" ref="Y28" si="121">X28+$D$3</f>
        <v>2047</v>
      </c>
      <c r="Z28" s="35">
        <f t="shared" ref="Z28" si="122">Y28+$D$3</f>
        <v>2048</v>
      </c>
      <c r="AA28" s="35">
        <f t="shared" ref="AA28" si="123">Z28+$D$3</f>
        <v>2049</v>
      </c>
      <c r="AB28" s="35">
        <f t="shared" ref="AB28" si="124">AA28+$D$3</f>
        <v>2050</v>
      </c>
      <c r="AC28" s="35">
        <f t="shared" ref="AC28" si="125">AB28+$D$3</f>
        <v>2051</v>
      </c>
      <c r="AD28" s="35">
        <f t="shared" ref="AD28" si="126">AC28+$D$3</f>
        <v>2052</v>
      </c>
      <c r="AE28" s="35">
        <f t="shared" ref="AE28" si="127">AD28+$D$3</f>
        <v>2053</v>
      </c>
      <c r="AF28" s="35">
        <f t="shared" ref="AF28" si="128">AE28+$D$3</f>
        <v>2054</v>
      </c>
      <c r="AG28" s="35">
        <f t="shared" ref="AG28" si="129">AF28+$D$3</f>
        <v>2055</v>
      </c>
      <c r="AH28" s="35">
        <f t="shared" ref="AH28" si="130">AG28+$D$3</f>
        <v>2056</v>
      </c>
      <c r="AI28" s="35">
        <f t="shared" ref="AI28" si="131">AH28+$D$3</f>
        <v>2057</v>
      </c>
      <c r="AJ28" s="35">
        <f t="shared" ref="AJ28" si="132">AI28+$D$3</f>
        <v>2058</v>
      </c>
      <c r="AK28" s="35">
        <f t="shared" ref="AK28" si="133">AJ28+$D$3</f>
        <v>2059</v>
      </c>
      <c r="AL28" s="35">
        <f t="shared" ref="AL28" si="134">AK28+$D$3</f>
        <v>2060</v>
      </c>
      <c r="AM28" s="35">
        <f t="shared" ref="AM28" si="135">AL28+$D$3</f>
        <v>2061</v>
      </c>
      <c r="AN28" s="35">
        <f t="shared" ref="AN28" si="136">AM28+$D$3</f>
        <v>2062</v>
      </c>
      <c r="AO28" s="35">
        <f t="shared" ref="AO28" si="137">AN28+$D$3</f>
        <v>2063</v>
      </c>
      <c r="AP28" s="35">
        <f t="shared" ref="AP28" si="138">AO28+$D$3</f>
        <v>2064</v>
      </c>
    </row>
    <row r="29" spans="2:42" ht="12.6" x14ac:dyDescent="0.3">
      <c r="B29" s="31" t="s">
        <v>401</v>
      </c>
      <c r="C29" s="37">
        <f>SUM(D29:AP29)</f>
        <v>0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</row>
    <row r="30" spans="2:42" ht="12.6" x14ac:dyDescent="0.3">
      <c r="B30" s="31" t="s">
        <v>402</v>
      </c>
      <c r="C30" s="37">
        <f t="shared" ref="C30:C36" si="139">SUM(D30:AP30)</f>
        <v>0</v>
      </c>
      <c r="D30" s="120">
        <f>'11a_A Znečisť. látky (voz.)'!D27</f>
        <v>0</v>
      </c>
      <c r="E30" s="120">
        <f>'11a_A Znečisť. látky (voz.)'!E27</f>
        <v>0</v>
      </c>
      <c r="F30" s="120">
        <f>'11a_A Znečisť. látky (voz.)'!F27</f>
        <v>0</v>
      </c>
      <c r="G30" s="120">
        <f>'11a_A Znečisť. látky (voz.)'!G27</f>
        <v>0</v>
      </c>
      <c r="H30" s="120">
        <f>'11a_A Znečisť. látky (voz.)'!H27</f>
        <v>0</v>
      </c>
      <c r="I30" s="120">
        <f>'11a_A Znečisť. látky (voz.)'!I27</f>
        <v>0</v>
      </c>
      <c r="J30" s="120">
        <f>'11a_A Znečisť. látky (voz.)'!J27</f>
        <v>0</v>
      </c>
      <c r="K30" s="120">
        <f>'11a_A Znečisť. látky (voz.)'!K27</f>
        <v>0</v>
      </c>
      <c r="L30" s="120">
        <f>'11a_A Znečisť. látky (voz.)'!L27</f>
        <v>0</v>
      </c>
      <c r="M30" s="120">
        <f>'11a_A Znečisť. látky (voz.)'!M27</f>
        <v>0</v>
      </c>
      <c r="N30" s="120">
        <f>'11a_A Znečisť. látky (voz.)'!N27</f>
        <v>0</v>
      </c>
      <c r="O30" s="120">
        <f>'11a_A Znečisť. látky (voz.)'!O27</f>
        <v>0</v>
      </c>
      <c r="P30" s="120">
        <f>'11a_A Znečisť. látky (voz.)'!P27</f>
        <v>0</v>
      </c>
      <c r="Q30" s="120">
        <f>'11a_A Znečisť. látky (voz.)'!Q27</f>
        <v>0</v>
      </c>
      <c r="R30" s="120">
        <f>'11a_A Znečisť. látky (voz.)'!R27</f>
        <v>0</v>
      </c>
      <c r="S30" s="120">
        <f>'11a_A Znečisť. látky (voz.)'!S27</f>
        <v>0</v>
      </c>
      <c r="T30" s="120">
        <f>'11a_A Znečisť. látky (voz.)'!T27</f>
        <v>0</v>
      </c>
      <c r="U30" s="120">
        <f>'11a_A Znečisť. látky (voz.)'!U27</f>
        <v>0</v>
      </c>
      <c r="V30" s="120">
        <f>'11a_A Znečisť. látky (voz.)'!V27</f>
        <v>0</v>
      </c>
      <c r="W30" s="120">
        <f>'11a_A Znečisť. látky (voz.)'!W27</f>
        <v>0</v>
      </c>
      <c r="X30" s="120">
        <f>'11a_A Znečisť. látky (voz.)'!X27</f>
        <v>0</v>
      </c>
      <c r="Y30" s="120">
        <f>'11a_A Znečisť. látky (voz.)'!Y27</f>
        <v>0</v>
      </c>
      <c r="Z30" s="120">
        <f>'11a_A Znečisť. látky (voz.)'!Z27</f>
        <v>0</v>
      </c>
      <c r="AA30" s="120">
        <f>'11a_A Znečisť. látky (voz.)'!AA27</f>
        <v>0</v>
      </c>
      <c r="AB30" s="120">
        <f>'11a_A Znečisť. látky (voz.)'!AB27</f>
        <v>0</v>
      </c>
      <c r="AC30" s="120">
        <f>'11a_A Znečisť. látky (voz.)'!AC27</f>
        <v>0</v>
      </c>
      <c r="AD30" s="120">
        <f>'11a_A Znečisť. látky (voz.)'!AD27</f>
        <v>0</v>
      </c>
      <c r="AE30" s="120">
        <f>'11a_A Znečisť. látky (voz.)'!AE27</f>
        <v>0</v>
      </c>
      <c r="AF30" s="120">
        <f>'11a_A Znečisť. látky (voz.)'!AF27</f>
        <v>0</v>
      </c>
      <c r="AG30" s="120">
        <f>'11a_A Znečisť. látky (voz.)'!AG27</f>
        <v>0</v>
      </c>
      <c r="AH30" s="120">
        <f>'11a_A Znečisť. látky (voz.)'!AH27</f>
        <v>0</v>
      </c>
      <c r="AI30" s="120">
        <f>'11a_A Znečisť. látky (voz.)'!AI27</f>
        <v>0</v>
      </c>
      <c r="AJ30" s="120">
        <f>'11a_A Znečisť. látky (voz.)'!AJ27</f>
        <v>0</v>
      </c>
      <c r="AK30" s="120">
        <f>'11a_A Znečisť. látky (voz.)'!AK27</f>
        <v>0</v>
      </c>
      <c r="AL30" s="120">
        <f>'11a_A Znečisť. látky (voz.)'!AL27</f>
        <v>0</v>
      </c>
      <c r="AM30" s="120">
        <f>'11a_A Znečisť. látky (voz.)'!AM27</f>
        <v>0</v>
      </c>
      <c r="AN30" s="120">
        <f>'11a_A Znečisť. látky (voz.)'!AN27</f>
        <v>0</v>
      </c>
      <c r="AO30" s="120">
        <f>'11a_A Znečisť. látky (voz.)'!AO27</f>
        <v>0</v>
      </c>
      <c r="AP30" s="120">
        <f>'11a_A Znečisť. látky (voz.)'!AP27</f>
        <v>0</v>
      </c>
    </row>
    <row r="31" spans="2:42" ht="12.6" x14ac:dyDescent="0.3">
      <c r="B31" s="31" t="s">
        <v>403</v>
      </c>
      <c r="C31" s="37">
        <f t="shared" si="139"/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0">
        <v>0</v>
      </c>
      <c r="AP31" s="120">
        <v>0</v>
      </c>
    </row>
    <row r="32" spans="2:42" ht="12.6" x14ac:dyDescent="0.3">
      <c r="B32" s="31" t="s">
        <v>404</v>
      </c>
      <c r="C32" s="37">
        <f t="shared" si="139"/>
        <v>0</v>
      </c>
      <c r="D32" s="120">
        <f>'11a_A Znečisť. látky (voz.)'!D32</f>
        <v>0</v>
      </c>
      <c r="E32" s="120">
        <f>'11a_A Znečisť. látky (voz.)'!E32</f>
        <v>0</v>
      </c>
      <c r="F32" s="120">
        <f>'11a_A Znečisť. látky (voz.)'!F32</f>
        <v>0</v>
      </c>
      <c r="G32" s="120">
        <f>'11a_A Znečisť. látky (voz.)'!G32</f>
        <v>0</v>
      </c>
      <c r="H32" s="120">
        <f>'11a_A Znečisť. látky (voz.)'!H32</f>
        <v>0</v>
      </c>
      <c r="I32" s="120">
        <f>'11a_A Znečisť. látky (voz.)'!I32</f>
        <v>0</v>
      </c>
      <c r="J32" s="120">
        <f>'11a_A Znečisť. látky (voz.)'!J32</f>
        <v>0</v>
      </c>
      <c r="K32" s="120">
        <f>'11a_A Znečisť. látky (voz.)'!K32</f>
        <v>0</v>
      </c>
      <c r="L32" s="120">
        <f>'11a_A Znečisť. látky (voz.)'!L32</f>
        <v>0</v>
      </c>
      <c r="M32" s="120">
        <f>'11a_A Znečisť. látky (voz.)'!M32</f>
        <v>0</v>
      </c>
      <c r="N32" s="120">
        <f>'11a_A Znečisť. látky (voz.)'!N32</f>
        <v>0</v>
      </c>
      <c r="O32" s="120">
        <f>'11a_A Znečisť. látky (voz.)'!O32</f>
        <v>0</v>
      </c>
      <c r="P32" s="120">
        <f>'11a_A Znečisť. látky (voz.)'!P32</f>
        <v>0</v>
      </c>
      <c r="Q32" s="120">
        <f>'11a_A Znečisť. látky (voz.)'!Q32</f>
        <v>0</v>
      </c>
      <c r="R32" s="120">
        <f>'11a_A Znečisť. látky (voz.)'!R32</f>
        <v>0</v>
      </c>
      <c r="S32" s="120">
        <f>'11a_A Znečisť. látky (voz.)'!S32</f>
        <v>0</v>
      </c>
      <c r="T32" s="120">
        <f>'11a_A Znečisť. látky (voz.)'!T32</f>
        <v>0</v>
      </c>
      <c r="U32" s="120">
        <f>'11a_A Znečisť. látky (voz.)'!U32</f>
        <v>0</v>
      </c>
      <c r="V32" s="120">
        <f>'11a_A Znečisť. látky (voz.)'!V32</f>
        <v>0</v>
      </c>
      <c r="W32" s="120">
        <f>'11a_A Znečisť. látky (voz.)'!W32</f>
        <v>0</v>
      </c>
      <c r="X32" s="120">
        <f>'11a_A Znečisť. látky (voz.)'!X32</f>
        <v>0</v>
      </c>
      <c r="Y32" s="120">
        <f>'11a_A Znečisť. látky (voz.)'!Y32</f>
        <v>0</v>
      </c>
      <c r="Z32" s="120">
        <f>'11a_A Znečisť. látky (voz.)'!Z32</f>
        <v>0</v>
      </c>
      <c r="AA32" s="120">
        <f>'11a_A Znečisť. látky (voz.)'!AA32</f>
        <v>0</v>
      </c>
      <c r="AB32" s="120">
        <f>'11a_A Znečisť. látky (voz.)'!AB32</f>
        <v>0</v>
      </c>
      <c r="AC32" s="120">
        <f>'11a_A Znečisť. látky (voz.)'!AC32</f>
        <v>0</v>
      </c>
      <c r="AD32" s="120">
        <f>'11a_A Znečisť. látky (voz.)'!AD32</f>
        <v>0</v>
      </c>
      <c r="AE32" s="120">
        <f>'11a_A Znečisť. látky (voz.)'!AE32</f>
        <v>0</v>
      </c>
      <c r="AF32" s="120">
        <f>'11a_A Znečisť. látky (voz.)'!AF32</f>
        <v>0</v>
      </c>
      <c r="AG32" s="120">
        <f>'11a_A Znečisť. látky (voz.)'!AG32</f>
        <v>0</v>
      </c>
      <c r="AH32" s="120">
        <f>'11a_A Znečisť. látky (voz.)'!AH32</f>
        <v>0</v>
      </c>
      <c r="AI32" s="120">
        <f>'11a_A Znečisť. látky (voz.)'!AI32</f>
        <v>0</v>
      </c>
      <c r="AJ32" s="120">
        <f>'11a_A Znečisť. látky (voz.)'!AJ32</f>
        <v>0</v>
      </c>
      <c r="AK32" s="120">
        <f>'11a_A Znečisť. látky (voz.)'!AK32</f>
        <v>0</v>
      </c>
      <c r="AL32" s="120">
        <f>'11a_A Znečisť. látky (voz.)'!AL32</f>
        <v>0</v>
      </c>
      <c r="AM32" s="120">
        <f>'11a_A Znečisť. látky (voz.)'!AM32</f>
        <v>0</v>
      </c>
      <c r="AN32" s="120">
        <f>'11a_A Znečisť. látky (voz.)'!AN32</f>
        <v>0</v>
      </c>
      <c r="AO32" s="120">
        <f>'11a_A Znečisť. látky (voz.)'!AO32</f>
        <v>0</v>
      </c>
      <c r="AP32" s="120">
        <f>'11a_A Znečisť. látky (voz.)'!AP32</f>
        <v>0</v>
      </c>
    </row>
    <row r="33" spans="2:42" ht="12.6" x14ac:dyDescent="0.3">
      <c r="B33" s="31" t="s">
        <v>135</v>
      </c>
      <c r="C33" s="37">
        <f t="shared" si="139"/>
        <v>0</v>
      </c>
      <c r="D33" s="120">
        <f>'11a_A Znečisť. látky (voz.)'!D37</f>
        <v>0</v>
      </c>
      <c r="E33" s="120">
        <f>'11a_A Znečisť. látky (voz.)'!E37</f>
        <v>0</v>
      </c>
      <c r="F33" s="120">
        <f>'11a_A Znečisť. látky (voz.)'!F37</f>
        <v>0</v>
      </c>
      <c r="G33" s="120">
        <f>'11a_A Znečisť. látky (voz.)'!G37</f>
        <v>0</v>
      </c>
      <c r="H33" s="120">
        <f>'11a_A Znečisť. látky (voz.)'!H37</f>
        <v>0</v>
      </c>
      <c r="I33" s="120">
        <f>'11a_A Znečisť. látky (voz.)'!I37</f>
        <v>0</v>
      </c>
      <c r="J33" s="120">
        <f>'11a_A Znečisť. látky (voz.)'!J37</f>
        <v>0</v>
      </c>
      <c r="K33" s="120">
        <f>'11a_A Znečisť. látky (voz.)'!K37</f>
        <v>0</v>
      </c>
      <c r="L33" s="120">
        <f>'11a_A Znečisť. látky (voz.)'!L37</f>
        <v>0</v>
      </c>
      <c r="M33" s="120">
        <f>'11a_A Znečisť. látky (voz.)'!M37</f>
        <v>0</v>
      </c>
      <c r="N33" s="120">
        <f>'11a_A Znečisť. látky (voz.)'!N37</f>
        <v>0</v>
      </c>
      <c r="O33" s="120">
        <f>'11a_A Znečisť. látky (voz.)'!O37</f>
        <v>0</v>
      </c>
      <c r="P33" s="120">
        <f>'11a_A Znečisť. látky (voz.)'!P37</f>
        <v>0</v>
      </c>
      <c r="Q33" s="120">
        <f>'11a_A Znečisť. látky (voz.)'!Q37</f>
        <v>0</v>
      </c>
      <c r="R33" s="120">
        <f>'11a_A Znečisť. látky (voz.)'!R37</f>
        <v>0</v>
      </c>
      <c r="S33" s="120">
        <f>'11a_A Znečisť. látky (voz.)'!S37</f>
        <v>0</v>
      </c>
      <c r="T33" s="120">
        <f>'11a_A Znečisť. látky (voz.)'!T37</f>
        <v>0</v>
      </c>
      <c r="U33" s="120">
        <f>'11a_A Znečisť. látky (voz.)'!U37</f>
        <v>0</v>
      </c>
      <c r="V33" s="120">
        <f>'11a_A Znečisť. látky (voz.)'!V37</f>
        <v>0</v>
      </c>
      <c r="W33" s="120">
        <f>'11a_A Znečisť. látky (voz.)'!W37</f>
        <v>0</v>
      </c>
      <c r="X33" s="120">
        <f>'11a_A Znečisť. látky (voz.)'!X37</f>
        <v>0</v>
      </c>
      <c r="Y33" s="120">
        <f>'11a_A Znečisť. látky (voz.)'!Y37</f>
        <v>0</v>
      </c>
      <c r="Z33" s="120">
        <f>'11a_A Znečisť. látky (voz.)'!Z37</f>
        <v>0</v>
      </c>
      <c r="AA33" s="120">
        <f>'11a_A Znečisť. látky (voz.)'!AA37</f>
        <v>0</v>
      </c>
      <c r="AB33" s="120">
        <f>'11a_A Znečisť. látky (voz.)'!AB37</f>
        <v>0</v>
      </c>
      <c r="AC33" s="120">
        <f>'11a_A Znečisť. látky (voz.)'!AC37</f>
        <v>0</v>
      </c>
      <c r="AD33" s="120">
        <f>'11a_A Znečisť. látky (voz.)'!AD37</f>
        <v>0</v>
      </c>
      <c r="AE33" s="120">
        <f>'11a_A Znečisť. látky (voz.)'!AE37</f>
        <v>0</v>
      </c>
      <c r="AF33" s="120">
        <f>'11a_A Znečisť. látky (voz.)'!AF37</f>
        <v>0</v>
      </c>
      <c r="AG33" s="120">
        <f>'11a_A Znečisť. látky (voz.)'!AG37</f>
        <v>0</v>
      </c>
      <c r="AH33" s="120">
        <f>'11a_A Znečisť. látky (voz.)'!AH37</f>
        <v>0</v>
      </c>
      <c r="AI33" s="120">
        <f>'11a_A Znečisť. látky (voz.)'!AI37</f>
        <v>0</v>
      </c>
      <c r="AJ33" s="120">
        <f>'11a_A Znečisť. látky (voz.)'!AJ37</f>
        <v>0</v>
      </c>
      <c r="AK33" s="120">
        <f>'11a_A Znečisť. látky (voz.)'!AK37</f>
        <v>0</v>
      </c>
      <c r="AL33" s="120">
        <f>'11a_A Znečisť. látky (voz.)'!AL37</f>
        <v>0</v>
      </c>
      <c r="AM33" s="120">
        <f>'11a_A Znečisť. látky (voz.)'!AM37</f>
        <v>0</v>
      </c>
      <c r="AN33" s="120">
        <f>'11a_A Znečisť. látky (voz.)'!AN37</f>
        <v>0</v>
      </c>
      <c r="AO33" s="120">
        <f>'11a_A Znečisť. látky (voz.)'!AO37</f>
        <v>0</v>
      </c>
      <c r="AP33" s="120">
        <f>'11a_A Znečisť. látky (voz.)'!AP37</f>
        <v>0</v>
      </c>
    </row>
    <row r="34" spans="2:42" ht="11.7" customHeight="1" x14ac:dyDescent="0.2">
      <c r="B34" s="31" t="s">
        <v>132</v>
      </c>
      <c r="C34" s="37">
        <f t="shared" si="139"/>
        <v>0</v>
      </c>
      <c r="D34" s="120">
        <f>'11a_A Znečisť. látky (voz.)'!D42</f>
        <v>0</v>
      </c>
      <c r="E34" s="120">
        <f>'11a_A Znečisť. látky (voz.)'!E42</f>
        <v>0</v>
      </c>
      <c r="F34" s="120">
        <f>'11a_A Znečisť. látky (voz.)'!F42</f>
        <v>0</v>
      </c>
      <c r="G34" s="120">
        <f>'11a_A Znečisť. látky (voz.)'!G42</f>
        <v>0</v>
      </c>
      <c r="H34" s="120">
        <f>'11a_A Znečisť. látky (voz.)'!H42</f>
        <v>0</v>
      </c>
      <c r="I34" s="120">
        <f>'11a_A Znečisť. látky (voz.)'!I42</f>
        <v>0</v>
      </c>
      <c r="J34" s="120">
        <f>'11a_A Znečisť. látky (voz.)'!J42</f>
        <v>0</v>
      </c>
      <c r="K34" s="120">
        <f>'11a_A Znečisť. látky (voz.)'!K42</f>
        <v>0</v>
      </c>
      <c r="L34" s="120">
        <f>'11a_A Znečisť. látky (voz.)'!L42</f>
        <v>0</v>
      </c>
      <c r="M34" s="120">
        <f>'11a_A Znečisť. látky (voz.)'!M42</f>
        <v>0</v>
      </c>
      <c r="N34" s="120">
        <f>'11a_A Znečisť. látky (voz.)'!N42</f>
        <v>0</v>
      </c>
      <c r="O34" s="120">
        <f>'11a_A Znečisť. látky (voz.)'!O42</f>
        <v>0</v>
      </c>
      <c r="P34" s="120">
        <f>'11a_A Znečisť. látky (voz.)'!P42</f>
        <v>0</v>
      </c>
      <c r="Q34" s="120">
        <f>'11a_A Znečisť. látky (voz.)'!Q42</f>
        <v>0</v>
      </c>
      <c r="R34" s="120">
        <f>'11a_A Znečisť. látky (voz.)'!R42</f>
        <v>0</v>
      </c>
      <c r="S34" s="120">
        <f>'11a_A Znečisť. látky (voz.)'!S42</f>
        <v>0</v>
      </c>
      <c r="T34" s="120">
        <f>'11a_A Znečisť. látky (voz.)'!T42</f>
        <v>0</v>
      </c>
      <c r="U34" s="120">
        <f>'11a_A Znečisť. látky (voz.)'!U42</f>
        <v>0</v>
      </c>
      <c r="V34" s="120">
        <f>'11a_A Znečisť. látky (voz.)'!V42</f>
        <v>0</v>
      </c>
      <c r="W34" s="120">
        <f>'11a_A Znečisť. látky (voz.)'!W42</f>
        <v>0</v>
      </c>
      <c r="X34" s="120">
        <f>'11a_A Znečisť. látky (voz.)'!X42</f>
        <v>0</v>
      </c>
      <c r="Y34" s="120">
        <f>'11a_A Znečisť. látky (voz.)'!Y42</f>
        <v>0</v>
      </c>
      <c r="Z34" s="120">
        <f>'11a_A Znečisť. látky (voz.)'!Z42</f>
        <v>0</v>
      </c>
      <c r="AA34" s="120">
        <f>'11a_A Znečisť. látky (voz.)'!AA42</f>
        <v>0</v>
      </c>
      <c r="AB34" s="120">
        <f>'11a_A Znečisť. látky (voz.)'!AB42</f>
        <v>0</v>
      </c>
      <c r="AC34" s="120">
        <f>'11a_A Znečisť. látky (voz.)'!AC42</f>
        <v>0</v>
      </c>
      <c r="AD34" s="120">
        <f>'11a_A Znečisť. látky (voz.)'!AD42</f>
        <v>0</v>
      </c>
      <c r="AE34" s="120">
        <f>'11a_A Znečisť. látky (voz.)'!AE42</f>
        <v>0</v>
      </c>
      <c r="AF34" s="120">
        <f>'11a_A Znečisť. látky (voz.)'!AF42</f>
        <v>0</v>
      </c>
      <c r="AG34" s="120">
        <f>'11a_A Znečisť. látky (voz.)'!AG42</f>
        <v>0</v>
      </c>
      <c r="AH34" s="120">
        <f>'11a_A Znečisť. látky (voz.)'!AH42</f>
        <v>0</v>
      </c>
      <c r="AI34" s="120">
        <f>'11a_A Znečisť. látky (voz.)'!AI42</f>
        <v>0</v>
      </c>
      <c r="AJ34" s="120">
        <f>'11a_A Znečisť. látky (voz.)'!AJ42</f>
        <v>0</v>
      </c>
      <c r="AK34" s="120">
        <f>'11a_A Znečisť. látky (voz.)'!AK42</f>
        <v>0</v>
      </c>
      <c r="AL34" s="120">
        <f>'11a_A Znečisť. látky (voz.)'!AL42</f>
        <v>0</v>
      </c>
      <c r="AM34" s="120">
        <f>'11a_A Znečisť. látky (voz.)'!AM42</f>
        <v>0</v>
      </c>
      <c r="AN34" s="120">
        <f>'11a_A Znečisť. látky (voz.)'!AN42</f>
        <v>0</v>
      </c>
      <c r="AO34" s="120">
        <f>'11a_A Znečisť. látky (voz.)'!AO42</f>
        <v>0</v>
      </c>
      <c r="AP34" s="120">
        <f>'11a_A Znečisť. látky (voz.)'!AP42</f>
        <v>0</v>
      </c>
    </row>
    <row r="35" spans="2:42" ht="12.6" x14ac:dyDescent="0.3">
      <c r="B35" s="31" t="s">
        <v>136</v>
      </c>
      <c r="C35" s="37">
        <f t="shared" si="139"/>
        <v>0</v>
      </c>
      <c r="D35" s="120">
        <f>'11a_A Znečisť. látky (voz.)'!D47</f>
        <v>0</v>
      </c>
      <c r="E35" s="120">
        <f>'11a_A Znečisť. látky (voz.)'!E47</f>
        <v>0</v>
      </c>
      <c r="F35" s="120">
        <f>'11a_A Znečisť. látky (voz.)'!F47</f>
        <v>0</v>
      </c>
      <c r="G35" s="120">
        <f>'11a_A Znečisť. látky (voz.)'!G47</f>
        <v>0</v>
      </c>
      <c r="H35" s="120">
        <f>'11a_A Znečisť. látky (voz.)'!H47</f>
        <v>0</v>
      </c>
      <c r="I35" s="120">
        <f>'11a_A Znečisť. látky (voz.)'!I47</f>
        <v>0</v>
      </c>
      <c r="J35" s="120">
        <f>'11a_A Znečisť. látky (voz.)'!J47</f>
        <v>0</v>
      </c>
      <c r="K35" s="120">
        <f>'11a_A Znečisť. látky (voz.)'!K47</f>
        <v>0</v>
      </c>
      <c r="L35" s="120">
        <f>'11a_A Znečisť. látky (voz.)'!L47</f>
        <v>0</v>
      </c>
      <c r="M35" s="120">
        <f>'11a_A Znečisť. látky (voz.)'!M47</f>
        <v>0</v>
      </c>
      <c r="N35" s="120">
        <f>'11a_A Znečisť. látky (voz.)'!N47</f>
        <v>0</v>
      </c>
      <c r="O35" s="120">
        <f>'11a_A Znečisť. látky (voz.)'!O47</f>
        <v>0</v>
      </c>
      <c r="P35" s="120">
        <f>'11a_A Znečisť. látky (voz.)'!P47</f>
        <v>0</v>
      </c>
      <c r="Q35" s="120">
        <f>'11a_A Znečisť. látky (voz.)'!Q47</f>
        <v>0</v>
      </c>
      <c r="R35" s="120">
        <f>'11a_A Znečisť. látky (voz.)'!R47</f>
        <v>0</v>
      </c>
      <c r="S35" s="120">
        <f>'11a_A Znečisť. látky (voz.)'!S47</f>
        <v>0</v>
      </c>
      <c r="T35" s="120">
        <f>'11a_A Znečisť. látky (voz.)'!T47</f>
        <v>0</v>
      </c>
      <c r="U35" s="120">
        <f>'11a_A Znečisť. látky (voz.)'!U47</f>
        <v>0</v>
      </c>
      <c r="V35" s="120">
        <f>'11a_A Znečisť. látky (voz.)'!V47</f>
        <v>0</v>
      </c>
      <c r="W35" s="120">
        <f>'11a_A Znečisť. látky (voz.)'!W47</f>
        <v>0</v>
      </c>
      <c r="X35" s="120">
        <f>'11a_A Znečisť. látky (voz.)'!X47</f>
        <v>0</v>
      </c>
      <c r="Y35" s="120">
        <f>'11a_A Znečisť. látky (voz.)'!Y47</f>
        <v>0</v>
      </c>
      <c r="Z35" s="120">
        <f>'11a_A Znečisť. látky (voz.)'!Z47</f>
        <v>0</v>
      </c>
      <c r="AA35" s="120">
        <f>'11a_A Znečisť. látky (voz.)'!AA47</f>
        <v>0</v>
      </c>
      <c r="AB35" s="120">
        <f>'11a_A Znečisť. látky (voz.)'!AB47</f>
        <v>0</v>
      </c>
      <c r="AC35" s="120">
        <f>'11a_A Znečisť. látky (voz.)'!AC47</f>
        <v>0</v>
      </c>
      <c r="AD35" s="120">
        <f>'11a_A Znečisť. látky (voz.)'!AD47</f>
        <v>0</v>
      </c>
      <c r="AE35" s="120">
        <f>'11a_A Znečisť. látky (voz.)'!AE47</f>
        <v>0</v>
      </c>
      <c r="AF35" s="120">
        <f>'11a_A Znečisť. látky (voz.)'!AF47</f>
        <v>0</v>
      </c>
      <c r="AG35" s="120">
        <f>'11a_A Znečisť. látky (voz.)'!AG47</f>
        <v>0</v>
      </c>
      <c r="AH35" s="120">
        <f>'11a_A Znečisť. látky (voz.)'!AH47</f>
        <v>0</v>
      </c>
      <c r="AI35" s="120">
        <f>'11a_A Znečisť. látky (voz.)'!AI47</f>
        <v>0</v>
      </c>
      <c r="AJ35" s="120">
        <f>'11a_A Znečisť. látky (voz.)'!AJ47</f>
        <v>0</v>
      </c>
      <c r="AK35" s="120">
        <f>'11a_A Znečisť. látky (voz.)'!AK47</f>
        <v>0</v>
      </c>
      <c r="AL35" s="120">
        <f>'11a_A Znečisť. látky (voz.)'!AL47</f>
        <v>0</v>
      </c>
      <c r="AM35" s="120">
        <f>'11a_A Znečisť. látky (voz.)'!AM47</f>
        <v>0</v>
      </c>
      <c r="AN35" s="120">
        <f>'11a_A Znečisť. látky (voz.)'!AN47</f>
        <v>0</v>
      </c>
      <c r="AO35" s="120">
        <f>'11a_A Znečisť. látky (voz.)'!AO47</f>
        <v>0</v>
      </c>
      <c r="AP35" s="120">
        <f>'11a_A Znečisť. látky (voz.)'!AP47</f>
        <v>0</v>
      </c>
    </row>
    <row r="36" spans="2:42" x14ac:dyDescent="0.2">
      <c r="B36" s="32" t="s">
        <v>9</v>
      </c>
      <c r="C36" s="121">
        <f t="shared" si="139"/>
        <v>0</v>
      </c>
      <c r="D36" s="121">
        <f t="shared" ref="D36:AG36" si="140">SUM(D29:D35)</f>
        <v>0</v>
      </c>
      <c r="E36" s="121">
        <f t="shared" si="140"/>
        <v>0</v>
      </c>
      <c r="F36" s="121">
        <f t="shared" si="140"/>
        <v>0</v>
      </c>
      <c r="G36" s="121">
        <f t="shared" si="140"/>
        <v>0</v>
      </c>
      <c r="H36" s="121">
        <f t="shared" si="140"/>
        <v>0</v>
      </c>
      <c r="I36" s="121">
        <f t="shared" si="140"/>
        <v>0</v>
      </c>
      <c r="J36" s="121">
        <f t="shared" si="140"/>
        <v>0</v>
      </c>
      <c r="K36" s="121">
        <f t="shared" si="140"/>
        <v>0</v>
      </c>
      <c r="L36" s="121">
        <f t="shared" si="140"/>
        <v>0</v>
      </c>
      <c r="M36" s="121">
        <f t="shared" si="140"/>
        <v>0</v>
      </c>
      <c r="N36" s="121">
        <f t="shared" si="140"/>
        <v>0</v>
      </c>
      <c r="O36" s="121">
        <f t="shared" si="140"/>
        <v>0</v>
      </c>
      <c r="P36" s="121">
        <f t="shared" si="140"/>
        <v>0</v>
      </c>
      <c r="Q36" s="121">
        <f t="shared" si="140"/>
        <v>0</v>
      </c>
      <c r="R36" s="121">
        <f t="shared" si="140"/>
        <v>0</v>
      </c>
      <c r="S36" s="121">
        <f t="shared" si="140"/>
        <v>0</v>
      </c>
      <c r="T36" s="121">
        <f t="shared" si="140"/>
        <v>0</v>
      </c>
      <c r="U36" s="121">
        <f t="shared" si="140"/>
        <v>0</v>
      </c>
      <c r="V36" s="121">
        <f t="shared" si="140"/>
        <v>0</v>
      </c>
      <c r="W36" s="121">
        <f t="shared" si="140"/>
        <v>0</v>
      </c>
      <c r="X36" s="121">
        <f t="shared" si="140"/>
        <v>0</v>
      </c>
      <c r="Y36" s="121">
        <f t="shared" si="140"/>
        <v>0</v>
      </c>
      <c r="Z36" s="121">
        <f t="shared" si="140"/>
        <v>0</v>
      </c>
      <c r="AA36" s="121">
        <f t="shared" si="140"/>
        <v>0</v>
      </c>
      <c r="AB36" s="121">
        <f t="shared" si="140"/>
        <v>0</v>
      </c>
      <c r="AC36" s="121">
        <f t="shared" si="140"/>
        <v>0</v>
      </c>
      <c r="AD36" s="121">
        <f t="shared" si="140"/>
        <v>0</v>
      </c>
      <c r="AE36" s="121">
        <f t="shared" si="140"/>
        <v>0</v>
      </c>
      <c r="AF36" s="121">
        <f t="shared" si="140"/>
        <v>0</v>
      </c>
      <c r="AG36" s="121">
        <f t="shared" si="140"/>
        <v>0</v>
      </c>
      <c r="AH36" s="121">
        <f t="shared" ref="AH36:AN36" si="141">SUM(AH29:AH35)</f>
        <v>0</v>
      </c>
      <c r="AI36" s="121">
        <f t="shared" si="141"/>
        <v>0</v>
      </c>
      <c r="AJ36" s="121">
        <f t="shared" si="141"/>
        <v>0</v>
      </c>
      <c r="AK36" s="121">
        <f t="shared" si="141"/>
        <v>0</v>
      </c>
      <c r="AL36" s="121">
        <f t="shared" si="141"/>
        <v>0</v>
      </c>
      <c r="AM36" s="121">
        <f t="shared" si="141"/>
        <v>0</v>
      </c>
      <c r="AN36" s="121">
        <f t="shared" si="141"/>
        <v>0</v>
      </c>
      <c r="AO36" s="121">
        <f t="shared" ref="AO36:AP36" si="142">SUM(AO29:AO35)</f>
        <v>0</v>
      </c>
      <c r="AP36" s="121">
        <f t="shared" si="142"/>
        <v>0</v>
      </c>
    </row>
    <row r="39" spans="2:42" x14ac:dyDescent="0.2">
      <c r="B39" s="31"/>
      <c r="C39" s="31"/>
      <c r="D39" s="31" t="s">
        <v>10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2:42" x14ac:dyDescent="0.2">
      <c r="B40" s="32" t="s">
        <v>442</v>
      </c>
      <c r="C40" s="32"/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  <c r="J40" s="33">
        <v>7</v>
      </c>
      <c r="K40" s="33">
        <v>8</v>
      </c>
      <c r="L40" s="33">
        <v>9</v>
      </c>
      <c r="M40" s="33">
        <v>10</v>
      </c>
      <c r="N40" s="33">
        <v>11</v>
      </c>
      <c r="O40" s="33">
        <v>12</v>
      </c>
      <c r="P40" s="33">
        <v>13</v>
      </c>
      <c r="Q40" s="33">
        <v>14</v>
      </c>
      <c r="R40" s="33">
        <v>15</v>
      </c>
      <c r="S40" s="33">
        <v>16</v>
      </c>
      <c r="T40" s="33">
        <v>17</v>
      </c>
      <c r="U40" s="33">
        <v>18</v>
      </c>
      <c r="V40" s="33">
        <v>19</v>
      </c>
      <c r="W40" s="33">
        <v>20</v>
      </c>
      <c r="X40" s="33">
        <v>21</v>
      </c>
      <c r="Y40" s="33">
        <v>22</v>
      </c>
      <c r="Z40" s="33">
        <v>23</v>
      </c>
      <c r="AA40" s="33">
        <v>24</v>
      </c>
      <c r="AB40" s="33">
        <v>25</v>
      </c>
      <c r="AC40" s="33">
        <v>26</v>
      </c>
      <c r="AD40" s="33">
        <v>27</v>
      </c>
      <c r="AE40" s="33">
        <v>28</v>
      </c>
      <c r="AF40" s="33">
        <v>29</v>
      </c>
      <c r="AG40" s="33">
        <v>30</v>
      </c>
      <c r="AH40" s="33">
        <v>31</v>
      </c>
      <c r="AI40" s="33">
        <v>32</v>
      </c>
      <c r="AJ40" s="33">
        <v>33</v>
      </c>
      <c r="AK40" s="33">
        <v>34</v>
      </c>
      <c r="AL40" s="33">
        <v>35</v>
      </c>
      <c r="AM40" s="33">
        <v>36</v>
      </c>
      <c r="AN40" s="33">
        <v>37</v>
      </c>
      <c r="AO40" s="33">
        <v>38</v>
      </c>
      <c r="AP40" s="33">
        <v>39</v>
      </c>
    </row>
    <row r="41" spans="2:42" x14ac:dyDescent="0.2">
      <c r="B41" s="34" t="s">
        <v>34</v>
      </c>
      <c r="C41" s="266" t="s">
        <v>9</v>
      </c>
      <c r="D41" s="35">
        <f t="shared" ref="D41:AG41" si="143">D4</f>
        <v>2026</v>
      </c>
      <c r="E41" s="35">
        <f t="shared" si="143"/>
        <v>2027</v>
      </c>
      <c r="F41" s="35">
        <f t="shared" si="143"/>
        <v>2028</v>
      </c>
      <c r="G41" s="35">
        <f t="shared" si="143"/>
        <v>2029</v>
      </c>
      <c r="H41" s="35">
        <f t="shared" si="143"/>
        <v>2030</v>
      </c>
      <c r="I41" s="35">
        <f t="shared" si="143"/>
        <v>2031</v>
      </c>
      <c r="J41" s="35">
        <f t="shared" si="143"/>
        <v>2032</v>
      </c>
      <c r="K41" s="35">
        <f t="shared" si="143"/>
        <v>2033</v>
      </c>
      <c r="L41" s="35">
        <f t="shared" si="143"/>
        <v>2034</v>
      </c>
      <c r="M41" s="35">
        <f t="shared" si="143"/>
        <v>2035</v>
      </c>
      <c r="N41" s="35">
        <f t="shared" si="143"/>
        <v>2036</v>
      </c>
      <c r="O41" s="35">
        <f t="shared" si="143"/>
        <v>2037</v>
      </c>
      <c r="P41" s="35">
        <f t="shared" si="143"/>
        <v>2038</v>
      </c>
      <c r="Q41" s="35">
        <f t="shared" si="143"/>
        <v>2039</v>
      </c>
      <c r="R41" s="35">
        <f t="shared" si="143"/>
        <v>2040</v>
      </c>
      <c r="S41" s="35">
        <f t="shared" si="143"/>
        <v>2041</v>
      </c>
      <c r="T41" s="35">
        <f t="shared" si="143"/>
        <v>2042</v>
      </c>
      <c r="U41" s="35">
        <f t="shared" si="143"/>
        <v>2043</v>
      </c>
      <c r="V41" s="35">
        <f t="shared" si="143"/>
        <v>2044</v>
      </c>
      <c r="W41" s="35">
        <f t="shared" si="143"/>
        <v>2045</v>
      </c>
      <c r="X41" s="35">
        <f t="shared" si="143"/>
        <v>2046</v>
      </c>
      <c r="Y41" s="35">
        <f t="shared" si="143"/>
        <v>2047</v>
      </c>
      <c r="Z41" s="35">
        <f t="shared" si="143"/>
        <v>2048</v>
      </c>
      <c r="AA41" s="35">
        <f t="shared" si="143"/>
        <v>2049</v>
      </c>
      <c r="AB41" s="35">
        <f t="shared" si="143"/>
        <v>2050</v>
      </c>
      <c r="AC41" s="35">
        <f t="shared" si="143"/>
        <v>2051</v>
      </c>
      <c r="AD41" s="35">
        <f t="shared" si="143"/>
        <v>2052</v>
      </c>
      <c r="AE41" s="35">
        <f t="shared" si="143"/>
        <v>2053</v>
      </c>
      <c r="AF41" s="35">
        <f t="shared" si="143"/>
        <v>2054</v>
      </c>
      <c r="AG41" s="35">
        <f t="shared" si="143"/>
        <v>2055</v>
      </c>
      <c r="AH41" s="35">
        <f t="shared" ref="AH41:AN41" si="144">AH4</f>
        <v>2056</v>
      </c>
      <c r="AI41" s="35">
        <f t="shared" si="144"/>
        <v>2057</v>
      </c>
      <c r="AJ41" s="35">
        <f t="shared" si="144"/>
        <v>2058</v>
      </c>
      <c r="AK41" s="35">
        <f t="shared" si="144"/>
        <v>2059</v>
      </c>
      <c r="AL41" s="35">
        <f t="shared" si="144"/>
        <v>2060</v>
      </c>
      <c r="AM41" s="35">
        <f t="shared" si="144"/>
        <v>2061</v>
      </c>
      <c r="AN41" s="35">
        <f t="shared" si="144"/>
        <v>2062</v>
      </c>
      <c r="AO41" s="35">
        <f t="shared" ref="AO41:AP41" si="145">AO4</f>
        <v>2063</v>
      </c>
      <c r="AP41" s="35">
        <f t="shared" si="145"/>
        <v>2064</v>
      </c>
    </row>
    <row r="42" spans="2:42" ht="12.6" x14ac:dyDescent="0.3">
      <c r="B42" s="31" t="s">
        <v>401</v>
      </c>
      <c r="C42" s="37">
        <f>SUM(D42:AP42)</f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0</v>
      </c>
      <c r="X42" s="120">
        <v>0</v>
      </c>
      <c r="Y42" s="120">
        <v>0</v>
      </c>
      <c r="Z42" s="120">
        <v>0</v>
      </c>
      <c r="AA42" s="120">
        <v>0</v>
      </c>
      <c r="AB42" s="120">
        <v>0</v>
      </c>
      <c r="AC42" s="120">
        <v>0</v>
      </c>
      <c r="AD42" s="120">
        <v>0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</row>
    <row r="43" spans="2:42" ht="12.6" x14ac:dyDescent="0.3">
      <c r="B43" s="31" t="s">
        <v>402</v>
      </c>
      <c r="C43" s="37">
        <f t="shared" ref="C43:C49" si="146">SUM(D43:AP43)</f>
        <v>0</v>
      </c>
      <c r="D43" s="120">
        <f>'11a_A Znečisť. látky (voz.)'!D56</f>
        <v>0</v>
      </c>
      <c r="E43" s="120">
        <f>'11a_A Znečisť. látky (voz.)'!E56</f>
        <v>0</v>
      </c>
      <c r="F43" s="120">
        <f>'11a_A Znečisť. látky (voz.)'!F56</f>
        <v>0</v>
      </c>
      <c r="G43" s="120">
        <f>'11a_A Znečisť. látky (voz.)'!G56</f>
        <v>0</v>
      </c>
      <c r="H43" s="120">
        <f>'11a_A Znečisť. látky (voz.)'!H56</f>
        <v>0</v>
      </c>
      <c r="I43" s="120">
        <f>'11a_A Znečisť. látky (voz.)'!I56</f>
        <v>0</v>
      </c>
      <c r="J43" s="120">
        <f>'11a_A Znečisť. látky (voz.)'!J56</f>
        <v>0</v>
      </c>
      <c r="K43" s="120">
        <f>'11a_A Znečisť. látky (voz.)'!K56</f>
        <v>0</v>
      </c>
      <c r="L43" s="120">
        <f>'11a_A Znečisť. látky (voz.)'!L56</f>
        <v>0</v>
      </c>
      <c r="M43" s="120">
        <f>'11a_A Znečisť. látky (voz.)'!M56</f>
        <v>0</v>
      </c>
      <c r="N43" s="120">
        <f>'11a_A Znečisť. látky (voz.)'!N56</f>
        <v>0</v>
      </c>
      <c r="O43" s="120">
        <f>'11a_A Znečisť. látky (voz.)'!O56</f>
        <v>0</v>
      </c>
      <c r="P43" s="120">
        <f>'11a_A Znečisť. látky (voz.)'!P56</f>
        <v>0</v>
      </c>
      <c r="Q43" s="120">
        <f>'11a_A Znečisť. látky (voz.)'!Q56</f>
        <v>0</v>
      </c>
      <c r="R43" s="120">
        <f>'11a_A Znečisť. látky (voz.)'!R56</f>
        <v>0</v>
      </c>
      <c r="S43" s="120">
        <f>'11a_A Znečisť. látky (voz.)'!S56</f>
        <v>0</v>
      </c>
      <c r="T43" s="120">
        <f>'11a_A Znečisť. látky (voz.)'!T56</f>
        <v>0</v>
      </c>
      <c r="U43" s="120">
        <f>'11a_A Znečisť. látky (voz.)'!U56</f>
        <v>0</v>
      </c>
      <c r="V43" s="120">
        <f>'11a_A Znečisť. látky (voz.)'!V56</f>
        <v>0</v>
      </c>
      <c r="W43" s="120">
        <f>'11a_A Znečisť. látky (voz.)'!W56</f>
        <v>0</v>
      </c>
      <c r="X43" s="120">
        <f>'11a_A Znečisť. látky (voz.)'!X56</f>
        <v>0</v>
      </c>
      <c r="Y43" s="120">
        <f>'11a_A Znečisť. látky (voz.)'!Y56</f>
        <v>0</v>
      </c>
      <c r="Z43" s="120">
        <f>'11a_A Znečisť. látky (voz.)'!Z56</f>
        <v>0</v>
      </c>
      <c r="AA43" s="120">
        <f>'11a_A Znečisť. látky (voz.)'!AA56</f>
        <v>0</v>
      </c>
      <c r="AB43" s="120">
        <f>'11a_A Znečisť. látky (voz.)'!AB56</f>
        <v>0</v>
      </c>
      <c r="AC43" s="120">
        <f>'11a_A Znečisť. látky (voz.)'!AC56</f>
        <v>0</v>
      </c>
      <c r="AD43" s="120">
        <f>'11a_A Znečisť. látky (voz.)'!AD56</f>
        <v>0</v>
      </c>
      <c r="AE43" s="120">
        <f>'11a_A Znečisť. látky (voz.)'!AE56</f>
        <v>0</v>
      </c>
      <c r="AF43" s="120">
        <f>'11a_A Znečisť. látky (voz.)'!AF56</f>
        <v>0</v>
      </c>
      <c r="AG43" s="120">
        <f>'11a_A Znečisť. látky (voz.)'!AG56</f>
        <v>0</v>
      </c>
      <c r="AH43" s="120">
        <f>'11a_A Znečisť. látky (voz.)'!AH56</f>
        <v>0</v>
      </c>
      <c r="AI43" s="120">
        <f>'11a_A Znečisť. látky (voz.)'!AI56</f>
        <v>0</v>
      </c>
      <c r="AJ43" s="120">
        <f>'11a_A Znečisť. látky (voz.)'!AJ56</f>
        <v>0</v>
      </c>
      <c r="AK43" s="120">
        <f>'11a_A Znečisť. látky (voz.)'!AK56</f>
        <v>0</v>
      </c>
      <c r="AL43" s="120">
        <f>'11a_A Znečisť. látky (voz.)'!AL56</f>
        <v>0</v>
      </c>
      <c r="AM43" s="120">
        <f>'11a_A Znečisť. látky (voz.)'!AM56</f>
        <v>0</v>
      </c>
      <c r="AN43" s="120">
        <f>'11a_A Znečisť. látky (voz.)'!AN56</f>
        <v>0</v>
      </c>
      <c r="AO43" s="120">
        <f>'11a_A Znečisť. látky (voz.)'!AO56</f>
        <v>0</v>
      </c>
      <c r="AP43" s="120">
        <f>'11a_A Znečisť. látky (voz.)'!AP56</f>
        <v>0</v>
      </c>
    </row>
    <row r="44" spans="2:42" ht="12.6" x14ac:dyDescent="0.3">
      <c r="B44" s="31" t="s">
        <v>403</v>
      </c>
      <c r="C44" s="37">
        <f t="shared" si="146"/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20">
        <v>0</v>
      </c>
      <c r="Z44" s="120">
        <v>0</v>
      </c>
      <c r="AA44" s="120">
        <v>0</v>
      </c>
      <c r="AB44" s="120">
        <v>0</v>
      </c>
      <c r="AC44" s="120">
        <v>0</v>
      </c>
      <c r="AD44" s="120">
        <v>0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</row>
    <row r="45" spans="2:42" ht="12.6" x14ac:dyDescent="0.3">
      <c r="B45" s="31" t="s">
        <v>404</v>
      </c>
      <c r="C45" s="37">
        <f t="shared" si="146"/>
        <v>0</v>
      </c>
      <c r="D45" s="120">
        <f>'11a_A Znečisť. látky (voz.)'!D61</f>
        <v>0</v>
      </c>
      <c r="E45" s="120">
        <f>'11a_A Znečisť. látky (voz.)'!E61</f>
        <v>0</v>
      </c>
      <c r="F45" s="120">
        <f>'11a_A Znečisť. látky (voz.)'!F61</f>
        <v>0</v>
      </c>
      <c r="G45" s="120">
        <f>'11a_A Znečisť. látky (voz.)'!G61</f>
        <v>0</v>
      </c>
      <c r="H45" s="120">
        <f>'11a_A Znečisť. látky (voz.)'!H61</f>
        <v>0</v>
      </c>
      <c r="I45" s="120">
        <f>'11a_A Znečisť. látky (voz.)'!I61</f>
        <v>0</v>
      </c>
      <c r="J45" s="120">
        <f>'11a_A Znečisť. látky (voz.)'!J61</f>
        <v>0</v>
      </c>
      <c r="K45" s="120">
        <f>'11a_A Znečisť. látky (voz.)'!K61</f>
        <v>0</v>
      </c>
      <c r="L45" s="120">
        <f>'11a_A Znečisť. látky (voz.)'!L61</f>
        <v>0</v>
      </c>
      <c r="M45" s="120">
        <f>'11a_A Znečisť. látky (voz.)'!M61</f>
        <v>0</v>
      </c>
      <c r="N45" s="120">
        <f>'11a_A Znečisť. látky (voz.)'!N61</f>
        <v>0</v>
      </c>
      <c r="O45" s="120">
        <f>'11a_A Znečisť. látky (voz.)'!O61</f>
        <v>0</v>
      </c>
      <c r="P45" s="120">
        <f>'11a_A Znečisť. látky (voz.)'!P61</f>
        <v>0</v>
      </c>
      <c r="Q45" s="120">
        <f>'11a_A Znečisť. látky (voz.)'!Q61</f>
        <v>0</v>
      </c>
      <c r="R45" s="120">
        <f>'11a_A Znečisť. látky (voz.)'!R61</f>
        <v>0</v>
      </c>
      <c r="S45" s="120">
        <f>'11a_A Znečisť. látky (voz.)'!S61</f>
        <v>0</v>
      </c>
      <c r="T45" s="120">
        <f>'11a_A Znečisť. látky (voz.)'!T61</f>
        <v>0</v>
      </c>
      <c r="U45" s="120">
        <f>'11a_A Znečisť. látky (voz.)'!U61</f>
        <v>0</v>
      </c>
      <c r="V45" s="120">
        <f>'11a_A Znečisť. látky (voz.)'!V61</f>
        <v>0</v>
      </c>
      <c r="W45" s="120">
        <f>'11a_A Znečisť. látky (voz.)'!W61</f>
        <v>0</v>
      </c>
      <c r="X45" s="120">
        <f>'11a_A Znečisť. látky (voz.)'!X61</f>
        <v>0</v>
      </c>
      <c r="Y45" s="120">
        <f>'11a_A Znečisť. látky (voz.)'!Y61</f>
        <v>0</v>
      </c>
      <c r="Z45" s="120">
        <f>'11a_A Znečisť. látky (voz.)'!Z61</f>
        <v>0</v>
      </c>
      <c r="AA45" s="120">
        <f>'11a_A Znečisť. látky (voz.)'!AA61</f>
        <v>0</v>
      </c>
      <c r="AB45" s="120">
        <f>'11a_A Znečisť. látky (voz.)'!AB61</f>
        <v>0</v>
      </c>
      <c r="AC45" s="120">
        <f>'11a_A Znečisť. látky (voz.)'!AC61</f>
        <v>0</v>
      </c>
      <c r="AD45" s="120">
        <f>'11a_A Znečisť. látky (voz.)'!AD61</f>
        <v>0</v>
      </c>
      <c r="AE45" s="120">
        <f>'11a_A Znečisť. látky (voz.)'!AE61</f>
        <v>0</v>
      </c>
      <c r="AF45" s="120">
        <f>'11a_A Znečisť. látky (voz.)'!AF61</f>
        <v>0</v>
      </c>
      <c r="AG45" s="120">
        <f>'11a_A Znečisť. látky (voz.)'!AG61</f>
        <v>0</v>
      </c>
      <c r="AH45" s="120">
        <f>'11a_A Znečisť. látky (voz.)'!AH61</f>
        <v>0</v>
      </c>
      <c r="AI45" s="120">
        <f>'11a_A Znečisť. látky (voz.)'!AI61</f>
        <v>0</v>
      </c>
      <c r="AJ45" s="120">
        <f>'11a_A Znečisť. látky (voz.)'!AJ61</f>
        <v>0</v>
      </c>
      <c r="AK45" s="120">
        <f>'11a_A Znečisť. látky (voz.)'!AK61</f>
        <v>0</v>
      </c>
      <c r="AL45" s="120">
        <f>'11a_A Znečisť. látky (voz.)'!AL61</f>
        <v>0</v>
      </c>
      <c r="AM45" s="120">
        <f>'11a_A Znečisť. látky (voz.)'!AM61</f>
        <v>0</v>
      </c>
      <c r="AN45" s="120">
        <f>'11a_A Znečisť. látky (voz.)'!AN61</f>
        <v>0</v>
      </c>
      <c r="AO45" s="120">
        <f>'11a_A Znečisť. látky (voz.)'!AO61</f>
        <v>0</v>
      </c>
      <c r="AP45" s="120">
        <f>'11a_A Znečisť. látky (voz.)'!AP61</f>
        <v>0</v>
      </c>
    </row>
    <row r="46" spans="2:42" ht="12.6" x14ac:dyDescent="0.3">
      <c r="B46" s="31" t="s">
        <v>135</v>
      </c>
      <c r="C46" s="37">
        <f t="shared" si="146"/>
        <v>0</v>
      </c>
      <c r="D46" s="120">
        <f>'11a_A Znečisť. látky (voz.)'!D66</f>
        <v>0</v>
      </c>
      <c r="E46" s="120">
        <f>'11a_A Znečisť. látky (voz.)'!E66</f>
        <v>0</v>
      </c>
      <c r="F46" s="120">
        <f>'11a_A Znečisť. látky (voz.)'!F66</f>
        <v>0</v>
      </c>
      <c r="G46" s="120">
        <f>'11a_A Znečisť. látky (voz.)'!G66</f>
        <v>0</v>
      </c>
      <c r="H46" s="120">
        <f>'11a_A Znečisť. látky (voz.)'!H66</f>
        <v>0</v>
      </c>
      <c r="I46" s="120">
        <f>'11a_A Znečisť. látky (voz.)'!I66</f>
        <v>0</v>
      </c>
      <c r="J46" s="120">
        <f>'11a_A Znečisť. látky (voz.)'!J66</f>
        <v>0</v>
      </c>
      <c r="K46" s="120">
        <f>'11a_A Znečisť. látky (voz.)'!K66</f>
        <v>0</v>
      </c>
      <c r="L46" s="120">
        <f>'11a_A Znečisť. látky (voz.)'!L66</f>
        <v>0</v>
      </c>
      <c r="M46" s="120">
        <f>'11a_A Znečisť. látky (voz.)'!M66</f>
        <v>0</v>
      </c>
      <c r="N46" s="120">
        <f>'11a_A Znečisť. látky (voz.)'!N66</f>
        <v>0</v>
      </c>
      <c r="O46" s="120">
        <f>'11a_A Znečisť. látky (voz.)'!O66</f>
        <v>0</v>
      </c>
      <c r="P46" s="120">
        <f>'11a_A Znečisť. látky (voz.)'!P66</f>
        <v>0</v>
      </c>
      <c r="Q46" s="120">
        <f>'11a_A Znečisť. látky (voz.)'!Q66</f>
        <v>0</v>
      </c>
      <c r="R46" s="120">
        <f>'11a_A Znečisť. látky (voz.)'!R66</f>
        <v>0</v>
      </c>
      <c r="S46" s="120">
        <f>'11a_A Znečisť. látky (voz.)'!S66</f>
        <v>0</v>
      </c>
      <c r="T46" s="120">
        <f>'11a_A Znečisť. látky (voz.)'!T66</f>
        <v>0</v>
      </c>
      <c r="U46" s="120">
        <f>'11a_A Znečisť. látky (voz.)'!U66</f>
        <v>0</v>
      </c>
      <c r="V46" s="120">
        <f>'11a_A Znečisť. látky (voz.)'!V66</f>
        <v>0</v>
      </c>
      <c r="W46" s="120">
        <f>'11a_A Znečisť. látky (voz.)'!W66</f>
        <v>0</v>
      </c>
      <c r="X46" s="120">
        <f>'11a_A Znečisť. látky (voz.)'!X66</f>
        <v>0</v>
      </c>
      <c r="Y46" s="120">
        <f>'11a_A Znečisť. látky (voz.)'!Y66</f>
        <v>0</v>
      </c>
      <c r="Z46" s="120">
        <f>'11a_A Znečisť. látky (voz.)'!Z66</f>
        <v>0</v>
      </c>
      <c r="AA46" s="120">
        <f>'11a_A Znečisť. látky (voz.)'!AA66</f>
        <v>0</v>
      </c>
      <c r="AB46" s="120">
        <f>'11a_A Znečisť. látky (voz.)'!AB66</f>
        <v>0</v>
      </c>
      <c r="AC46" s="120">
        <f>'11a_A Znečisť. látky (voz.)'!AC66</f>
        <v>0</v>
      </c>
      <c r="AD46" s="120">
        <f>'11a_A Znečisť. látky (voz.)'!AD66</f>
        <v>0</v>
      </c>
      <c r="AE46" s="120">
        <f>'11a_A Znečisť. látky (voz.)'!AE66</f>
        <v>0</v>
      </c>
      <c r="AF46" s="120">
        <f>'11a_A Znečisť. látky (voz.)'!AF66</f>
        <v>0</v>
      </c>
      <c r="AG46" s="120">
        <f>'11a_A Znečisť. látky (voz.)'!AG66</f>
        <v>0</v>
      </c>
      <c r="AH46" s="120">
        <f>'11a_A Znečisť. látky (voz.)'!AH66</f>
        <v>0</v>
      </c>
      <c r="AI46" s="120">
        <f>'11a_A Znečisť. látky (voz.)'!AI66</f>
        <v>0</v>
      </c>
      <c r="AJ46" s="120">
        <f>'11a_A Znečisť. látky (voz.)'!AJ66</f>
        <v>0</v>
      </c>
      <c r="AK46" s="120">
        <f>'11a_A Znečisť. látky (voz.)'!AK66</f>
        <v>0</v>
      </c>
      <c r="AL46" s="120">
        <f>'11a_A Znečisť. látky (voz.)'!AL66</f>
        <v>0</v>
      </c>
      <c r="AM46" s="120">
        <f>'11a_A Znečisť. látky (voz.)'!AM66</f>
        <v>0</v>
      </c>
      <c r="AN46" s="120">
        <f>'11a_A Znečisť. látky (voz.)'!AN66</f>
        <v>0</v>
      </c>
      <c r="AO46" s="120">
        <f>'11a_A Znečisť. látky (voz.)'!AO66</f>
        <v>0</v>
      </c>
      <c r="AP46" s="120">
        <f>'11a_A Znečisť. látky (voz.)'!AP66</f>
        <v>0</v>
      </c>
    </row>
    <row r="47" spans="2:42" ht="11.7" customHeight="1" x14ac:dyDescent="0.2">
      <c r="B47" s="31" t="s">
        <v>132</v>
      </c>
      <c r="C47" s="37">
        <f t="shared" si="146"/>
        <v>0</v>
      </c>
      <c r="D47" s="120">
        <f>'11a_A Znečisť. látky (voz.)'!D71</f>
        <v>0</v>
      </c>
      <c r="E47" s="120">
        <f>'11a_A Znečisť. látky (voz.)'!E71</f>
        <v>0</v>
      </c>
      <c r="F47" s="120">
        <f>'11a_A Znečisť. látky (voz.)'!F71</f>
        <v>0</v>
      </c>
      <c r="G47" s="120">
        <f>'11a_A Znečisť. látky (voz.)'!G71</f>
        <v>0</v>
      </c>
      <c r="H47" s="120">
        <f>'11a_A Znečisť. látky (voz.)'!H71</f>
        <v>0</v>
      </c>
      <c r="I47" s="120">
        <f>'11a_A Znečisť. látky (voz.)'!I71</f>
        <v>0</v>
      </c>
      <c r="J47" s="120">
        <f>'11a_A Znečisť. látky (voz.)'!J71</f>
        <v>0</v>
      </c>
      <c r="K47" s="120">
        <f>'11a_A Znečisť. látky (voz.)'!K71</f>
        <v>0</v>
      </c>
      <c r="L47" s="120">
        <f>'11a_A Znečisť. látky (voz.)'!L71</f>
        <v>0</v>
      </c>
      <c r="M47" s="120">
        <f>'11a_A Znečisť. látky (voz.)'!M71</f>
        <v>0</v>
      </c>
      <c r="N47" s="120">
        <f>'11a_A Znečisť. látky (voz.)'!N71</f>
        <v>0</v>
      </c>
      <c r="O47" s="120">
        <f>'11a_A Znečisť. látky (voz.)'!O71</f>
        <v>0</v>
      </c>
      <c r="P47" s="120">
        <f>'11a_A Znečisť. látky (voz.)'!P71</f>
        <v>0</v>
      </c>
      <c r="Q47" s="120">
        <f>'11a_A Znečisť. látky (voz.)'!Q71</f>
        <v>0</v>
      </c>
      <c r="R47" s="120">
        <f>'11a_A Znečisť. látky (voz.)'!R71</f>
        <v>0</v>
      </c>
      <c r="S47" s="120">
        <f>'11a_A Znečisť. látky (voz.)'!S71</f>
        <v>0</v>
      </c>
      <c r="T47" s="120">
        <f>'11a_A Znečisť. látky (voz.)'!T71</f>
        <v>0</v>
      </c>
      <c r="U47" s="120">
        <f>'11a_A Znečisť. látky (voz.)'!U71</f>
        <v>0</v>
      </c>
      <c r="V47" s="120">
        <f>'11a_A Znečisť. látky (voz.)'!V71</f>
        <v>0</v>
      </c>
      <c r="W47" s="120">
        <f>'11a_A Znečisť. látky (voz.)'!W71</f>
        <v>0</v>
      </c>
      <c r="X47" s="120">
        <f>'11a_A Znečisť. látky (voz.)'!X71</f>
        <v>0</v>
      </c>
      <c r="Y47" s="120">
        <f>'11a_A Znečisť. látky (voz.)'!Y71</f>
        <v>0</v>
      </c>
      <c r="Z47" s="120">
        <f>'11a_A Znečisť. látky (voz.)'!Z71</f>
        <v>0</v>
      </c>
      <c r="AA47" s="120">
        <f>'11a_A Znečisť. látky (voz.)'!AA71</f>
        <v>0</v>
      </c>
      <c r="AB47" s="120">
        <f>'11a_A Znečisť. látky (voz.)'!AB71</f>
        <v>0</v>
      </c>
      <c r="AC47" s="120">
        <f>'11a_A Znečisť. látky (voz.)'!AC71</f>
        <v>0</v>
      </c>
      <c r="AD47" s="120">
        <f>'11a_A Znečisť. látky (voz.)'!AD71</f>
        <v>0</v>
      </c>
      <c r="AE47" s="120">
        <f>'11a_A Znečisť. látky (voz.)'!AE71</f>
        <v>0</v>
      </c>
      <c r="AF47" s="120">
        <f>'11a_A Znečisť. látky (voz.)'!AF71</f>
        <v>0</v>
      </c>
      <c r="AG47" s="120">
        <f>'11a_A Znečisť. látky (voz.)'!AG71</f>
        <v>0</v>
      </c>
      <c r="AH47" s="120">
        <f>'11a_A Znečisť. látky (voz.)'!AH71</f>
        <v>0</v>
      </c>
      <c r="AI47" s="120">
        <f>'11a_A Znečisť. látky (voz.)'!AI71</f>
        <v>0</v>
      </c>
      <c r="AJ47" s="120">
        <f>'11a_A Znečisť. látky (voz.)'!AJ71</f>
        <v>0</v>
      </c>
      <c r="AK47" s="120">
        <f>'11a_A Znečisť. látky (voz.)'!AK71</f>
        <v>0</v>
      </c>
      <c r="AL47" s="120">
        <f>'11a_A Znečisť. látky (voz.)'!AL71</f>
        <v>0</v>
      </c>
      <c r="AM47" s="120">
        <f>'11a_A Znečisť. látky (voz.)'!AM71</f>
        <v>0</v>
      </c>
      <c r="AN47" s="120">
        <f>'11a_A Znečisť. látky (voz.)'!AN71</f>
        <v>0</v>
      </c>
      <c r="AO47" s="120">
        <f>'11a_A Znečisť. látky (voz.)'!AO71</f>
        <v>0</v>
      </c>
      <c r="AP47" s="120">
        <f>'11a_A Znečisť. látky (voz.)'!AP71</f>
        <v>0</v>
      </c>
    </row>
    <row r="48" spans="2:42" ht="12.6" x14ac:dyDescent="0.3">
      <c r="B48" s="31" t="s">
        <v>136</v>
      </c>
      <c r="C48" s="37">
        <f t="shared" si="146"/>
        <v>0</v>
      </c>
      <c r="D48" s="120">
        <f>'11a_A Znečisť. látky (voz.)'!D76</f>
        <v>0</v>
      </c>
      <c r="E48" s="120">
        <f>'11a_A Znečisť. látky (voz.)'!E76</f>
        <v>0</v>
      </c>
      <c r="F48" s="120">
        <f>'11a_A Znečisť. látky (voz.)'!F76</f>
        <v>0</v>
      </c>
      <c r="G48" s="120">
        <f>'11a_A Znečisť. látky (voz.)'!G76</f>
        <v>0</v>
      </c>
      <c r="H48" s="120">
        <f>'11a_A Znečisť. látky (voz.)'!H76</f>
        <v>0</v>
      </c>
      <c r="I48" s="120">
        <f>'11a_A Znečisť. látky (voz.)'!I76</f>
        <v>0</v>
      </c>
      <c r="J48" s="120">
        <f>'11a_A Znečisť. látky (voz.)'!J76</f>
        <v>0</v>
      </c>
      <c r="K48" s="120">
        <f>'11a_A Znečisť. látky (voz.)'!K76</f>
        <v>0</v>
      </c>
      <c r="L48" s="120">
        <f>'11a_A Znečisť. látky (voz.)'!L76</f>
        <v>0</v>
      </c>
      <c r="M48" s="120">
        <f>'11a_A Znečisť. látky (voz.)'!M76</f>
        <v>0</v>
      </c>
      <c r="N48" s="120">
        <f>'11a_A Znečisť. látky (voz.)'!N76</f>
        <v>0</v>
      </c>
      <c r="O48" s="120">
        <f>'11a_A Znečisť. látky (voz.)'!O76</f>
        <v>0</v>
      </c>
      <c r="P48" s="120">
        <f>'11a_A Znečisť. látky (voz.)'!P76</f>
        <v>0</v>
      </c>
      <c r="Q48" s="120">
        <f>'11a_A Znečisť. látky (voz.)'!Q76</f>
        <v>0</v>
      </c>
      <c r="R48" s="120">
        <f>'11a_A Znečisť. látky (voz.)'!R76</f>
        <v>0</v>
      </c>
      <c r="S48" s="120">
        <f>'11a_A Znečisť. látky (voz.)'!S76</f>
        <v>0</v>
      </c>
      <c r="T48" s="120">
        <f>'11a_A Znečisť. látky (voz.)'!T76</f>
        <v>0</v>
      </c>
      <c r="U48" s="120">
        <f>'11a_A Znečisť. látky (voz.)'!U76</f>
        <v>0</v>
      </c>
      <c r="V48" s="120">
        <f>'11a_A Znečisť. látky (voz.)'!V76</f>
        <v>0</v>
      </c>
      <c r="W48" s="120">
        <f>'11a_A Znečisť. látky (voz.)'!W76</f>
        <v>0</v>
      </c>
      <c r="X48" s="120">
        <f>'11a_A Znečisť. látky (voz.)'!X76</f>
        <v>0</v>
      </c>
      <c r="Y48" s="120">
        <f>'11a_A Znečisť. látky (voz.)'!Y76</f>
        <v>0</v>
      </c>
      <c r="Z48" s="120">
        <f>'11a_A Znečisť. látky (voz.)'!Z76</f>
        <v>0</v>
      </c>
      <c r="AA48" s="120">
        <f>'11a_A Znečisť. látky (voz.)'!AA76</f>
        <v>0</v>
      </c>
      <c r="AB48" s="120">
        <f>'11a_A Znečisť. látky (voz.)'!AB76</f>
        <v>0</v>
      </c>
      <c r="AC48" s="120">
        <f>'11a_A Znečisť. látky (voz.)'!AC76</f>
        <v>0</v>
      </c>
      <c r="AD48" s="120">
        <f>'11a_A Znečisť. látky (voz.)'!AD76</f>
        <v>0</v>
      </c>
      <c r="AE48" s="120">
        <f>'11a_A Znečisť. látky (voz.)'!AE76</f>
        <v>0</v>
      </c>
      <c r="AF48" s="120">
        <f>'11a_A Znečisť. látky (voz.)'!AF76</f>
        <v>0</v>
      </c>
      <c r="AG48" s="120">
        <f>'11a_A Znečisť. látky (voz.)'!AG76</f>
        <v>0</v>
      </c>
      <c r="AH48" s="120">
        <f>'11a_A Znečisť. látky (voz.)'!AH76</f>
        <v>0</v>
      </c>
      <c r="AI48" s="120">
        <f>'11a_A Znečisť. látky (voz.)'!AI76</f>
        <v>0</v>
      </c>
      <c r="AJ48" s="120">
        <f>'11a_A Znečisť. látky (voz.)'!AJ76</f>
        <v>0</v>
      </c>
      <c r="AK48" s="120">
        <f>'11a_A Znečisť. látky (voz.)'!AK76</f>
        <v>0</v>
      </c>
      <c r="AL48" s="120">
        <f>'11a_A Znečisť. látky (voz.)'!AL76</f>
        <v>0</v>
      </c>
      <c r="AM48" s="120">
        <f>'11a_A Znečisť. látky (voz.)'!AM76</f>
        <v>0</v>
      </c>
      <c r="AN48" s="120">
        <f>'11a_A Znečisť. látky (voz.)'!AN76</f>
        <v>0</v>
      </c>
      <c r="AO48" s="120">
        <f>'11a_A Znečisť. látky (voz.)'!AO76</f>
        <v>0</v>
      </c>
      <c r="AP48" s="120">
        <f>'11a_A Znečisť. látky (voz.)'!AP76</f>
        <v>0</v>
      </c>
    </row>
    <row r="49" spans="2:42" x14ac:dyDescent="0.2">
      <c r="B49" s="32" t="s">
        <v>35</v>
      </c>
      <c r="C49" s="121">
        <f t="shared" si="146"/>
        <v>0</v>
      </c>
      <c r="D49" s="121">
        <f t="shared" ref="D49:AG49" si="147">SUM(D42:D48)</f>
        <v>0</v>
      </c>
      <c r="E49" s="121">
        <f t="shared" si="147"/>
        <v>0</v>
      </c>
      <c r="F49" s="121">
        <f t="shared" si="147"/>
        <v>0</v>
      </c>
      <c r="G49" s="121">
        <f t="shared" si="147"/>
        <v>0</v>
      </c>
      <c r="H49" s="121">
        <f t="shared" si="147"/>
        <v>0</v>
      </c>
      <c r="I49" s="121">
        <f t="shared" si="147"/>
        <v>0</v>
      </c>
      <c r="J49" s="121">
        <f t="shared" si="147"/>
        <v>0</v>
      </c>
      <c r="K49" s="121">
        <f t="shared" si="147"/>
        <v>0</v>
      </c>
      <c r="L49" s="121">
        <f t="shared" si="147"/>
        <v>0</v>
      </c>
      <c r="M49" s="121">
        <f t="shared" si="147"/>
        <v>0</v>
      </c>
      <c r="N49" s="121">
        <f t="shared" si="147"/>
        <v>0</v>
      </c>
      <c r="O49" s="121">
        <f t="shared" si="147"/>
        <v>0</v>
      </c>
      <c r="P49" s="121">
        <f t="shared" si="147"/>
        <v>0</v>
      </c>
      <c r="Q49" s="121">
        <f t="shared" si="147"/>
        <v>0</v>
      </c>
      <c r="R49" s="121">
        <f t="shared" si="147"/>
        <v>0</v>
      </c>
      <c r="S49" s="121">
        <f t="shared" si="147"/>
        <v>0</v>
      </c>
      <c r="T49" s="121">
        <f t="shared" si="147"/>
        <v>0</v>
      </c>
      <c r="U49" s="121">
        <f t="shared" si="147"/>
        <v>0</v>
      </c>
      <c r="V49" s="121">
        <f t="shared" si="147"/>
        <v>0</v>
      </c>
      <c r="W49" s="121">
        <f t="shared" si="147"/>
        <v>0</v>
      </c>
      <c r="X49" s="121">
        <f t="shared" si="147"/>
        <v>0</v>
      </c>
      <c r="Y49" s="121">
        <f t="shared" si="147"/>
        <v>0</v>
      </c>
      <c r="Z49" s="121">
        <f t="shared" si="147"/>
        <v>0</v>
      </c>
      <c r="AA49" s="121">
        <f t="shared" si="147"/>
        <v>0</v>
      </c>
      <c r="AB49" s="121">
        <f t="shared" si="147"/>
        <v>0</v>
      </c>
      <c r="AC49" s="121">
        <f t="shared" si="147"/>
        <v>0</v>
      </c>
      <c r="AD49" s="121">
        <f t="shared" si="147"/>
        <v>0</v>
      </c>
      <c r="AE49" s="121">
        <f t="shared" si="147"/>
        <v>0</v>
      </c>
      <c r="AF49" s="121">
        <f t="shared" si="147"/>
        <v>0</v>
      </c>
      <c r="AG49" s="121">
        <f t="shared" si="147"/>
        <v>0</v>
      </c>
      <c r="AH49" s="121">
        <f t="shared" ref="AH49:AN49" si="148">SUM(AH42:AH48)</f>
        <v>0</v>
      </c>
      <c r="AI49" s="121">
        <f t="shared" si="148"/>
        <v>0</v>
      </c>
      <c r="AJ49" s="121">
        <f t="shared" si="148"/>
        <v>0</v>
      </c>
      <c r="AK49" s="121">
        <f t="shared" si="148"/>
        <v>0</v>
      </c>
      <c r="AL49" s="121">
        <f t="shared" si="148"/>
        <v>0</v>
      </c>
      <c r="AM49" s="121">
        <f t="shared" si="148"/>
        <v>0</v>
      </c>
      <c r="AN49" s="121">
        <f t="shared" si="148"/>
        <v>0</v>
      </c>
      <c r="AO49" s="121">
        <f t="shared" ref="AO49:AP49" si="149">SUM(AO42:AO48)</f>
        <v>0</v>
      </c>
      <c r="AP49" s="121">
        <f t="shared" si="149"/>
        <v>0</v>
      </c>
    </row>
    <row r="52" spans="2:42" x14ac:dyDescent="0.2">
      <c r="B52" s="31"/>
      <c r="C52" s="31"/>
      <c r="D52" s="31" t="s">
        <v>10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</row>
    <row r="53" spans="2:42" x14ac:dyDescent="0.2">
      <c r="B53" s="32" t="s">
        <v>443</v>
      </c>
      <c r="C53" s="32"/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  <c r="L53" s="33">
        <v>9</v>
      </c>
      <c r="M53" s="33">
        <v>10</v>
      </c>
      <c r="N53" s="33">
        <v>11</v>
      </c>
      <c r="O53" s="33">
        <v>12</v>
      </c>
      <c r="P53" s="33">
        <v>13</v>
      </c>
      <c r="Q53" s="33">
        <v>14</v>
      </c>
      <c r="R53" s="33">
        <v>15</v>
      </c>
      <c r="S53" s="33">
        <v>16</v>
      </c>
      <c r="T53" s="33">
        <v>17</v>
      </c>
      <c r="U53" s="33">
        <v>18</v>
      </c>
      <c r="V53" s="33">
        <v>19</v>
      </c>
      <c r="W53" s="33">
        <v>20</v>
      </c>
      <c r="X53" s="33">
        <v>21</v>
      </c>
      <c r="Y53" s="33">
        <v>22</v>
      </c>
      <c r="Z53" s="33">
        <v>23</v>
      </c>
      <c r="AA53" s="33">
        <v>24</v>
      </c>
      <c r="AB53" s="33">
        <v>25</v>
      </c>
      <c r="AC53" s="33">
        <v>26</v>
      </c>
      <c r="AD53" s="33">
        <v>27</v>
      </c>
      <c r="AE53" s="33">
        <v>28</v>
      </c>
      <c r="AF53" s="33">
        <v>29</v>
      </c>
      <c r="AG53" s="33">
        <v>30</v>
      </c>
      <c r="AH53" s="33">
        <v>31</v>
      </c>
      <c r="AI53" s="33">
        <v>32</v>
      </c>
      <c r="AJ53" s="33">
        <v>33</v>
      </c>
      <c r="AK53" s="33">
        <v>34</v>
      </c>
      <c r="AL53" s="33">
        <v>35</v>
      </c>
      <c r="AM53" s="33">
        <v>36</v>
      </c>
      <c r="AN53" s="33">
        <v>37</v>
      </c>
      <c r="AO53" s="33">
        <v>38</v>
      </c>
      <c r="AP53" s="33">
        <v>39</v>
      </c>
    </row>
    <row r="54" spans="2:42" x14ac:dyDescent="0.2">
      <c r="B54" s="34" t="s">
        <v>62</v>
      </c>
      <c r="C54" s="266" t="s">
        <v>9</v>
      </c>
      <c r="D54" s="35">
        <f t="shared" ref="D54:AG54" si="150">D4</f>
        <v>2026</v>
      </c>
      <c r="E54" s="35">
        <f t="shared" si="150"/>
        <v>2027</v>
      </c>
      <c r="F54" s="35">
        <f t="shared" si="150"/>
        <v>2028</v>
      </c>
      <c r="G54" s="35">
        <f t="shared" si="150"/>
        <v>2029</v>
      </c>
      <c r="H54" s="35">
        <f t="shared" si="150"/>
        <v>2030</v>
      </c>
      <c r="I54" s="35">
        <f t="shared" si="150"/>
        <v>2031</v>
      </c>
      <c r="J54" s="35">
        <f t="shared" si="150"/>
        <v>2032</v>
      </c>
      <c r="K54" s="35">
        <f t="shared" si="150"/>
        <v>2033</v>
      </c>
      <c r="L54" s="35">
        <f t="shared" si="150"/>
        <v>2034</v>
      </c>
      <c r="M54" s="35">
        <f t="shared" si="150"/>
        <v>2035</v>
      </c>
      <c r="N54" s="35">
        <f t="shared" si="150"/>
        <v>2036</v>
      </c>
      <c r="O54" s="35">
        <f t="shared" si="150"/>
        <v>2037</v>
      </c>
      <c r="P54" s="35">
        <f t="shared" si="150"/>
        <v>2038</v>
      </c>
      <c r="Q54" s="35">
        <f t="shared" si="150"/>
        <v>2039</v>
      </c>
      <c r="R54" s="35">
        <f t="shared" si="150"/>
        <v>2040</v>
      </c>
      <c r="S54" s="35">
        <f t="shared" si="150"/>
        <v>2041</v>
      </c>
      <c r="T54" s="35">
        <f t="shared" si="150"/>
        <v>2042</v>
      </c>
      <c r="U54" s="35">
        <f t="shared" si="150"/>
        <v>2043</v>
      </c>
      <c r="V54" s="35">
        <f t="shared" si="150"/>
        <v>2044</v>
      </c>
      <c r="W54" s="35">
        <f t="shared" si="150"/>
        <v>2045</v>
      </c>
      <c r="X54" s="35">
        <f t="shared" si="150"/>
        <v>2046</v>
      </c>
      <c r="Y54" s="35">
        <f t="shared" si="150"/>
        <v>2047</v>
      </c>
      <c r="Z54" s="35">
        <f t="shared" si="150"/>
        <v>2048</v>
      </c>
      <c r="AA54" s="35">
        <f t="shared" si="150"/>
        <v>2049</v>
      </c>
      <c r="AB54" s="35">
        <f t="shared" si="150"/>
        <v>2050</v>
      </c>
      <c r="AC54" s="35">
        <f t="shared" si="150"/>
        <v>2051</v>
      </c>
      <c r="AD54" s="35">
        <f t="shared" si="150"/>
        <v>2052</v>
      </c>
      <c r="AE54" s="35">
        <f t="shared" si="150"/>
        <v>2053</v>
      </c>
      <c r="AF54" s="35">
        <f t="shared" si="150"/>
        <v>2054</v>
      </c>
      <c r="AG54" s="35">
        <f t="shared" si="150"/>
        <v>2055</v>
      </c>
      <c r="AH54" s="35">
        <f t="shared" ref="AH54:AN54" si="151">AH4</f>
        <v>2056</v>
      </c>
      <c r="AI54" s="35">
        <f t="shared" si="151"/>
        <v>2057</v>
      </c>
      <c r="AJ54" s="35">
        <f t="shared" si="151"/>
        <v>2058</v>
      </c>
      <c r="AK54" s="35">
        <f t="shared" si="151"/>
        <v>2059</v>
      </c>
      <c r="AL54" s="35">
        <f t="shared" si="151"/>
        <v>2060</v>
      </c>
      <c r="AM54" s="35">
        <f t="shared" si="151"/>
        <v>2061</v>
      </c>
      <c r="AN54" s="35">
        <f t="shared" si="151"/>
        <v>2062</v>
      </c>
      <c r="AO54" s="35">
        <f t="shared" ref="AO54:AP54" si="152">AO4</f>
        <v>2063</v>
      </c>
      <c r="AP54" s="35">
        <f t="shared" si="152"/>
        <v>2064</v>
      </c>
    </row>
    <row r="55" spans="2:42" ht="12.6" x14ac:dyDescent="0.3">
      <c r="B55" s="31" t="s">
        <v>401</v>
      </c>
      <c r="C55" s="37">
        <f>SUM(D55:AP55)</f>
        <v>0</v>
      </c>
      <c r="D55" s="37">
        <f>D29-D42</f>
        <v>0</v>
      </c>
      <c r="E55" s="37">
        <f t="shared" ref="E55:AG61" si="153">E29-E42</f>
        <v>0</v>
      </c>
      <c r="F55" s="37">
        <f t="shared" si="153"/>
        <v>0</v>
      </c>
      <c r="G55" s="37">
        <f t="shared" si="153"/>
        <v>0</v>
      </c>
      <c r="H55" s="37">
        <f t="shared" si="153"/>
        <v>0</v>
      </c>
      <c r="I55" s="37">
        <f t="shared" si="153"/>
        <v>0</v>
      </c>
      <c r="J55" s="37">
        <f t="shared" si="153"/>
        <v>0</v>
      </c>
      <c r="K55" s="37">
        <f t="shared" si="153"/>
        <v>0</v>
      </c>
      <c r="L55" s="37">
        <f t="shared" si="153"/>
        <v>0</v>
      </c>
      <c r="M55" s="37">
        <f t="shared" si="153"/>
        <v>0</v>
      </c>
      <c r="N55" s="37">
        <f t="shared" si="153"/>
        <v>0</v>
      </c>
      <c r="O55" s="37">
        <f t="shared" si="153"/>
        <v>0</v>
      </c>
      <c r="P55" s="37">
        <f t="shared" si="153"/>
        <v>0</v>
      </c>
      <c r="Q55" s="37">
        <f t="shared" si="153"/>
        <v>0</v>
      </c>
      <c r="R55" s="37">
        <f t="shared" si="153"/>
        <v>0</v>
      </c>
      <c r="S55" s="37">
        <f t="shared" si="153"/>
        <v>0</v>
      </c>
      <c r="T55" s="37">
        <f t="shared" si="153"/>
        <v>0</v>
      </c>
      <c r="U55" s="37">
        <f t="shared" si="153"/>
        <v>0</v>
      </c>
      <c r="V55" s="37">
        <f t="shared" si="153"/>
        <v>0</v>
      </c>
      <c r="W55" s="37">
        <f t="shared" si="153"/>
        <v>0</v>
      </c>
      <c r="X55" s="37">
        <f t="shared" si="153"/>
        <v>0</v>
      </c>
      <c r="Y55" s="37">
        <f t="shared" si="153"/>
        <v>0</v>
      </c>
      <c r="Z55" s="37">
        <f t="shared" si="153"/>
        <v>0</v>
      </c>
      <c r="AA55" s="37">
        <f t="shared" si="153"/>
        <v>0</v>
      </c>
      <c r="AB55" s="37">
        <f t="shared" si="153"/>
        <v>0</v>
      </c>
      <c r="AC55" s="37">
        <f t="shared" si="153"/>
        <v>0</v>
      </c>
      <c r="AD55" s="37">
        <f t="shared" si="153"/>
        <v>0</v>
      </c>
      <c r="AE55" s="37">
        <f t="shared" si="153"/>
        <v>0</v>
      </c>
      <c r="AF55" s="37">
        <f t="shared" si="153"/>
        <v>0</v>
      </c>
      <c r="AG55" s="37">
        <f t="shared" si="153"/>
        <v>0</v>
      </c>
      <c r="AH55" s="37">
        <f t="shared" ref="AH55:AN55" si="154">AH29-AH42</f>
        <v>0</v>
      </c>
      <c r="AI55" s="37">
        <f t="shared" si="154"/>
        <v>0</v>
      </c>
      <c r="AJ55" s="37">
        <f t="shared" si="154"/>
        <v>0</v>
      </c>
      <c r="AK55" s="37">
        <f t="shared" si="154"/>
        <v>0</v>
      </c>
      <c r="AL55" s="37">
        <f t="shared" si="154"/>
        <v>0</v>
      </c>
      <c r="AM55" s="37">
        <f t="shared" si="154"/>
        <v>0</v>
      </c>
      <c r="AN55" s="37">
        <f t="shared" si="154"/>
        <v>0</v>
      </c>
      <c r="AO55" s="37">
        <f t="shared" ref="AO55:AP55" si="155">AO29-AO42</f>
        <v>0</v>
      </c>
      <c r="AP55" s="37">
        <f t="shared" si="155"/>
        <v>0</v>
      </c>
    </row>
    <row r="56" spans="2:42" ht="12.6" x14ac:dyDescent="0.3">
      <c r="B56" s="31" t="s">
        <v>402</v>
      </c>
      <c r="C56" s="37">
        <f t="shared" ref="C56:C62" si="156">SUM(D56:AP56)</f>
        <v>0</v>
      </c>
      <c r="D56" s="37">
        <f t="shared" ref="D56:S61" si="157">D30-D43</f>
        <v>0</v>
      </c>
      <c r="E56" s="37">
        <f t="shared" si="157"/>
        <v>0</v>
      </c>
      <c r="F56" s="37">
        <f t="shared" si="157"/>
        <v>0</v>
      </c>
      <c r="G56" s="37">
        <f t="shared" si="157"/>
        <v>0</v>
      </c>
      <c r="H56" s="37">
        <f t="shared" si="157"/>
        <v>0</v>
      </c>
      <c r="I56" s="37">
        <f t="shared" si="157"/>
        <v>0</v>
      </c>
      <c r="J56" s="37">
        <f t="shared" si="157"/>
        <v>0</v>
      </c>
      <c r="K56" s="37">
        <f t="shared" si="157"/>
        <v>0</v>
      </c>
      <c r="L56" s="37">
        <f t="shared" si="157"/>
        <v>0</v>
      </c>
      <c r="M56" s="37">
        <f t="shared" si="157"/>
        <v>0</v>
      </c>
      <c r="N56" s="37">
        <f t="shared" si="157"/>
        <v>0</v>
      </c>
      <c r="O56" s="37">
        <f t="shared" si="157"/>
        <v>0</v>
      </c>
      <c r="P56" s="37">
        <f t="shared" si="157"/>
        <v>0</v>
      </c>
      <c r="Q56" s="37">
        <f t="shared" si="157"/>
        <v>0</v>
      </c>
      <c r="R56" s="37">
        <f t="shared" si="157"/>
        <v>0</v>
      </c>
      <c r="S56" s="37">
        <f t="shared" si="157"/>
        <v>0</v>
      </c>
      <c r="T56" s="37">
        <f t="shared" si="153"/>
        <v>0</v>
      </c>
      <c r="U56" s="37">
        <f t="shared" si="153"/>
        <v>0</v>
      </c>
      <c r="V56" s="37">
        <f t="shared" si="153"/>
        <v>0</v>
      </c>
      <c r="W56" s="37">
        <f t="shared" si="153"/>
        <v>0</v>
      </c>
      <c r="X56" s="37">
        <f t="shared" si="153"/>
        <v>0</v>
      </c>
      <c r="Y56" s="37">
        <f t="shared" si="153"/>
        <v>0</v>
      </c>
      <c r="Z56" s="37">
        <f t="shared" si="153"/>
        <v>0</v>
      </c>
      <c r="AA56" s="37">
        <f t="shared" si="153"/>
        <v>0</v>
      </c>
      <c r="AB56" s="37">
        <f t="shared" si="153"/>
        <v>0</v>
      </c>
      <c r="AC56" s="37">
        <f t="shared" si="153"/>
        <v>0</v>
      </c>
      <c r="AD56" s="37">
        <f t="shared" si="153"/>
        <v>0</v>
      </c>
      <c r="AE56" s="37">
        <f t="shared" si="153"/>
        <v>0</v>
      </c>
      <c r="AF56" s="37">
        <f t="shared" si="153"/>
        <v>0</v>
      </c>
      <c r="AG56" s="37">
        <f t="shared" si="153"/>
        <v>0</v>
      </c>
      <c r="AH56" s="37">
        <f t="shared" ref="AH56:AN56" si="158">AH30-AH43</f>
        <v>0</v>
      </c>
      <c r="AI56" s="37">
        <f t="shared" si="158"/>
        <v>0</v>
      </c>
      <c r="AJ56" s="37">
        <f t="shared" si="158"/>
        <v>0</v>
      </c>
      <c r="AK56" s="37">
        <f t="shared" si="158"/>
        <v>0</v>
      </c>
      <c r="AL56" s="37">
        <f t="shared" si="158"/>
        <v>0</v>
      </c>
      <c r="AM56" s="37">
        <f t="shared" si="158"/>
        <v>0</v>
      </c>
      <c r="AN56" s="37">
        <f t="shared" si="158"/>
        <v>0</v>
      </c>
      <c r="AO56" s="37">
        <f t="shared" ref="AO56:AP56" si="159">AO30-AO43</f>
        <v>0</v>
      </c>
      <c r="AP56" s="37">
        <f t="shared" si="159"/>
        <v>0</v>
      </c>
    </row>
    <row r="57" spans="2:42" ht="12.6" x14ac:dyDescent="0.3">
      <c r="B57" s="31" t="s">
        <v>403</v>
      </c>
      <c r="C57" s="37">
        <f t="shared" si="156"/>
        <v>0</v>
      </c>
      <c r="D57" s="37">
        <f t="shared" si="157"/>
        <v>0</v>
      </c>
      <c r="E57" s="37">
        <f t="shared" si="153"/>
        <v>0</v>
      </c>
      <c r="F57" s="37">
        <f t="shared" si="153"/>
        <v>0</v>
      </c>
      <c r="G57" s="37">
        <f t="shared" si="153"/>
        <v>0</v>
      </c>
      <c r="H57" s="37">
        <f t="shared" si="153"/>
        <v>0</v>
      </c>
      <c r="I57" s="37">
        <f t="shared" si="153"/>
        <v>0</v>
      </c>
      <c r="J57" s="37">
        <f t="shared" si="153"/>
        <v>0</v>
      </c>
      <c r="K57" s="37">
        <f t="shared" si="153"/>
        <v>0</v>
      </c>
      <c r="L57" s="37">
        <f t="shared" si="153"/>
        <v>0</v>
      </c>
      <c r="M57" s="37">
        <f t="shared" si="153"/>
        <v>0</v>
      </c>
      <c r="N57" s="37">
        <f t="shared" si="153"/>
        <v>0</v>
      </c>
      <c r="O57" s="37">
        <f t="shared" si="153"/>
        <v>0</v>
      </c>
      <c r="P57" s="37">
        <f t="shared" si="153"/>
        <v>0</v>
      </c>
      <c r="Q57" s="37">
        <f t="shared" si="153"/>
        <v>0</v>
      </c>
      <c r="R57" s="37">
        <f t="shared" si="153"/>
        <v>0</v>
      </c>
      <c r="S57" s="37">
        <f t="shared" si="153"/>
        <v>0</v>
      </c>
      <c r="T57" s="37">
        <f t="shared" si="153"/>
        <v>0</v>
      </c>
      <c r="U57" s="37">
        <f t="shared" si="153"/>
        <v>0</v>
      </c>
      <c r="V57" s="37">
        <f t="shared" si="153"/>
        <v>0</v>
      </c>
      <c r="W57" s="37">
        <f t="shared" si="153"/>
        <v>0</v>
      </c>
      <c r="X57" s="37">
        <f t="shared" si="153"/>
        <v>0</v>
      </c>
      <c r="Y57" s="37">
        <f t="shared" si="153"/>
        <v>0</v>
      </c>
      <c r="Z57" s="37">
        <f t="shared" si="153"/>
        <v>0</v>
      </c>
      <c r="AA57" s="37">
        <f t="shared" si="153"/>
        <v>0</v>
      </c>
      <c r="AB57" s="37">
        <f t="shared" si="153"/>
        <v>0</v>
      </c>
      <c r="AC57" s="37">
        <f t="shared" si="153"/>
        <v>0</v>
      </c>
      <c r="AD57" s="37">
        <f t="shared" si="153"/>
        <v>0</v>
      </c>
      <c r="AE57" s="37">
        <f t="shared" si="153"/>
        <v>0</v>
      </c>
      <c r="AF57" s="37">
        <f t="shared" si="153"/>
        <v>0</v>
      </c>
      <c r="AG57" s="37">
        <f t="shared" si="153"/>
        <v>0</v>
      </c>
      <c r="AH57" s="37">
        <f t="shared" ref="AH57:AN57" si="160">AH31-AH44</f>
        <v>0</v>
      </c>
      <c r="AI57" s="37">
        <f t="shared" si="160"/>
        <v>0</v>
      </c>
      <c r="AJ57" s="37">
        <f t="shared" si="160"/>
        <v>0</v>
      </c>
      <c r="AK57" s="37">
        <f t="shared" si="160"/>
        <v>0</v>
      </c>
      <c r="AL57" s="37">
        <f t="shared" si="160"/>
        <v>0</v>
      </c>
      <c r="AM57" s="37">
        <f t="shared" si="160"/>
        <v>0</v>
      </c>
      <c r="AN57" s="37">
        <f t="shared" si="160"/>
        <v>0</v>
      </c>
      <c r="AO57" s="37">
        <f t="shared" ref="AO57:AP57" si="161">AO31-AO44</f>
        <v>0</v>
      </c>
      <c r="AP57" s="37">
        <f t="shared" si="161"/>
        <v>0</v>
      </c>
    </row>
    <row r="58" spans="2:42" ht="12.6" x14ac:dyDescent="0.3">
      <c r="B58" s="31" t="s">
        <v>404</v>
      </c>
      <c r="C58" s="37">
        <f t="shared" si="156"/>
        <v>0</v>
      </c>
      <c r="D58" s="37">
        <f t="shared" si="157"/>
        <v>0</v>
      </c>
      <c r="E58" s="37">
        <f t="shared" si="153"/>
        <v>0</v>
      </c>
      <c r="F58" s="37">
        <f t="shared" si="153"/>
        <v>0</v>
      </c>
      <c r="G58" s="37">
        <f t="shared" si="153"/>
        <v>0</v>
      </c>
      <c r="H58" s="37">
        <f t="shared" si="153"/>
        <v>0</v>
      </c>
      <c r="I58" s="37">
        <f t="shared" si="153"/>
        <v>0</v>
      </c>
      <c r="J58" s="37">
        <f t="shared" si="153"/>
        <v>0</v>
      </c>
      <c r="K58" s="37">
        <f t="shared" si="153"/>
        <v>0</v>
      </c>
      <c r="L58" s="37">
        <f t="shared" si="153"/>
        <v>0</v>
      </c>
      <c r="M58" s="37">
        <f t="shared" si="153"/>
        <v>0</v>
      </c>
      <c r="N58" s="37">
        <f t="shared" si="153"/>
        <v>0</v>
      </c>
      <c r="O58" s="37">
        <f t="shared" si="153"/>
        <v>0</v>
      </c>
      <c r="P58" s="37">
        <f t="shared" si="153"/>
        <v>0</v>
      </c>
      <c r="Q58" s="37">
        <f t="shared" si="153"/>
        <v>0</v>
      </c>
      <c r="R58" s="37">
        <f t="shared" si="153"/>
        <v>0</v>
      </c>
      <c r="S58" s="37">
        <f t="shared" si="153"/>
        <v>0</v>
      </c>
      <c r="T58" s="37">
        <f t="shared" si="153"/>
        <v>0</v>
      </c>
      <c r="U58" s="37">
        <f t="shared" si="153"/>
        <v>0</v>
      </c>
      <c r="V58" s="37">
        <f t="shared" si="153"/>
        <v>0</v>
      </c>
      <c r="W58" s="37">
        <f t="shared" si="153"/>
        <v>0</v>
      </c>
      <c r="X58" s="37">
        <f t="shared" si="153"/>
        <v>0</v>
      </c>
      <c r="Y58" s="37">
        <f t="shared" si="153"/>
        <v>0</v>
      </c>
      <c r="Z58" s="37">
        <f t="shared" si="153"/>
        <v>0</v>
      </c>
      <c r="AA58" s="37">
        <f t="shared" si="153"/>
        <v>0</v>
      </c>
      <c r="AB58" s="37">
        <f t="shared" si="153"/>
        <v>0</v>
      </c>
      <c r="AC58" s="37">
        <f t="shared" si="153"/>
        <v>0</v>
      </c>
      <c r="AD58" s="37">
        <f t="shared" si="153"/>
        <v>0</v>
      </c>
      <c r="AE58" s="37">
        <f t="shared" si="153"/>
        <v>0</v>
      </c>
      <c r="AF58" s="37">
        <f t="shared" si="153"/>
        <v>0</v>
      </c>
      <c r="AG58" s="37">
        <f t="shared" si="153"/>
        <v>0</v>
      </c>
      <c r="AH58" s="37">
        <f t="shared" ref="AH58:AN58" si="162">AH32-AH45</f>
        <v>0</v>
      </c>
      <c r="AI58" s="37">
        <f t="shared" si="162"/>
        <v>0</v>
      </c>
      <c r="AJ58" s="37">
        <f t="shared" si="162"/>
        <v>0</v>
      </c>
      <c r="AK58" s="37">
        <f t="shared" si="162"/>
        <v>0</v>
      </c>
      <c r="AL58" s="37">
        <f t="shared" si="162"/>
        <v>0</v>
      </c>
      <c r="AM58" s="37">
        <f t="shared" si="162"/>
        <v>0</v>
      </c>
      <c r="AN58" s="37">
        <f t="shared" si="162"/>
        <v>0</v>
      </c>
      <c r="AO58" s="37">
        <f t="shared" ref="AO58:AP58" si="163">AO32-AO45</f>
        <v>0</v>
      </c>
      <c r="AP58" s="37">
        <f t="shared" si="163"/>
        <v>0</v>
      </c>
    </row>
    <row r="59" spans="2:42" ht="12.6" x14ac:dyDescent="0.3">
      <c r="B59" s="31" t="s">
        <v>135</v>
      </c>
      <c r="C59" s="37">
        <f t="shared" si="156"/>
        <v>0</v>
      </c>
      <c r="D59" s="37">
        <f t="shared" si="157"/>
        <v>0</v>
      </c>
      <c r="E59" s="37">
        <f t="shared" si="153"/>
        <v>0</v>
      </c>
      <c r="F59" s="37">
        <f t="shared" si="153"/>
        <v>0</v>
      </c>
      <c r="G59" s="37">
        <f t="shared" si="153"/>
        <v>0</v>
      </c>
      <c r="H59" s="37">
        <f t="shared" si="153"/>
        <v>0</v>
      </c>
      <c r="I59" s="37">
        <f t="shared" si="153"/>
        <v>0</v>
      </c>
      <c r="J59" s="37">
        <f t="shared" si="153"/>
        <v>0</v>
      </c>
      <c r="K59" s="37">
        <f t="shared" si="153"/>
        <v>0</v>
      </c>
      <c r="L59" s="37">
        <f t="shared" si="153"/>
        <v>0</v>
      </c>
      <c r="M59" s="37">
        <f t="shared" si="153"/>
        <v>0</v>
      </c>
      <c r="N59" s="37">
        <f t="shared" si="153"/>
        <v>0</v>
      </c>
      <c r="O59" s="37">
        <f t="shared" si="153"/>
        <v>0</v>
      </c>
      <c r="P59" s="37">
        <f t="shared" si="153"/>
        <v>0</v>
      </c>
      <c r="Q59" s="37">
        <f t="shared" si="153"/>
        <v>0</v>
      </c>
      <c r="R59" s="37">
        <f t="shared" si="153"/>
        <v>0</v>
      </c>
      <c r="S59" s="37">
        <f t="shared" si="153"/>
        <v>0</v>
      </c>
      <c r="T59" s="37">
        <f t="shared" si="153"/>
        <v>0</v>
      </c>
      <c r="U59" s="37">
        <f t="shared" si="153"/>
        <v>0</v>
      </c>
      <c r="V59" s="37">
        <f t="shared" si="153"/>
        <v>0</v>
      </c>
      <c r="W59" s="37">
        <f t="shared" si="153"/>
        <v>0</v>
      </c>
      <c r="X59" s="37">
        <f t="shared" si="153"/>
        <v>0</v>
      </c>
      <c r="Y59" s="37">
        <f t="shared" si="153"/>
        <v>0</v>
      </c>
      <c r="Z59" s="37">
        <f t="shared" si="153"/>
        <v>0</v>
      </c>
      <c r="AA59" s="37">
        <f t="shared" si="153"/>
        <v>0</v>
      </c>
      <c r="AB59" s="37">
        <f t="shared" si="153"/>
        <v>0</v>
      </c>
      <c r="AC59" s="37">
        <f t="shared" si="153"/>
        <v>0</v>
      </c>
      <c r="AD59" s="37">
        <f t="shared" si="153"/>
        <v>0</v>
      </c>
      <c r="AE59" s="37">
        <f t="shared" si="153"/>
        <v>0</v>
      </c>
      <c r="AF59" s="37">
        <f t="shared" si="153"/>
        <v>0</v>
      </c>
      <c r="AG59" s="37">
        <f t="shared" si="153"/>
        <v>0</v>
      </c>
      <c r="AH59" s="37">
        <f t="shared" ref="AH59:AN59" si="164">AH33-AH46</f>
        <v>0</v>
      </c>
      <c r="AI59" s="37">
        <f t="shared" si="164"/>
        <v>0</v>
      </c>
      <c r="AJ59" s="37">
        <f t="shared" si="164"/>
        <v>0</v>
      </c>
      <c r="AK59" s="37">
        <f t="shared" si="164"/>
        <v>0</v>
      </c>
      <c r="AL59" s="37">
        <f t="shared" si="164"/>
        <v>0</v>
      </c>
      <c r="AM59" s="37">
        <f t="shared" si="164"/>
        <v>0</v>
      </c>
      <c r="AN59" s="37">
        <f t="shared" si="164"/>
        <v>0</v>
      </c>
      <c r="AO59" s="37">
        <f t="shared" ref="AO59:AP59" si="165">AO33-AO46</f>
        <v>0</v>
      </c>
      <c r="AP59" s="37">
        <f t="shared" si="165"/>
        <v>0</v>
      </c>
    </row>
    <row r="60" spans="2:42" ht="11.7" customHeight="1" x14ac:dyDescent="0.2">
      <c r="B60" s="31" t="s">
        <v>132</v>
      </c>
      <c r="C60" s="37">
        <f t="shared" si="156"/>
        <v>0</v>
      </c>
      <c r="D60" s="37">
        <f t="shared" si="157"/>
        <v>0</v>
      </c>
      <c r="E60" s="37">
        <f t="shared" si="153"/>
        <v>0</v>
      </c>
      <c r="F60" s="37">
        <f t="shared" si="153"/>
        <v>0</v>
      </c>
      <c r="G60" s="37">
        <f t="shared" si="153"/>
        <v>0</v>
      </c>
      <c r="H60" s="37">
        <f t="shared" si="153"/>
        <v>0</v>
      </c>
      <c r="I60" s="37">
        <f t="shared" si="153"/>
        <v>0</v>
      </c>
      <c r="J60" s="37">
        <f t="shared" si="153"/>
        <v>0</v>
      </c>
      <c r="K60" s="37">
        <f t="shared" si="153"/>
        <v>0</v>
      </c>
      <c r="L60" s="37">
        <f t="shared" si="153"/>
        <v>0</v>
      </c>
      <c r="M60" s="37">
        <f t="shared" si="153"/>
        <v>0</v>
      </c>
      <c r="N60" s="37">
        <f t="shared" si="153"/>
        <v>0</v>
      </c>
      <c r="O60" s="37">
        <f t="shared" si="153"/>
        <v>0</v>
      </c>
      <c r="P60" s="37">
        <f t="shared" si="153"/>
        <v>0</v>
      </c>
      <c r="Q60" s="37">
        <f t="shared" si="153"/>
        <v>0</v>
      </c>
      <c r="R60" s="37">
        <f t="shared" si="153"/>
        <v>0</v>
      </c>
      <c r="S60" s="37">
        <f t="shared" si="153"/>
        <v>0</v>
      </c>
      <c r="T60" s="37">
        <f t="shared" si="153"/>
        <v>0</v>
      </c>
      <c r="U60" s="37">
        <f t="shared" si="153"/>
        <v>0</v>
      </c>
      <c r="V60" s="37">
        <f t="shared" si="153"/>
        <v>0</v>
      </c>
      <c r="W60" s="37">
        <f t="shared" si="153"/>
        <v>0</v>
      </c>
      <c r="X60" s="37">
        <f t="shared" si="153"/>
        <v>0</v>
      </c>
      <c r="Y60" s="37">
        <f t="shared" si="153"/>
        <v>0</v>
      </c>
      <c r="Z60" s="37">
        <f t="shared" si="153"/>
        <v>0</v>
      </c>
      <c r="AA60" s="37">
        <f t="shared" si="153"/>
        <v>0</v>
      </c>
      <c r="AB60" s="37">
        <f t="shared" si="153"/>
        <v>0</v>
      </c>
      <c r="AC60" s="37">
        <f t="shared" si="153"/>
        <v>0</v>
      </c>
      <c r="AD60" s="37">
        <f t="shared" si="153"/>
        <v>0</v>
      </c>
      <c r="AE60" s="37">
        <f t="shared" si="153"/>
        <v>0</v>
      </c>
      <c r="AF60" s="37">
        <f t="shared" si="153"/>
        <v>0</v>
      </c>
      <c r="AG60" s="37">
        <f t="shared" si="153"/>
        <v>0</v>
      </c>
      <c r="AH60" s="37">
        <f t="shared" ref="AH60:AN60" si="166">AH34-AH47</f>
        <v>0</v>
      </c>
      <c r="AI60" s="37">
        <f t="shared" si="166"/>
        <v>0</v>
      </c>
      <c r="AJ60" s="37">
        <f t="shared" si="166"/>
        <v>0</v>
      </c>
      <c r="AK60" s="37">
        <f t="shared" si="166"/>
        <v>0</v>
      </c>
      <c r="AL60" s="37">
        <f t="shared" si="166"/>
        <v>0</v>
      </c>
      <c r="AM60" s="37">
        <f t="shared" si="166"/>
        <v>0</v>
      </c>
      <c r="AN60" s="37">
        <f t="shared" si="166"/>
        <v>0</v>
      </c>
      <c r="AO60" s="37">
        <f t="shared" ref="AO60:AP60" si="167">AO34-AO47</f>
        <v>0</v>
      </c>
      <c r="AP60" s="37">
        <f t="shared" si="167"/>
        <v>0</v>
      </c>
    </row>
    <row r="61" spans="2:42" ht="12.6" x14ac:dyDescent="0.3">
      <c r="B61" s="31" t="s">
        <v>136</v>
      </c>
      <c r="C61" s="37">
        <f t="shared" si="156"/>
        <v>0</v>
      </c>
      <c r="D61" s="37">
        <f t="shared" si="157"/>
        <v>0</v>
      </c>
      <c r="E61" s="37">
        <f t="shared" si="153"/>
        <v>0</v>
      </c>
      <c r="F61" s="37">
        <f t="shared" si="153"/>
        <v>0</v>
      </c>
      <c r="G61" s="37">
        <f t="shared" si="153"/>
        <v>0</v>
      </c>
      <c r="H61" s="37">
        <f t="shared" si="153"/>
        <v>0</v>
      </c>
      <c r="I61" s="37">
        <f t="shared" si="153"/>
        <v>0</v>
      </c>
      <c r="J61" s="37">
        <f t="shared" si="153"/>
        <v>0</v>
      </c>
      <c r="K61" s="37">
        <f t="shared" si="153"/>
        <v>0</v>
      </c>
      <c r="L61" s="37">
        <f t="shared" si="153"/>
        <v>0</v>
      </c>
      <c r="M61" s="37">
        <f t="shared" si="153"/>
        <v>0</v>
      </c>
      <c r="N61" s="37">
        <f t="shared" si="153"/>
        <v>0</v>
      </c>
      <c r="O61" s="37">
        <f t="shared" si="153"/>
        <v>0</v>
      </c>
      <c r="P61" s="37">
        <f t="shared" si="153"/>
        <v>0</v>
      </c>
      <c r="Q61" s="37">
        <f t="shared" si="153"/>
        <v>0</v>
      </c>
      <c r="R61" s="37">
        <f t="shared" si="153"/>
        <v>0</v>
      </c>
      <c r="S61" s="37">
        <f t="shared" si="153"/>
        <v>0</v>
      </c>
      <c r="T61" s="37">
        <f t="shared" si="153"/>
        <v>0</v>
      </c>
      <c r="U61" s="37">
        <f t="shared" si="153"/>
        <v>0</v>
      </c>
      <c r="V61" s="37">
        <f t="shared" si="153"/>
        <v>0</v>
      </c>
      <c r="W61" s="37">
        <f t="shared" si="153"/>
        <v>0</v>
      </c>
      <c r="X61" s="37">
        <f t="shared" si="153"/>
        <v>0</v>
      </c>
      <c r="Y61" s="37">
        <f t="shared" si="153"/>
        <v>0</v>
      </c>
      <c r="Z61" s="37">
        <f t="shared" si="153"/>
        <v>0</v>
      </c>
      <c r="AA61" s="37">
        <f t="shared" si="153"/>
        <v>0</v>
      </c>
      <c r="AB61" s="37">
        <f t="shared" si="153"/>
        <v>0</v>
      </c>
      <c r="AC61" s="37">
        <f t="shared" si="153"/>
        <v>0</v>
      </c>
      <c r="AD61" s="37">
        <f t="shared" si="153"/>
        <v>0</v>
      </c>
      <c r="AE61" s="37">
        <f t="shared" si="153"/>
        <v>0</v>
      </c>
      <c r="AF61" s="37">
        <f t="shared" si="153"/>
        <v>0</v>
      </c>
      <c r="AG61" s="37">
        <f t="shared" si="153"/>
        <v>0</v>
      </c>
      <c r="AH61" s="37">
        <f t="shared" ref="AH61:AN61" si="168">AH35-AH48</f>
        <v>0</v>
      </c>
      <c r="AI61" s="37">
        <f t="shared" si="168"/>
        <v>0</v>
      </c>
      <c r="AJ61" s="37">
        <f t="shared" si="168"/>
        <v>0</v>
      </c>
      <c r="AK61" s="37">
        <f t="shared" si="168"/>
        <v>0</v>
      </c>
      <c r="AL61" s="37">
        <f t="shared" si="168"/>
        <v>0</v>
      </c>
      <c r="AM61" s="37">
        <f t="shared" si="168"/>
        <v>0</v>
      </c>
      <c r="AN61" s="37">
        <f t="shared" si="168"/>
        <v>0</v>
      </c>
      <c r="AO61" s="37">
        <f t="shared" ref="AO61:AP61" si="169">AO35-AO48</f>
        <v>0</v>
      </c>
      <c r="AP61" s="37">
        <f t="shared" si="169"/>
        <v>0</v>
      </c>
    </row>
    <row r="62" spans="2:42" x14ac:dyDescent="0.2">
      <c r="B62" s="161" t="s">
        <v>58</v>
      </c>
      <c r="C62" s="163">
        <f t="shared" si="156"/>
        <v>0</v>
      </c>
      <c r="D62" s="163">
        <f>SUM(D55:D61)</f>
        <v>0</v>
      </c>
      <c r="E62" s="162">
        <f t="shared" ref="E62:AG62" si="170">SUM(E55:E61)</f>
        <v>0</v>
      </c>
      <c r="F62" s="162">
        <f t="shared" si="170"/>
        <v>0</v>
      </c>
      <c r="G62" s="162">
        <f t="shared" si="170"/>
        <v>0</v>
      </c>
      <c r="H62" s="162">
        <f t="shared" si="170"/>
        <v>0</v>
      </c>
      <c r="I62" s="162">
        <f t="shared" si="170"/>
        <v>0</v>
      </c>
      <c r="J62" s="162">
        <f t="shared" si="170"/>
        <v>0</v>
      </c>
      <c r="K62" s="162">
        <f t="shared" si="170"/>
        <v>0</v>
      </c>
      <c r="L62" s="162">
        <f t="shared" si="170"/>
        <v>0</v>
      </c>
      <c r="M62" s="162">
        <f t="shared" si="170"/>
        <v>0</v>
      </c>
      <c r="N62" s="162">
        <f t="shared" si="170"/>
        <v>0</v>
      </c>
      <c r="O62" s="162">
        <f t="shared" si="170"/>
        <v>0</v>
      </c>
      <c r="P62" s="162">
        <f t="shared" si="170"/>
        <v>0</v>
      </c>
      <c r="Q62" s="162">
        <f t="shared" si="170"/>
        <v>0</v>
      </c>
      <c r="R62" s="162">
        <f t="shared" si="170"/>
        <v>0</v>
      </c>
      <c r="S62" s="162">
        <f t="shared" si="170"/>
        <v>0</v>
      </c>
      <c r="T62" s="162">
        <f t="shared" si="170"/>
        <v>0</v>
      </c>
      <c r="U62" s="162">
        <f t="shared" si="170"/>
        <v>0</v>
      </c>
      <c r="V62" s="162">
        <f t="shared" si="170"/>
        <v>0</v>
      </c>
      <c r="W62" s="162">
        <f t="shared" si="170"/>
        <v>0</v>
      </c>
      <c r="X62" s="162">
        <f t="shared" si="170"/>
        <v>0</v>
      </c>
      <c r="Y62" s="162">
        <f t="shared" si="170"/>
        <v>0</v>
      </c>
      <c r="Z62" s="162">
        <f t="shared" si="170"/>
        <v>0</v>
      </c>
      <c r="AA62" s="162">
        <f t="shared" si="170"/>
        <v>0</v>
      </c>
      <c r="AB62" s="162">
        <f t="shared" si="170"/>
        <v>0</v>
      </c>
      <c r="AC62" s="162">
        <f t="shared" si="170"/>
        <v>0</v>
      </c>
      <c r="AD62" s="162">
        <f t="shared" si="170"/>
        <v>0</v>
      </c>
      <c r="AE62" s="162">
        <f t="shared" si="170"/>
        <v>0</v>
      </c>
      <c r="AF62" s="162">
        <f t="shared" si="170"/>
        <v>0</v>
      </c>
      <c r="AG62" s="162">
        <f t="shared" si="170"/>
        <v>0</v>
      </c>
      <c r="AH62" s="162">
        <f t="shared" ref="AH62:AN62" si="171">SUM(AH55:AH61)</f>
        <v>0</v>
      </c>
      <c r="AI62" s="162">
        <f t="shared" si="171"/>
        <v>0</v>
      </c>
      <c r="AJ62" s="162">
        <f t="shared" si="171"/>
        <v>0</v>
      </c>
      <c r="AK62" s="162">
        <f t="shared" si="171"/>
        <v>0</v>
      </c>
      <c r="AL62" s="162">
        <f t="shared" si="171"/>
        <v>0</v>
      </c>
      <c r="AM62" s="162">
        <f t="shared" si="171"/>
        <v>0</v>
      </c>
      <c r="AN62" s="162">
        <f t="shared" si="171"/>
        <v>0</v>
      </c>
      <c r="AO62" s="162">
        <f t="shared" ref="AO62:AP62" si="172">SUM(AO55:AO61)</f>
        <v>0</v>
      </c>
      <c r="AP62" s="162">
        <f t="shared" si="172"/>
        <v>0</v>
      </c>
    </row>
    <row r="65" spans="2:42" x14ac:dyDescent="0.2">
      <c r="B65" s="122"/>
      <c r="C65" s="31"/>
      <c r="D65" s="31" t="s">
        <v>10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</row>
    <row r="66" spans="2:42" x14ac:dyDescent="0.2">
      <c r="B66" s="640" t="s">
        <v>444</v>
      </c>
      <c r="C66" s="32"/>
      <c r="D66" s="33">
        <v>1</v>
      </c>
      <c r="E66" s="33">
        <v>2</v>
      </c>
      <c r="F66" s="33">
        <v>3</v>
      </c>
      <c r="G66" s="33">
        <v>4</v>
      </c>
      <c r="H66" s="33">
        <v>5</v>
      </c>
      <c r="I66" s="33">
        <v>6</v>
      </c>
      <c r="J66" s="33">
        <v>7</v>
      </c>
      <c r="K66" s="33">
        <v>8</v>
      </c>
      <c r="L66" s="33">
        <v>9</v>
      </c>
      <c r="M66" s="33">
        <v>10</v>
      </c>
      <c r="N66" s="33">
        <v>11</v>
      </c>
      <c r="O66" s="33">
        <v>12</v>
      </c>
      <c r="P66" s="33">
        <v>13</v>
      </c>
      <c r="Q66" s="33">
        <v>14</v>
      </c>
      <c r="R66" s="33">
        <v>15</v>
      </c>
      <c r="S66" s="33">
        <v>16</v>
      </c>
      <c r="T66" s="33">
        <v>17</v>
      </c>
      <c r="U66" s="33">
        <v>18</v>
      </c>
      <c r="V66" s="33">
        <v>19</v>
      </c>
      <c r="W66" s="33">
        <v>20</v>
      </c>
      <c r="X66" s="33">
        <v>21</v>
      </c>
      <c r="Y66" s="33">
        <v>22</v>
      </c>
      <c r="Z66" s="33">
        <v>23</v>
      </c>
      <c r="AA66" s="33">
        <v>24</v>
      </c>
      <c r="AB66" s="33">
        <v>25</v>
      </c>
      <c r="AC66" s="33">
        <v>26</v>
      </c>
      <c r="AD66" s="33">
        <v>27</v>
      </c>
      <c r="AE66" s="33">
        <v>28</v>
      </c>
      <c r="AF66" s="33">
        <v>29</v>
      </c>
      <c r="AG66" s="33">
        <v>30</v>
      </c>
      <c r="AH66" s="33">
        <v>31</v>
      </c>
      <c r="AI66" s="33">
        <v>32</v>
      </c>
      <c r="AJ66" s="33">
        <v>33</v>
      </c>
      <c r="AK66" s="33">
        <v>34</v>
      </c>
      <c r="AL66" s="33">
        <v>35</v>
      </c>
      <c r="AM66" s="33">
        <v>36</v>
      </c>
      <c r="AN66" s="33">
        <v>37</v>
      </c>
      <c r="AO66" s="33">
        <v>38</v>
      </c>
      <c r="AP66" s="33">
        <v>39</v>
      </c>
    </row>
    <row r="67" spans="2:42" x14ac:dyDescent="0.2">
      <c r="B67" s="641"/>
      <c r="C67" s="266" t="s">
        <v>9</v>
      </c>
      <c r="D67" s="35">
        <f t="shared" ref="D67:AG67" si="173">D4</f>
        <v>2026</v>
      </c>
      <c r="E67" s="35">
        <f t="shared" si="173"/>
        <v>2027</v>
      </c>
      <c r="F67" s="35">
        <f t="shared" si="173"/>
        <v>2028</v>
      </c>
      <c r="G67" s="35">
        <f t="shared" si="173"/>
        <v>2029</v>
      </c>
      <c r="H67" s="35">
        <f t="shared" si="173"/>
        <v>2030</v>
      </c>
      <c r="I67" s="35">
        <f t="shared" si="173"/>
        <v>2031</v>
      </c>
      <c r="J67" s="35">
        <f t="shared" si="173"/>
        <v>2032</v>
      </c>
      <c r="K67" s="35">
        <f t="shared" si="173"/>
        <v>2033</v>
      </c>
      <c r="L67" s="35">
        <f t="shared" si="173"/>
        <v>2034</v>
      </c>
      <c r="M67" s="35">
        <f t="shared" si="173"/>
        <v>2035</v>
      </c>
      <c r="N67" s="35">
        <f t="shared" si="173"/>
        <v>2036</v>
      </c>
      <c r="O67" s="35">
        <f t="shared" si="173"/>
        <v>2037</v>
      </c>
      <c r="P67" s="35">
        <f t="shared" si="173"/>
        <v>2038</v>
      </c>
      <c r="Q67" s="35">
        <f t="shared" si="173"/>
        <v>2039</v>
      </c>
      <c r="R67" s="35">
        <f t="shared" si="173"/>
        <v>2040</v>
      </c>
      <c r="S67" s="35">
        <f t="shared" si="173"/>
        <v>2041</v>
      </c>
      <c r="T67" s="35">
        <f t="shared" si="173"/>
        <v>2042</v>
      </c>
      <c r="U67" s="35">
        <f t="shared" si="173"/>
        <v>2043</v>
      </c>
      <c r="V67" s="35">
        <f t="shared" si="173"/>
        <v>2044</v>
      </c>
      <c r="W67" s="35">
        <f t="shared" si="173"/>
        <v>2045</v>
      </c>
      <c r="X67" s="35">
        <f t="shared" si="173"/>
        <v>2046</v>
      </c>
      <c r="Y67" s="35">
        <f t="shared" si="173"/>
        <v>2047</v>
      </c>
      <c r="Z67" s="35">
        <f t="shared" si="173"/>
        <v>2048</v>
      </c>
      <c r="AA67" s="35">
        <f t="shared" si="173"/>
        <v>2049</v>
      </c>
      <c r="AB67" s="35">
        <f t="shared" si="173"/>
        <v>2050</v>
      </c>
      <c r="AC67" s="35">
        <f t="shared" si="173"/>
        <v>2051</v>
      </c>
      <c r="AD67" s="35">
        <f t="shared" si="173"/>
        <v>2052</v>
      </c>
      <c r="AE67" s="35">
        <f t="shared" si="173"/>
        <v>2053</v>
      </c>
      <c r="AF67" s="35">
        <f t="shared" si="173"/>
        <v>2054</v>
      </c>
      <c r="AG67" s="35">
        <f t="shared" si="173"/>
        <v>2055</v>
      </c>
      <c r="AH67" s="35">
        <f t="shared" ref="AH67:AN67" si="174">AH4</f>
        <v>2056</v>
      </c>
      <c r="AI67" s="35">
        <f t="shared" si="174"/>
        <v>2057</v>
      </c>
      <c r="AJ67" s="35">
        <f t="shared" si="174"/>
        <v>2058</v>
      </c>
      <c r="AK67" s="35">
        <f t="shared" si="174"/>
        <v>2059</v>
      </c>
      <c r="AL67" s="35">
        <f t="shared" si="174"/>
        <v>2060</v>
      </c>
      <c r="AM67" s="35">
        <f t="shared" si="174"/>
        <v>2061</v>
      </c>
      <c r="AN67" s="35">
        <f t="shared" si="174"/>
        <v>2062</v>
      </c>
      <c r="AO67" s="35">
        <f t="shared" ref="AO67:AP67" si="175">AO4</f>
        <v>2063</v>
      </c>
      <c r="AP67" s="35">
        <f t="shared" si="175"/>
        <v>2064</v>
      </c>
    </row>
    <row r="68" spans="2:42" ht="12.6" x14ac:dyDescent="0.3">
      <c r="B68" s="31" t="s">
        <v>401</v>
      </c>
      <c r="C68" s="37">
        <f>SUM(D68:AP68)</f>
        <v>0</v>
      </c>
      <c r="D68" s="37">
        <f>D55*Parametre!C88</f>
        <v>0</v>
      </c>
      <c r="E68" s="37">
        <f>E55*Parametre!D88</f>
        <v>0</v>
      </c>
      <c r="F68" s="37">
        <f>F55*Parametre!E88</f>
        <v>0</v>
      </c>
      <c r="G68" s="37">
        <f>G55*Parametre!F88</f>
        <v>0</v>
      </c>
      <c r="H68" s="37">
        <f>H55*Parametre!G88</f>
        <v>0</v>
      </c>
      <c r="I68" s="37">
        <f>I55*Parametre!H88</f>
        <v>0</v>
      </c>
      <c r="J68" s="37">
        <f>J55*Parametre!I88</f>
        <v>0</v>
      </c>
      <c r="K68" s="37">
        <f>K55*Parametre!J88</f>
        <v>0</v>
      </c>
      <c r="L68" s="37">
        <f>L55*Parametre!K88</f>
        <v>0</v>
      </c>
      <c r="M68" s="37">
        <f>M55*Parametre!L88</f>
        <v>0</v>
      </c>
      <c r="N68" s="37">
        <f>N55*Parametre!M88</f>
        <v>0</v>
      </c>
      <c r="O68" s="37">
        <f>O55*Parametre!N88</f>
        <v>0</v>
      </c>
      <c r="P68" s="37">
        <f>P55*Parametre!O88</f>
        <v>0</v>
      </c>
      <c r="Q68" s="37">
        <f>Q55*Parametre!P88</f>
        <v>0</v>
      </c>
      <c r="R68" s="37">
        <f>R55*Parametre!Q88</f>
        <v>0</v>
      </c>
      <c r="S68" s="37">
        <f>S55*Parametre!R88</f>
        <v>0</v>
      </c>
      <c r="T68" s="37">
        <f>T55*Parametre!S88</f>
        <v>0</v>
      </c>
      <c r="U68" s="37">
        <f>U55*Parametre!T88</f>
        <v>0</v>
      </c>
      <c r="V68" s="37">
        <f>V55*Parametre!U88</f>
        <v>0</v>
      </c>
      <c r="W68" s="37">
        <f>W55*Parametre!V88</f>
        <v>0</v>
      </c>
      <c r="X68" s="37">
        <f>X55*Parametre!W88</f>
        <v>0</v>
      </c>
      <c r="Y68" s="37">
        <f>Y55*Parametre!X88</f>
        <v>0</v>
      </c>
      <c r="Z68" s="37">
        <f>Z55*Parametre!Y88</f>
        <v>0</v>
      </c>
      <c r="AA68" s="37">
        <f>AA55*Parametre!Z88</f>
        <v>0</v>
      </c>
      <c r="AB68" s="37">
        <f>AB55*Parametre!AA88</f>
        <v>0</v>
      </c>
      <c r="AC68" s="37">
        <f>AC55*Parametre!AB88</f>
        <v>0</v>
      </c>
      <c r="AD68" s="37">
        <f>AD55*Parametre!AC88</f>
        <v>0</v>
      </c>
      <c r="AE68" s="37">
        <f>AE55*Parametre!AD88</f>
        <v>0</v>
      </c>
      <c r="AF68" s="37">
        <f>AF55*Parametre!AE88</f>
        <v>0</v>
      </c>
      <c r="AG68" s="37">
        <f>AG55*Parametre!AF88</f>
        <v>0</v>
      </c>
      <c r="AH68" s="37">
        <f>AH55*Parametre!AG88</f>
        <v>0</v>
      </c>
      <c r="AI68" s="37">
        <f>AI55*Parametre!AH88</f>
        <v>0</v>
      </c>
      <c r="AJ68" s="37">
        <f>AJ55*Parametre!AI88</f>
        <v>0</v>
      </c>
      <c r="AK68" s="37">
        <f>AK55*Parametre!AJ88</f>
        <v>0</v>
      </c>
      <c r="AL68" s="37">
        <f>AL55*Parametre!AK88</f>
        <v>0</v>
      </c>
      <c r="AM68" s="37">
        <f>AM55*Parametre!AL88</f>
        <v>0</v>
      </c>
      <c r="AN68" s="37">
        <f>AN55*Parametre!AM88</f>
        <v>0</v>
      </c>
      <c r="AO68" s="37">
        <f>AO55*Parametre!AN88</f>
        <v>0</v>
      </c>
      <c r="AP68" s="37">
        <f>AP55*Parametre!AO88</f>
        <v>0</v>
      </c>
    </row>
    <row r="69" spans="2:42" ht="12.6" x14ac:dyDescent="0.3">
      <c r="B69" s="31" t="s">
        <v>402</v>
      </c>
      <c r="C69" s="37">
        <f t="shared" ref="C69:C75" si="176">SUM(D69:AP69)</f>
        <v>0</v>
      </c>
      <c r="D69" s="37">
        <f>D56*Parametre!C89</f>
        <v>0</v>
      </c>
      <c r="E69" s="37">
        <f>E56*Parametre!D89</f>
        <v>0</v>
      </c>
      <c r="F69" s="37">
        <f>F56*Parametre!E89</f>
        <v>0</v>
      </c>
      <c r="G69" s="37">
        <f>G56*Parametre!F89</f>
        <v>0</v>
      </c>
      <c r="H69" s="37">
        <f>H56*Parametre!G89</f>
        <v>0</v>
      </c>
      <c r="I69" s="37">
        <f>I56*Parametre!H89</f>
        <v>0</v>
      </c>
      <c r="J69" s="37">
        <f>J56*Parametre!I89</f>
        <v>0</v>
      </c>
      <c r="K69" s="37">
        <f>K56*Parametre!J89</f>
        <v>0</v>
      </c>
      <c r="L69" s="37">
        <f>L56*Parametre!K89</f>
        <v>0</v>
      </c>
      <c r="M69" s="37">
        <f>M56*Parametre!L89</f>
        <v>0</v>
      </c>
      <c r="N69" s="37">
        <f>N56*Parametre!M89</f>
        <v>0</v>
      </c>
      <c r="O69" s="37">
        <f>O56*Parametre!N89</f>
        <v>0</v>
      </c>
      <c r="P69" s="37">
        <f>P56*Parametre!O89</f>
        <v>0</v>
      </c>
      <c r="Q69" s="37">
        <f>Q56*Parametre!P89</f>
        <v>0</v>
      </c>
      <c r="R69" s="37">
        <f>R56*Parametre!Q89</f>
        <v>0</v>
      </c>
      <c r="S69" s="37">
        <f>S56*Parametre!R89</f>
        <v>0</v>
      </c>
      <c r="T69" s="37">
        <f>T56*Parametre!S89</f>
        <v>0</v>
      </c>
      <c r="U69" s="37">
        <f>U56*Parametre!T89</f>
        <v>0</v>
      </c>
      <c r="V69" s="37">
        <f>V56*Parametre!U89</f>
        <v>0</v>
      </c>
      <c r="W69" s="37">
        <f>W56*Parametre!V89</f>
        <v>0</v>
      </c>
      <c r="X69" s="37">
        <f>X56*Parametre!W89</f>
        <v>0</v>
      </c>
      <c r="Y69" s="37">
        <f>Y56*Parametre!X89</f>
        <v>0</v>
      </c>
      <c r="Z69" s="37">
        <f>Z56*Parametre!Y89</f>
        <v>0</v>
      </c>
      <c r="AA69" s="37">
        <f>AA56*Parametre!Z89</f>
        <v>0</v>
      </c>
      <c r="AB69" s="37">
        <f>AB56*Parametre!AA89</f>
        <v>0</v>
      </c>
      <c r="AC69" s="37">
        <f>AC56*Parametre!AB89</f>
        <v>0</v>
      </c>
      <c r="AD69" s="37">
        <f>AD56*Parametre!AC89</f>
        <v>0</v>
      </c>
      <c r="AE69" s="37">
        <f>AE56*Parametre!AD89</f>
        <v>0</v>
      </c>
      <c r="AF69" s="37">
        <f>AF56*Parametre!AE89</f>
        <v>0</v>
      </c>
      <c r="AG69" s="37">
        <f>AG56*Parametre!AF89</f>
        <v>0</v>
      </c>
      <c r="AH69" s="37">
        <f>AH56*Parametre!AG89</f>
        <v>0</v>
      </c>
      <c r="AI69" s="37">
        <f>AI56*Parametre!AH89</f>
        <v>0</v>
      </c>
      <c r="AJ69" s="37">
        <f>AJ56*Parametre!AI89</f>
        <v>0</v>
      </c>
      <c r="AK69" s="37">
        <f>AK56*Parametre!AJ89</f>
        <v>0</v>
      </c>
      <c r="AL69" s="37">
        <f>AL56*Parametre!AK89</f>
        <v>0</v>
      </c>
      <c r="AM69" s="37">
        <f>AM56*Parametre!AL89</f>
        <v>0</v>
      </c>
      <c r="AN69" s="37">
        <f>AN56*Parametre!AM89</f>
        <v>0</v>
      </c>
      <c r="AO69" s="37">
        <f>AO56*Parametre!AN89</f>
        <v>0</v>
      </c>
      <c r="AP69" s="37">
        <f>AP56*Parametre!AO89</f>
        <v>0</v>
      </c>
    </row>
    <row r="70" spans="2:42" ht="12.6" x14ac:dyDescent="0.3">
      <c r="B70" s="31" t="s">
        <v>403</v>
      </c>
      <c r="C70" s="37">
        <f t="shared" si="176"/>
        <v>0</v>
      </c>
      <c r="D70" s="37">
        <f>D57*Parametre!C90</f>
        <v>0</v>
      </c>
      <c r="E70" s="37">
        <f>E57*Parametre!D90</f>
        <v>0</v>
      </c>
      <c r="F70" s="37">
        <f>F57*Parametre!E90</f>
        <v>0</v>
      </c>
      <c r="G70" s="37">
        <f>G57*Parametre!F90</f>
        <v>0</v>
      </c>
      <c r="H70" s="37">
        <f>H57*Parametre!G90</f>
        <v>0</v>
      </c>
      <c r="I70" s="37">
        <f>I57*Parametre!H90</f>
        <v>0</v>
      </c>
      <c r="J70" s="37">
        <f>J57*Parametre!I90</f>
        <v>0</v>
      </c>
      <c r="K70" s="37">
        <f>K57*Parametre!J90</f>
        <v>0</v>
      </c>
      <c r="L70" s="37">
        <f>L57*Parametre!K90</f>
        <v>0</v>
      </c>
      <c r="M70" s="37">
        <f>M57*Parametre!L90</f>
        <v>0</v>
      </c>
      <c r="N70" s="37">
        <f>N57*Parametre!M90</f>
        <v>0</v>
      </c>
      <c r="O70" s="37">
        <f>O57*Parametre!N90</f>
        <v>0</v>
      </c>
      <c r="P70" s="37">
        <f>P57*Parametre!O90</f>
        <v>0</v>
      </c>
      <c r="Q70" s="37">
        <f>Q57*Parametre!P90</f>
        <v>0</v>
      </c>
      <c r="R70" s="37">
        <f>R57*Parametre!Q90</f>
        <v>0</v>
      </c>
      <c r="S70" s="37">
        <f>S57*Parametre!R90</f>
        <v>0</v>
      </c>
      <c r="T70" s="37">
        <f>T57*Parametre!S90</f>
        <v>0</v>
      </c>
      <c r="U70" s="37">
        <f>U57*Parametre!T90</f>
        <v>0</v>
      </c>
      <c r="V70" s="37">
        <f>V57*Parametre!U90</f>
        <v>0</v>
      </c>
      <c r="W70" s="37">
        <f>W57*Parametre!V90</f>
        <v>0</v>
      </c>
      <c r="X70" s="37">
        <f>X57*Parametre!W90</f>
        <v>0</v>
      </c>
      <c r="Y70" s="37">
        <f>Y57*Parametre!X90</f>
        <v>0</v>
      </c>
      <c r="Z70" s="37">
        <f>Z57*Parametre!Y90</f>
        <v>0</v>
      </c>
      <c r="AA70" s="37">
        <f>AA57*Parametre!Z90</f>
        <v>0</v>
      </c>
      <c r="AB70" s="37">
        <f>AB57*Parametre!AA90</f>
        <v>0</v>
      </c>
      <c r="AC70" s="37">
        <f>AC57*Parametre!AB90</f>
        <v>0</v>
      </c>
      <c r="AD70" s="37">
        <f>AD57*Parametre!AC90</f>
        <v>0</v>
      </c>
      <c r="AE70" s="37">
        <f>AE57*Parametre!AD90</f>
        <v>0</v>
      </c>
      <c r="AF70" s="37">
        <f>AF57*Parametre!AE90</f>
        <v>0</v>
      </c>
      <c r="AG70" s="37">
        <f>AG57*Parametre!AF90</f>
        <v>0</v>
      </c>
      <c r="AH70" s="37">
        <f>AH57*Parametre!AG90</f>
        <v>0</v>
      </c>
      <c r="AI70" s="37">
        <f>AI57*Parametre!AH90</f>
        <v>0</v>
      </c>
      <c r="AJ70" s="37">
        <f>AJ57*Parametre!AI90</f>
        <v>0</v>
      </c>
      <c r="AK70" s="37">
        <f>AK57*Parametre!AJ90</f>
        <v>0</v>
      </c>
      <c r="AL70" s="37">
        <f>AL57*Parametre!AK90</f>
        <v>0</v>
      </c>
      <c r="AM70" s="37">
        <f>AM57*Parametre!AL90</f>
        <v>0</v>
      </c>
      <c r="AN70" s="37">
        <f>AN57*Parametre!AM90</f>
        <v>0</v>
      </c>
      <c r="AO70" s="37">
        <f>AO57*Parametre!AN90</f>
        <v>0</v>
      </c>
      <c r="AP70" s="37">
        <f>AP57*Parametre!AO90</f>
        <v>0</v>
      </c>
    </row>
    <row r="71" spans="2:42" ht="12.6" x14ac:dyDescent="0.3">
      <c r="B71" s="31" t="s">
        <v>404</v>
      </c>
      <c r="C71" s="37">
        <f t="shared" si="176"/>
        <v>0</v>
      </c>
      <c r="D71" s="37">
        <f>D58*Parametre!C91</f>
        <v>0</v>
      </c>
      <c r="E71" s="37">
        <f>E58*Parametre!D91</f>
        <v>0</v>
      </c>
      <c r="F71" s="37">
        <f>F58*Parametre!E91</f>
        <v>0</v>
      </c>
      <c r="G71" s="37">
        <f>G58*Parametre!F91</f>
        <v>0</v>
      </c>
      <c r="H71" s="37">
        <f>H58*Parametre!G91</f>
        <v>0</v>
      </c>
      <c r="I71" s="37">
        <f>I58*Parametre!H91</f>
        <v>0</v>
      </c>
      <c r="J71" s="37">
        <f>J58*Parametre!I91</f>
        <v>0</v>
      </c>
      <c r="K71" s="37">
        <f>K58*Parametre!J91</f>
        <v>0</v>
      </c>
      <c r="L71" s="37">
        <f>L58*Parametre!K91</f>
        <v>0</v>
      </c>
      <c r="M71" s="37">
        <f>M58*Parametre!L91</f>
        <v>0</v>
      </c>
      <c r="N71" s="37">
        <f>N58*Parametre!M91</f>
        <v>0</v>
      </c>
      <c r="O71" s="37">
        <f>O58*Parametre!N91</f>
        <v>0</v>
      </c>
      <c r="P71" s="37">
        <f>P58*Parametre!O91</f>
        <v>0</v>
      </c>
      <c r="Q71" s="37">
        <f>Q58*Parametre!P91</f>
        <v>0</v>
      </c>
      <c r="R71" s="37">
        <f>R58*Parametre!Q91</f>
        <v>0</v>
      </c>
      <c r="S71" s="37">
        <f>S58*Parametre!R91</f>
        <v>0</v>
      </c>
      <c r="T71" s="37">
        <f>T58*Parametre!S91</f>
        <v>0</v>
      </c>
      <c r="U71" s="37">
        <f>U58*Parametre!T91</f>
        <v>0</v>
      </c>
      <c r="V71" s="37">
        <f>V58*Parametre!U91</f>
        <v>0</v>
      </c>
      <c r="W71" s="37">
        <f>W58*Parametre!V91</f>
        <v>0</v>
      </c>
      <c r="X71" s="37">
        <f>X58*Parametre!W91</f>
        <v>0</v>
      </c>
      <c r="Y71" s="37">
        <f>Y58*Parametre!X91</f>
        <v>0</v>
      </c>
      <c r="Z71" s="37">
        <f>Z58*Parametre!Y91</f>
        <v>0</v>
      </c>
      <c r="AA71" s="37">
        <f>AA58*Parametre!Z91</f>
        <v>0</v>
      </c>
      <c r="AB71" s="37">
        <f>AB58*Parametre!AA91</f>
        <v>0</v>
      </c>
      <c r="AC71" s="37">
        <f>AC58*Parametre!AB91</f>
        <v>0</v>
      </c>
      <c r="AD71" s="37">
        <f>AD58*Parametre!AC91</f>
        <v>0</v>
      </c>
      <c r="AE71" s="37">
        <f>AE58*Parametre!AD91</f>
        <v>0</v>
      </c>
      <c r="AF71" s="37">
        <f>AF58*Parametre!AE91</f>
        <v>0</v>
      </c>
      <c r="AG71" s="37">
        <f>AG58*Parametre!AF91</f>
        <v>0</v>
      </c>
      <c r="AH71" s="37">
        <f>AH58*Parametre!AG91</f>
        <v>0</v>
      </c>
      <c r="AI71" s="37">
        <f>AI58*Parametre!AH91</f>
        <v>0</v>
      </c>
      <c r="AJ71" s="37">
        <f>AJ58*Parametre!AI91</f>
        <v>0</v>
      </c>
      <c r="AK71" s="37">
        <f>AK58*Parametre!AJ91</f>
        <v>0</v>
      </c>
      <c r="AL71" s="37">
        <f>AL58*Parametre!AK91</f>
        <v>0</v>
      </c>
      <c r="AM71" s="37">
        <f>AM58*Parametre!AL91</f>
        <v>0</v>
      </c>
      <c r="AN71" s="37">
        <f>AN58*Parametre!AM91</f>
        <v>0</v>
      </c>
      <c r="AO71" s="37">
        <f>AO58*Parametre!AN91</f>
        <v>0</v>
      </c>
      <c r="AP71" s="37">
        <f>AP58*Parametre!AO91</f>
        <v>0</v>
      </c>
    </row>
    <row r="72" spans="2:42" ht="12.6" x14ac:dyDescent="0.3">
      <c r="B72" s="31" t="s">
        <v>135</v>
      </c>
      <c r="C72" s="37">
        <f t="shared" si="176"/>
        <v>0</v>
      </c>
      <c r="D72" s="37">
        <f>D59*Parametre!C92</f>
        <v>0</v>
      </c>
      <c r="E72" s="37">
        <f>E59*Parametre!D92</f>
        <v>0</v>
      </c>
      <c r="F72" s="37">
        <f>F59*Parametre!E92</f>
        <v>0</v>
      </c>
      <c r="G72" s="37">
        <f>G59*Parametre!F92</f>
        <v>0</v>
      </c>
      <c r="H72" s="37">
        <f>H59*Parametre!G92</f>
        <v>0</v>
      </c>
      <c r="I72" s="37">
        <f>I59*Parametre!H92</f>
        <v>0</v>
      </c>
      <c r="J72" s="37">
        <f>J59*Parametre!I92</f>
        <v>0</v>
      </c>
      <c r="K72" s="37">
        <f>K59*Parametre!J92</f>
        <v>0</v>
      </c>
      <c r="L72" s="37">
        <f>L59*Parametre!K92</f>
        <v>0</v>
      </c>
      <c r="M72" s="37">
        <f>M59*Parametre!L92</f>
        <v>0</v>
      </c>
      <c r="N72" s="37">
        <f>N59*Parametre!M92</f>
        <v>0</v>
      </c>
      <c r="O72" s="37">
        <f>O59*Parametre!N92</f>
        <v>0</v>
      </c>
      <c r="P72" s="37">
        <f>P59*Parametre!O92</f>
        <v>0</v>
      </c>
      <c r="Q72" s="37">
        <f>Q59*Parametre!P92</f>
        <v>0</v>
      </c>
      <c r="R72" s="37">
        <f>R59*Parametre!Q92</f>
        <v>0</v>
      </c>
      <c r="S72" s="37">
        <f>S59*Parametre!R92</f>
        <v>0</v>
      </c>
      <c r="T72" s="37">
        <f>T59*Parametre!S92</f>
        <v>0</v>
      </c>
      <c r="U72" s="37">
        <f>U59*Parametre!T92</f>
        <v>0</v>
      </c>
      <c r="V72" s="37">
        <f>V59*Parametre!U92</f>
        <v>0</v>
      </c>
      <c r="W72" s="37">
        <f>W59*Parametre!V92</f>
        <v>0</v>
      </c>
      <c r="X72" s="37">
        <f>X59*Parametre!W92</f>
        <v>0</v>
      </c>
      <c r="Y72" s="37">
        <f>Y59*Parametre!X92</f>
        <v>0</v>
      </c>
      <c r="Z72" s="37">
        <f>Z59*Parametre!Y92</f>
        <v>0</v>
      </c>
      <c r="AA72" s="37">
        <f>AA59*Parametre!Z92</f>
        <v>0</v>
      </c>
      <c r="AB72" s="37">
        <f>AB59*Parametre!AA92</f>
        <v>0</v>
      </c>
      <c r="AC72" s="37">
        <f>AC59*Parametre!AB92</f>
        <v>0</v>
      </c>
      <c r="AD72" s="37">
        <f>AD59*Parametre!AC92</f>
        <v>0</v>
      </c>
      <c r="AE72" s="37">
        <f>AE59*Parametre!AD92</f>
        <v>0</v>
      </c>
      <c r="AF72" s="37">
        <f>AF59*Parametre!AE92</f>
        <v>0</v>
      </c>
      <c r="AG72" s="37">
        <f>AG59*Parametre!AF92</f>
        <v>0</v>
      </c>
      <c r="AH72" s="37">
        <f>AH59*Parametre!AG92</f>
        <v>0</v>
      </c>
      <c r="AI72" s="37">
        <f>AI59*Parametre!AH92</f>
        <v>0</v>
      </c>
      <c r="AJ72" s="37">
        <f>AJ59*Parametre!AI92</f>
        <v>0</v>
      </c>
      <c r="AK72" s="37">
        <f>AK59*Parametre!AJ92</f>
        <v>0</v>
      </c>
      <c r="AL72" s="37">
        <f>AL59*Parametre!AK92</f>
        <v>0</v>
      </c>
      <c r="AM72" s="37">
        <f>AM59*Parametre!AL92</f>
        <v>0</v>
      </c>
      <c r="AN72" s="37">
        <f>AN59*Parametre!AM92</f>
        <v>0</v>
      </c>
      <c r="AO72" s="37">
        <f>AO59*Parametre!AN92</f>
        <v>0</v>
      </c>
      <c r="AP72" s="37">
        <f>AP59*Parametre!AO92</f>
        <v>0</v>
      </c>
    </row>
    <row r="73" spans="2:42" ht="11.7" customHeight="1" x14ac:dyDescent="0.2">
      <c r="B73" s="31" t="s">
        <v>132</v>
      </c>
      <c r="C73" s="37">
        <f t="shared" si="176"/>
        <v>0</v>
      </c>
      <c r="D73" s="37">
        <f>D60*Parametre!C93</f>
        <v>0</v>
      </c>
      <c r="E73" s="37">
        <f>E60*Parametre!D93</f>
        <v>0</v>
      </c>
      <c r="F73" s="37">
        <f>F60*Parametre!E93</f>
        <v>0</v>
      </c>
      <c r="G73" s="37">
        <f>G60*Parametre!F93</f>
        <v>0</v>
      </c>
      <c r="H73" s="37">
        <f>H60*Parametre!G93</f>
        <v>0</v>
      </c>
      <c r="I73" s="37">
        <f>I60*Parametre!H93</f>
        <v>0</v>
      </c>
      <c r="J73" s="37">
        <f>J60*Parametre!I93</f>
        <v>0</v>
      </c>
      <c r="K73" s="37">
        <f>K60*Parametre!J93</f>
        <v>0</v>
      </c>
      <c r="L73" s="37">
        <f>L60*Parametre!K93</f>
        <v>0</v>
      </c>
      <c r="M73" s="37">
        <f>M60*Parametre!L93</f>
        <v>0</v>
      </c>
      <c r="N73" s="37">
        <f>N60*Parametre!M93</f>
        <v>0</v>
      </c>
      <c r="O73" s="37">
        <f>O60*Parametre!N93</f>
        <v>0</v>
      </c>
      <c r="P73" s="37">
        <f>P60*Parametre!O93</f>
        <v>0</v>
      </c>
      <c r="Q73" s="37">
        <f>Q60*Parametre!P93</f>
        <v>0</v>
      </c>
      <c r="R73" s="37">
        <f>R60*Parametre!Q93</f>
        <v>0</v>
      </c>
      <c r="S73" s="37">
        <f>S60*Parametre!R93</f>
        <v>0</v>
      </c>
      <c r="T73" s="37">
        <f>T60*Parametre!S93</f>
        <v>0</v>
      </c>
      <c r="U73" s="37">
        <f>U60*Parametre!T93</f>
        <v>0</v>
      </c>
      <c r="V73" s="37">
        <f>V60*Parametre!U93</f>
        <v>0</v>
      </c>
      <c r="W73" s="37">
        <f>W60*Parametre!V93</f>
        <v>0</v>
      </c>
      <c r="X73" s="37">
        <f>X60*Parametre!W93</f>
        <v>0</v>
      </c>
      <c r="Y73" s="37">
        <f>Y60*Parametre!X93</f>
        <v>0</v>
      </c>
      <c r="Z73" s="37">
        <f>Z60*Parametre!Y93</f>
        <v>0</v>
      </c>
      <c r="AA73" s="37">
        <f>AA60*Parametre!Z93</f>
        <v>0</v>
      </c>
      <c r="AB73" s="37">
        <f>AB60*Parametre!AA93</f>
        <v>0</v>
      </c>
      <c r="AC73" s="37">
        <f>AC60*Parametre!AB93</f>
        <v>0</v>
      </c>
      <c r="AD73" s="37">
        <f>AD60*Parametre!AC93</f>
        <v>0</v>
      </c>
      <c r="AE73" s="37">
        <f>AE60*Parametre!AD93</f>
        <v>0</v>
      </c>
      <c r="AF73" s="37">
        <f>AF60*Parametre!AE93</f>
        <v>0</v>
      </c>
      <c r="AG73" s="37">
        <f>AG60*Parametre!AF93</f>
        <v>0</v>
      </c>
      <c r="AH73" s="37">
        <f>AH60*Parametre!AG93</f>
        <v>0</v>
      </c>
      <c r="AI73" s="37">
        <f>AI60*Parametre!AH93</f>
        <v>0</v>
      </c>
      <c r="AJ73" s="37">
        <f>AJ60*Parametre!AI93</f>
        <v>0</v>
      </c>
      <c r="AK73" s="37">
        <f>AK60*Parametre!AJ93</f>
        <v>0</v>
      </c>
      <c r="AL73" s="37">
        <f>AL60*Parametre!AK93</f>
        <v>0</v>
      </c>
      <c r="AM73" s="37">
        <f>AM60*Parametre!AL93</f>
        <v>0</v>
      </c>
      <c r="AN73" s="37">
        <f>AN60*Parametre!AM93</f>
        <v>0</v>
      </c>
      <c r="AO73" s="37">
        <f>AO60*Parametre!AN93</f>
        <v>0</v>
      </c>
      <c r="AP73" s="37">
        <f>AP60*Parametre!AO93</f>
        <v>0</v>
      </c>
    </row>
    <row r="74" spans="2:42" ht="12.6" x14ac:dyDescent="0.3">
      <c r="B74" s="31" t="s">
        <v>136</v>
      </c>
      <c r="C74" s="37">
        <f t="shared" si="176"/>
        <v>0</v>
      </c>
      <c r="D74" s="37">
        <f>D61*Parametre!C94</f>
        <v>0</v>
      </c>
      <c r="E74" s="37">
        <f>E61*Parametre!D94</f>
        <v>0</v>
      </c>
      <c r="F74" s="37">
        <f>F61*Parametre!E94</f>
        <v>0</v>
      </c>
      <c r="G74" s="37">
        <f>G61*Parametre!F94</f>
        <v>0</v>
      </c>
      <c r="H74" s="37">
        <f>H61*Parametre!G94</f>
        <v>0</v>
      </c>
      <c r="I74" s="37">
        <f>I61*Parametre!H94</f>
        <v>0</v>
      </c>
      <c r="J74" s="37">
        <f>J61*Parametre!I94</f>
        <v>0</v>
      </c>
      <c r="K74" s="37">
        <f>K61*Parametre!J94</f>
        <v>0</v>
      </c>
      <c r="L74" s="37">
        <f>L61*Parametre!K94</f>
        <v>0</v>
      </c>
      <c r="M74" s="37">
        <f>M61*Parametre!L94</f>
        <v>0</v>
      </c>
      <c r="N74" s="37">
        <f>N61*Parametre!M94</f>
        <v>0</v>
      </c>
      <c r="O74" s="37">
        <f>O61*Parametre!N94</f>
        <v>0</v>
      </c>
      <c r="P74" s="37">
        <f>P61*Parametre!O94</f>
        <v>0</v>
      </c>
      <c r="Q74" s="37">
        <f>Q61*Parametre!P94</f>
        <v>0</v>
      </c>
      <c r="R74" s="37">
        <f>R61*Parametre!Q94</f>
        <v>0</v>
      </c>
      <c r="S74" s="37">
        <f>S61*Parametre!R94</f>
        <v>0</v>
      </c>
      <c r="T74" s="37">
        <f>T61*Parametre!S94</f>
        <v>0</v>
      </c>
      <c r="U74" s="37">
        <f>U61*Parametre!T94</f>
        <v>0</v>
      </c>
      <c r="V74" s="37">
        <f>V61*Parametre!U94</f>
        <v>0</v>
      </c>
      <c r="W74" s="37">
        <f>W61*Parametre!V94</f>
        <v>0</v>
      </c>
      <c r="X74" s="37">
        <f>X61*Parametre!W94</f>
        <v>0</v>
      </c>
      <c r="Y74" s="37">
        <f>Y61*Parametre!X94</f>
        <v>0</v>
      </c>
      <c r="Z74" s="37">
        <f>Z61*Parametre!Y94</f>
        <v>0</v>
      </c>
      <c r="AA74" s="37">
        <f>AA61*Parametre!Z94</f>
        <v>0</v>
      </c>
      <c r="AB74" s="37">
        <f>AB61*Parametre!AA94</f>
        <v>0</v>
      </c>
      <c r="AC74" s="37">
        <f>AC61*Parametre!AB94</f>
        <v>0</v>
      </c>
      <c r="AD74" s="37">
        <f>AD61*Parametre!AC94</f>
        <v>0</v>
      </c>
      <c r="AE74" s="37">
        <f>AE61*Parametre!AD94</f>
        <v>0</v>
      </c>
      <c r="AF74" s="37">
        <f>AF61*Parametre!AE94</f>
        <v>0</v>
      </c>
      <c r="AG74" s="37">
        <f>AG61*Parametre!AF94</f>
        <v>0</v>
      </c>
      <c r="AH74" s="37">
        <f>AH61*Parametre!AG94</f>
        <v>0</v>
      </c>
      <c r="AI74" s="37">
        <f>AI61*Parametre!AH94</f>
        <v>0</v>
      </c>
      <c r="AJ74" s="37">
        <f>AJ61*Parametre!AI94</f>
        <v>0</v>
      </c>
      <c r="AK74" s="37">
        <f>AK61*Parametre!AJ94</f>
        <v>0</v>
      </c>
      <c r="AL74" s="37">
        <f>AL61*Parametre!AK94</f>
        <v>0</v>
      </c>
      <c r="AM74" s="37">
        <f>AM61*Parametre!AL94</f>
        <v>0</v>
      </c>
      <c r="AN74" s="37">
        <f>AN61*Parametre!AM94</f>
        <v>0</v>
      </c>
      <c r="AO74" s="37">
        <f>AO61*Parametre!AN94</f>
        <v>0</v>
      </c>
      <c r="AP74" s="37">
        <f>AP61*Parametre!AO94</f>
        <v>0</v>
      </c>
    </row>
    <row r="75" spans="2:42" x14ac:dyDescent="0.2">
      <c r="B75" s="158" t="s">
        <v>295</v>
      </c>
      <c r="C75" s="160">
        <f t="shared" si="176"/>
        <v>0</v>
      </c>
      <c r="D75" s="160">
        <f>SUM(D68:D74)</f>
        <v>0</v>
      </c>
      <c r="E75" s="159">
        <f t="shared" ref="E75:AG75" si="177">SUM(E68:E74)</f>
        <v>0</v>
      </c>
      <c r="F75" s="159">
        <f t="shared" si="177"/>
        <v>0</v>
      </c>
      <c r="G75" s="159">
        <f t="shared" si="177"/>
        <v>0</v>
      </c>
      <c r="H75" s="159">
        <f t="shared" si="177"/>
        <v>0</v>
      </c>
      <c r="I75" s="159">
        <f t="shared" si="177"/>
        <v>0</v>
      </c>
      <c r="J75" s="159">
        <f t="shared" si="177"/>
        <v>0</v>
      </c>
      <c r="K75" s="159">
        <f t="shared" si="177"/>
        <v>0</v>
      </c>
      <c r="L75" s="159">
        <f t="shared" si="177"/>
        <v>0</v>
      </c>
      <c r="M75" s="159">
        <f t="shared" si="177"/>
        <v>0</v>
      </c>
      <c r="N75" s="159">
        <f t="shared" si="177"/>
        <v>0</v>
      </c>
      <c r="O75" s="159">
        <f t="shared" si="177"/>
        <v>0</v>
      </c>
      <c r="P75" s="159">
        <f t="shared" si="177"/>
        <v>0</v>
      </c>
      <c r="Q75" s="159">
        <f t="shared" si="177"/>
        <v>0</v>
      </c>
      <c r="R75" s="159">
        <f t="shared" si="177"/>
        <v>0</v>
      </c>
      <c r="S75" s="159">
        <f t="shared" si="177"/>
        <v>0</v>
      </c>
      <c r="T75" s="159">
        <f t="shared" si="177"/>
        <v>0</v>
      </c>
      <c r="U75" s="159">
        <f t="shared" si="177"/>
        <v>0</v>
      </c>
      <c r="V75" s="159">
        <f t="shared" si="177"/>
        <v>0</v>
      </c>
      <c r="W75" s="159">
        <f t="shared" si="177"/>
        <v>0</v>
      </c>
      <c r="X75" s="159">
        <f t="shared" si="177"/>
        <v>0</v>
      </c>
      <c r="Y75" s="159">
        <f t="shared" si="177"/>
        <v>0</v>
      </c>
      <c r="Z75" s="159">
        <f t="shared" si="177"/>
        <v>0</v>
      </c>
      <c r="AA75" s="159">
        <f t="shared" si="177"/>
        <v>0</v>
      </c>
      <c r="AB75" s="159">
        <f t="shared" si="177"/>
        <v>0</v>
      </c>
      <c r="AC75" s="159">
        <f t="shared" si="177"/>
        <v>0</v>
      </c>
      <c r="AD75" s="159">
        <f t="shared" si="177"/>
        <v>0</v>
      </c>
      <c r="AE75" s="159">
        <f t="shared" si="177"/>
        <v>0</v>
      </c>
      <c r="AF75" s="159">
        <f t="shared" si="177"/>
        <v>0</v>
      </c>
      <c r="AG75" s="159">
        <f t="shared" si="177"/>
        <v>0</v>
      </c>
      <c r="AH75" s="159">
        <f t="shared" ref="AH75:AN75" si="178">SUM(AH68:AH74)</f>
        <v>0</v>
      </c>
      <c r="AI75" s="159">
        <f t="shared" si="178"/>
        <v>0</v>
      </c>
      <c r="AJ75" s="159">
        <f t="shared" si="178"/>
        <v>0</v>
      </c>
      <c r="AK75" s="159">
        <f t="shared" si="178"/>
        <v>0</v>
      </c>
      <c r="AL75" s="159">
        <f t="shared" si="178"/>
        <v>0</v>
      </c>
      <c r="AM75" s="159">
        <f t="shared" si="178"/>
        <v>0</v>
      </c>
      <c r="AN75" s="159">
        <f t="shared" si="178"/>
        <v>0</v>
      </c>
      <c r="AO75" s="159">
        <f t="shared" ref="AO75:AP75" si="179">SUM(AO68:AO74)</f>
        <v>0</v>
      </c>
      <c r="AP75" s="159">
        <f t="shared" si="179"/>
        <v>0</v>
      </c>
    </row>
    <row r="77" spans="2:42" x14ac:dyDescent="0.2">
      <c r="B77" s="30" t="s">
        <v>2</v>
      </c>
    </row>
    <row r="78" spans="2:42" x14ac:dyDescent="0.2">
      <c r="B78" s="30" t="s">
        <v>285</v>
      </c>
    </row>
    <row r="82" spans="3:3" x14ac:dyDescent="0.2">
      <c r="C82" s="303"/>
    </row>
  </sheetData>
  <mergeCells count="1">
    <mergeCell ref="B66:B67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49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B47D-5B97-41A8-AA9A-B657A14B7759}">
  <sheetPr>
    <tabColor theme="7" tint="0.59999389629810485"/>
  </sheetPr>
  <dimension ref="B3:AP76"/>
  <sheetViews>
    <sheetView showWhiteSpace="0" topLeftCell="A39" zoomScaleNormal="100" workbookViewId="0">
      <selection activeCell="C76" sqref="C76"/>
    </sheetView>
  </sheetViews>
  <sheetFormatPr defaultColWidth="9.21875" defaultRowHeight="10.199999999999999" x14ac:dyDescent="0.2"/>
  <cols>
    <col min="1" max="1" width="2.77734375" style="230" customWidth="1"/>
    <col min="2" max="2" width="56.77734375" style="230" bestFit="1" customWidth="1"/>
    <col min="3" max="3" width="10.77734375" style="230" bestFit="1" customWidth="1"/>
    <col min="4" max="42" width="9.77734375" style="230" bestFit="1" customWidth="1"/>
    <col min="43" max="16384" width="9.21875" style="230"/>
  </cols>
  <sheetData>
    <row r="3" spans="2:42" x14ac:dyDescent="0.2">
      <c r="B3" s="347" t="s">
        <v>615</v>
      </c>
      <c r="C3" s="396"/>
      <c r="D3" s="254" t="s">
        <v>10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</row>
    <row r="4" spans="2:42" x14ac:dyDescent="0.2">
      <c r="B4" s="347"/>
      <c r="C4" s="397"/>
      <c r="D4" s="254">
        <v>1</v>
      </c>
      <c r="E4" s="254">
        <v>2</v>
      </c>
      <c r="F4" s="254">
        <v>3</v>
      </c>
      <c r="G4" s="254">
        <v>4</v>
      </c>
      <c r="H4" s="254">
        <v>5</v>
      </c>
      <c r="I4" s="254">
        <v>6</v>
      </c>
      <c r="J4" s="254">
        <v>7</v>
      </c>
      <c r="K4" s="254">
        <v>8</v>
      </c>
      <c r="L4" s="254">
        <v>9</v>
      </c>
      <c r="M4" s="254">
        <v>10</v>
      </c>
      <c r="N4" s="254">
        <v>11</v>
      </c>
      <c r="O4" s="254">
        <v>12</v>
      </c>
      <c r="P4" s="254">
        <v>13</v>
      </c>
      <c r="Q4" s="254">
        <v>14</v>
      </c>
      <c r="R4" s="254">
        <v>15</v>
      </c>
      <c r="S4" s="254">
        <v>16</v>
      </c>
      <c r="T4" s="254">
        <v>17</v>
      </c>
      <c r="U4" s="254">
        <v>18</v>
      </c>
      <c r="V4" s="254">
        <v>19</v>
      </c>
      <c r="W4" s="254">
        <v>20</v>
      </c>
      <c r="X4" s="254">
        <v>21</v>
      </c>
      <c r="Y4" s="254">
        <v>22</v>
      </c>
      <c r="Z4" s="254">
        <v>23</v>
      </c>
      <c r="AA4" s="254">
        <v>24</v>
      </c>
      <c r="AB4" s="254">
        <v>25</v>
      </c>
      <c r="AC4" s="254">
        <v>26</v>
      </c>
      <c r="AD4" s="254">
        <v>27</v>
      </c>
      <c r="AE4" s="254">
        <v>28</v>
      </c>
      <c r="AF4" s="254">
        <v>29</v>
      </c>
      <c r="AG4" s="254">
        <v>30</v>
      </c>
      <c r="AH4" s="254">
        <v>31</v>
      </c>
      <c r="AI4" s="254">
        <v>32</v>
      </c>
      <c r="AJ4" s="254">
        <v>33</v>
      </c>
      <c r="AK4" s="254">
        <v>34</v>
      </c>
      <c r="AL4" s="254">
        <v>35</v>
      </c>
      <c r="AM4" s="254">
        <v>36</v>
      </c>
      <c r="AN4" s="254">
        <v>37</v>
      </c>
      <c r="AO4" s="254">
        <v>38</v>
      </c>
      <c r="AP4" s="254">
        <v>39</v>
      </c>
    </row>
    <row r="5" spans="2:42" ht="10.8" thickBot="1" x14ac:dyDescent="0.25">
      <c r="B5" s="257" t="s">
        <v>33</v>
      </c>
      <c r="C5" s="257" t="s">
        <v>9</v>
      </c>
      <c r="D5" s="298">
        <v>2026</v>
      </c>
      <c r="E5" s="298">
        <f>$D$5+D4</f>
        <v>2027</v>
      </c>
      <c r="F5" s="298">
        <f t="shared" ref="F5:AN5" si="0">$D$5+E4</f>
        <v>2028</v>
      </c>
      <c r="G5" s="298">
        <f t="shared" si="0"/>
        <v>2029</v>
      </c>
      <c r="H5" s="298">
        <f t="shared" si="0"/>
        <v>2030</v>
      </c>
      <c r="I5" s="298">
        <f t="shared" si="0"/>
        <v>2031</v>
      </c>
      <c r="J5" s="298">
        <f t="shared" si="0"/>
        <v>2032</v>
      </c>
      <c r="K5" s="298">
        <f t="shared" si="0"/>
        <v>2033</v>
      </c>
      <c r="L5" s="298">
        <f t="shared" si="0"/>
        <v>2034</v>
      </c>
      <c r="M5" s="298">
        <f t="shared" si="0"/>
        <v>2035</v>
      </c>
      <c r="N5" s="298">
        <f t="shared" si="0"/>
        <v>2036</v>
      </c>
      <c r="O5" s="298">
        <f t="shared" si="0"/>
        <v>2037</v>
      </c>
      <c r="P5" s="298">
        <f t="shared" si="0"/>
        <v>2038</v>
      </c>
      <c r="Q5" s="298">
        <f t="shared" si="0"/>
        <v>2039</v>
      </c>
      <c r="R5" s="298">
        <f t="shared" si="0"/>
        <v>2040</v>
      </c>
      <c r="S5" s="298">
        <f t="shared" si="0"/>
        <v>2041</v>
      </c>
      <c r="T5" s="298">
        <f t="shared" si="0"/>
        <v>2042</v>
      </c>
      <c r="U5" s="298">
        <f t="shared" si="0"/>
        <v>2043</v>
      </c>
      <c r="V5" s="298">
        <f t="shared" si="0"/>
        <v>2044</v>
      </c>
      <c r="W5" s="298">
        <f t="shared" si="0"/>
        <v>2045</v>
      </c>
      <c r="X5" s="298">
        <f t="shared" si="0"/>
        <v>2046</v>
      </c>
      <c r="Y5" s="298">
        <f t="shared" si="0"/>
        <v>2047</v>
      </c>
      <c r="Z5" s="298">
        <f t="shared" si="0"/>
        <v>2048</v>
      </c>
      <c r="AA5" s="298">
        <f t="shared" si="0"/>
        <v>2049</v>
      </c>
      <c r="AB5" s="298">
        <f t="shared" si="0"/>
        <v>2050</v>
      </c>
      <c r="AC5" s="298">
        <f t="shared" si="0"/>
        <v>2051</v>
      </c>
      <c r="AD5" s="298">
        <f t="shared" si="0"/>
        <v>2052</v>
      </c>
      <c r="AE5" s="298">
        <f t="shared" si="0"/>
        <v>2053</v>
      </c>
      <c r="AF5" s="298">
        <f t="shared" si="0"/>
        <v>2054</v>
      </c>
      <c r="AG5" s="298">
        <f t="shared" si="0"/>
        <v>2055</v>
      </c>
      <c r="AH5" s="298">
        <f t="shared" si="0"/>
        <v>2056</v>
      </c>
      <c r="AI5" s="298">
        <f t="shared" si="0"/>
        <v>2057</v>
      </c>
      <c r="AJ5" s="298">
        <f t="shared" si="0"/>
        <v>2058</v>
      </c>
      <c r="AK5" s="298">
        <f t="shared" si="0"/>
        <v>2059</v>
      </c>
      <c r="AL5" s="298">
        <f t="shared" si="0"/>
        <v>2060</v>
      </c>
      <c r="AM5" s="298">
        <f t="shared" si="0"/>
        <v>2061</v>
      </c>
      <c r="AN5" s="298">
        <f t="shared" si="0"/>
        <v>2062</v>
      </c>
      <c r="AO5" s="298">
        <f t="shared" ref="AO5" si="1">$D$5+AN4</f>
        <v>2063</v>
      </c>
      <c r="AP5" s="298">
        <f t="shared" ref="AP5" si="2">$D$5+AO4</f>
        <v>2064</v>
      </c>
    </row>
    <row r="6" spans="2:42" x14ac:dyDescent="0.2">
      <c r="B6" s="480" t="s">
        <v>658</v>
      </c>
      <c r="C6" s="349">
        <f>SUM(D6:AP6)</f>
        <v>0</v>
      </c>
      <c r="D6" s="234">
        <v>0</v>
      </c>
      <c r="E6" s="234">
        <v>0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4">
        <v>0</v>
      </c>
      <c r="P6" s="234">
        <v>0</v>
      </c>
      <c r="Q6" s="234">
        <v>0</v>
      </c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4">
        <v>0</v>
      </c>
      <c r="AA6" s="234">
        <v>0</v>
      </c>
      <c r="AB6" s="234">
        <v>0</v>
      </c>
      <c r="AC6" s="234">
        <v>0</v>
      </c>
      <c r="AD6" s="234">
        <v>0</v>
      </c>
      <c r="AE6" s="234">
        <v>0</v>
      </c>
      <c r="AF6" s="234">
        <v>0</v>
      </c>
      <c r="AG6" s="234">
        <v>0</v>
      </c>
      <c r="AH6" s="234">
        <v>0</v>
      </c>
      <c r="AI6" s="234">
        <v>0</v>
      </c>
      <c r="AJ6" s="234">
        <v>0</v>
      </c>
      <c r="AK6" s="234">
        <v>0</v>
      </c>
      <c r="AL6" s="234">
        <v>0</v>
      </c>
      <c r="AM6" s="234">
        <v>0</v>
      </c>
      <c r="AN6" s="234">
        <v>0</v>
      </c>
      <c r="AO6" s="234">
        <v>0</v>
      </c>
      <c r="AP6" s="234">
        <v>0</v>
      </c>
    </row>
    <row r="7" spans="2:42" x14ac:dyDescent="0.2">
      <c r="B7" s="495" t="s">
        <v>678</v>
      </c>
      <c r="C7" s="349">
        <f t="shared" ref="C7:C9" si="3">SUM(D7:AP7)</f>
        <v>0</v>
      </c>
      <c r="D7" s="234">
        <v>0</v>
      </c>
      <c r="E7" s="234">
        <v>0</v>
      </c>
      <c r="F7" s="234">
        <v>0</v>
      </c>
      <c r="G7" s="234">
        <v>0</v>
      </c>
      <c r="H7" s="234">
        <v>0</v>
      </c>
      <c r="I7" s="234">
        <v>0</v>
      </c>
      <c r="J7" s="234">
        <v>0</v>
      </c>
      <c r="K7" s="234">
        <v>0</v>
      </c>
      <c r="L7" s="234">
        <v>0</v>
      </c>
      <c r="M7" s="234">
        <v>0</v>
      </c>
      <c r="N7" s="234">
        <v>0</v>
      </c>
      <c r="O7" s="234">
        <v>0</v>
      </c>
      <c r="P7" s="234">
        <v>0</v>
      </c>
      <c r="Q7" s="234">
        <v>0</v>
      </c>
      <c r="R7" s="234">
        <v>0</v>
      </c>
      <c r="S7" s="234">
        <v>0</v>
      </c>
      <c r="T7" s="234">
        <v>0</v>
      </c>
      <c r="U7" s="234">
        <v>0</v>
      </c>
      <c r="V7" s="234">
        <v>0</v>
      </c>
      <c r="W7" s="234">
        <v>0</v>
      </c>
      <c r="X7" s="234">
        <v>0</v>
      </c>
      <c r="Y7" s="234">
        <v>0</v>
      </c>
      <c r="Z7" s="234">
        <v>0</v>
      </c>
      <c r="AA7" s="234">
        <v>0</v>
      </c>
      <c r="AB7" s="234">
        <v>0</v>
      </c>
      <c r="AC7" s="234">
        <v>0</v>
      </c>
      <c r="AD7" s="234">
        <v>0</v>
      </c>
      <c r="AE7" s="234">
        <v>0</v>
      </c>
      <c r="AF7" s="234">
        <v>0</v>
      </c>
      <c r="AG7" s="234">
        <v>0</v>
      </c>
      <c r="AH7" s="234">
        <v>0</v>
      </c>
      <c r="AI7" s="234">
        <v>0</v>
      </c>
      <c r="AJ7" s="234">
        <v>0</v>
      </c>
      <c r="AK7" s="234">
        <v>0</v>
      </c>
      <c r="AL7" s="234">
        <v>0</v>
      </c>
      <c r="AM7" s="234">
        <v>0</v>
      </c>
      <c r="AN7" s="234">
        <v>0</v>
      </c>
      <c r="AO7" s="234">
        <v>0</v>
      </c>
      <c r="AP7" s="234">
        <v>0</v>
      </c>
    </row>
    <row r="8" spans="2:42" x14ac:dyDescent="0.2">
      <c r="B8" s="481" t="s">
        <v>689</v>
      </c>
      <c r="C8" s="349">
        <f t="shared" si="3"/>
        <v>0</v>
      </c>
      <c r="D8" s="234">
        <v>0</v>
      </c>
      <c r="E8" s="234">
        <v>0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4">
        <v>0</v>
      </c>
      <c r="P8" s="234">
        <v>0</v>
      </c>
      <c r="Q8" s="234">
        <v>0</v>
      </c>
      <c r="R8" s="234">
        <v>0</v>
      </c>
      <c r="S8" s="234">
        <v>0</v>
      </c>
      <c r="T8" s="234">
        <v>0</v>
      </c>
      <c r="U8" s="234">
        <v>0</v>
      </c>
      <c r="V8" s="234">
        <v>0</v>
      </c>
      <c r="W8" s="234">
        <v>0</v>
      </c>
      <c r="X8" s="234">
        <v>0</v>
      </c>
      <c r="Y8" s="234">
        <v>0</v>
      </c>
      <c r="Z8" s="234">
        <v>0</v>
      </c>
      <c r="AA8" s="234">
        <v>0</v>
      </c>
      <c r="AB8" s="234">
        <v>0</v>
      </c>
      <c r="AC8" s="234">
        <v>0</v>
      </c>
      <c r="AD8" s="234">
        <v>0</v>
      </c>
      <c r="AE8" s="234">
        <v>0</v>
      </c>
      <c r="AF8" s="234">
        <v>0</v>
      </c>
      <c r="AG8" s="234">
        <v>0</v>
      </c>
      <c r="AH8" s="234">
        <v>0</v>
      </c>
      <c r="AI8" s="234">
        <v>0</v>
      </c>
      <c r="AJ8" s="234">
        <v>0</v>
      </c>
      <c r="AK8" s="234">
        <v>0</v>
      </c>
      <c r="AL8" s="234">
        <v>0</v>
      </c>
      <c r="AM8" s="234">
        <v>0</v>
      </c>
      <c r="AN8" s="234">
        <v>0</v>
      </c>
      <c r="AO8" s="234">
        <v>0</v>
      </c>
      <c r="AP8" s="234">
        <v>0</v>
      </c>
    </row>
    <row r="9" spans="2:42" x14ac:dyDescent="0.2">
      <c r="B9" s="305" t="s">
        <v>499</v>
      </c>
      <c r="C9" s="350">
        <f t="shared" si="3"/>
        <v>0</v>
      </c>
      <c r="D9" s="350">
        <f t="shared" ref="D9:AP9" si="4">SUM(D6:D8)</f>
        <v>0</v>
      </c>
      <c r="E9" s="350">
        <f t="shared" si="4"/>
        <v>0</v>
      </c>
      <c r="F9" s="350">
        <f t="shared" si="4"/>
        <v>0</v>
      </c>
      <c r="G9" s="350">
        <f t="shared" si="4"/>
        <v>0</v>
      </c>
      <c r="H9" s="350">
        <f t="shared" si="4"/>
        <v>0</v>
      </c>
      <c r="I9" s="350">
        <f t="shared" si="4"/>
        <v>0</v>
      </c>
      <c r="J9" s="350">
        <f t="shared" si="4"/>
        <v>0</v>
      </c>
      <c r="K9" s="350">
        <f t="shared" si="4"/>
        <v>0</v>
      </c>
      <c r="L9" s="350">
        <f t="shared" si="4"/>
        <v>0</v>
      </c>
      <c r="M9" s="350">
        <f t="shared" si="4"/>
        <v>0</v>
      </c>
      <c r="N9" s="350">
        <f t="shared" si="4"/>
        <v>0</v>
      </c>
      <c r="O9" s="350">
        <f t="shared" si="4"/>
        <v>0</v>
      </c>
      <c r="P9" s="350">
        <f t="shared" si="4"/>
        <v>0</v>
      </c>
      <c r="Q9" s="350">
        <f t="shared" si="4"/>
        <v>0</v>
      </c>
      <c r="R9" s="350">
        <f t="shared" si="4"/>
        <v>0</v>
      </c>
      <c r="S9" s="350">
        <f t="shared" si="4"/>
        <v>0</v>
      </c>
      <c r="T9" s="350">
        <f t="shared" si="4"/>
        <v>0</v>
      </c>
      <c r="U9" s="350">
        <f t="shared" si="4"/>
        <v>0</v>
      </c>
      <c r="V9" s="350">
        <f t="shared" si="4"/>
        <v>0</v>
      </c>
      <c r="W9" s="350">
        <f t="shared" si="4"/>
        <v>0</v>
      </c>
      <c r="X9" s="350">
        <f t="shared" si="4"/>
        <v>0</v>
      </c>
      <c r="Y9" s="350">
        <f t="shared" si="4"/>
        <v>0</v>
      </c>
      <c r="Z9" s="350">
        <f t="shared" si="4"/>
        <v>0</v>
      </c>
      <c r="AA9" s="350">
        <f t="shared" si="4"/>
        <v>0</v>
      </c>
      <c r="AB9" s="350">
        <f t="shared" si="4"/>
        <v>0</v>
      </c>
      <c r="AC9" s="350">
        <f t="shared" si="4"/>
        <v>0</v>
      </c>
      <c r="AD9" s="350">
        <f t="shared" si="4"/>
        <v>0</v>
      </c>
      <c r="AE9" s="350">
        <f t="shared" si="4"/>
        <v>0</v>
      </c>
      <c r="AF9" s="350">
        <f t="shared" si="4"/>
        <v>0</v>
      </c>
      <c r="AG9" s="350">
        <f t="shared" si="4"/>
        <v>0</v>
      </c>
      <c r="AH9" s="350">
        <f t="shared" si="4"/>
        <v>0</v>
      </c>
      <c r="AI9" s="350">
        <f t="shared" si="4"/>
        <v>0</v>
      </c>
      <c r="AJ9" s="350">
        <f t="shared" si="4"/>
        <v>0</v>
      </c>
      <c r="AK9" s="350">
        <f t="shared" si="4"/>
        <v>0</v>
      </c>
      <c r="AL9" s="350">
        <f t="shared" si="4"/>
        <v>0</v>
      </c>
      <c r="AM9" s="350">
        <f t="shared" si="4"/>
        <v>0</v>
      </c>
      <c r="AN9" s="350">
        <f t="shared" si="4"/>
        <v>0</v>
      </c>
      <c r="AO9" s="350">
        <f t="shared" si="4"/>
        <v>0</v>
      </c>
      <c r="AP9" s="350">
        <f t="shared" si="4"/>
        <v>0</v>
      </c>
    </row>
    <row r="11" spans="2:42" x14ac:dyDescent="0.2">
      <c r="B11" s="299"/>
      <c r="C11" s="299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</row>
    <row r="12" spans="2:42" x14ac:dyDescent="0.2">
      <c r="B12" s="347" t="s">
        <v>616</v>
      </c>
      <c r="C12" s="396"/>
      <c r="D12" s="254" t="s">
        <v>10</v>
      </c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</row>
    <row r="13" spans="2:42" x14ac:dyDescent="0.2">
      <c r="B13" s="347"/>
      <c r="C13" s="397"/>
      <c r="D13" s="254">
        <v>1</v>
      </c>
      <c r="E13" s="254">
        <v>2</v>
      </c>
      <c r="F13" s="254">
        <v>3</v>
      </c>
      <c r="G13" s="254">
        <v>4</v>
      </c>
      <c r="H13" s="254">
        <v>5</v>
      </c>
      <c r="I13" s="254">
        <v>6</v>
      </c>
      <c r="J13" s="254">
        <v>7</v>
      </c>
      <c r="K13" s="254">
        <v>8</v>
      </c>
      <c r="L13" s="254">
        <v>9</v>
      </c>
      <c r="M13" s="254">
        <v>10</v>
      </c>
      <c r="N13" s="254">
        <v>11</v>
      </c>
      <c r="O13" s="254">
        <v>12</v>
      </c>
      <c r="P13" s="254">
        <v>13</v>
      </c>
      <c r="Q13" s="254">
        <v>14</v>
      </c>
      <c r="R13" s="254">
        <v>15</v>
      </c>
      <c r="S13" s="254">
        <v>16</v>
      </c>
      <c r="T13" s="254">
        <v>17</v>
      </c>
      <c r="U13" s="254">
        <v>18</v>
      </c>
      <c r="V13" s="254">
        <v>19</v>
      </c>
      <c r="W13" s="254">
        <v>20</v>
      </c>
      <c r="X13" s="254">
        <v>21</v>
      </c>
      <c r="Y13" s="254">
        <v>22</v>
      </c>
      <c r="Z13" s="254">
        <v>23</v>
      </c>
      <c r="AA13" s="254">
        <v>24</v>
      </c>
      <c r="AB13" s="254">
        <v>25</v>
      </c>
      <c r="AC13" s="254">
        <v>26</v>
      </c>
      <c r="AD13" s="254">
        <v>27</v>
      </c>
      <c r="AE13" s="254">
        <v>28</v>
      </c>
      <c r="AF13" s="254">
        <v>29</v>
      </c>
      <c r="AG13" s="254">
        <v>30</v>
      </c>
      <c r="AH13" s="254">
        <v>31</v>
      </c>
      <c r="AI13" s="254">
        <v>32</v>
      </c>
      <c r="AJ13" s="254">
        <v>33</v>
      </c>
      <c r="AK13" s="254">
        <v>34</v>
      </c>
      <c r="AL13" s="254">
        <v>35</v>
      </c>
      <c r="AM13" s="254">
        <v>36</v>
      </c>
      <c r="AN13" s="254">
        <v>37</v>
      </c>
      <c r="AO13" s="254">
        <v>38</v>
      </c>
      <c r="AP13" s="254">
        <v>39</v>
      </c>
    </row>
    <row r="14" spans="2:42" ht="10.8" thickBot="1" x14ac:dyDescent="0.25">
      <c r="B14" s="257" t="s">
        <v>34</v>
      </c>
      <c r="C14" s="257" t="s">
        <v>9</v>
      </c>
      <c r="D14" s="298">
        <v>2026</v>
      </c>
      <c r="E14" s="298">
        <f>$D$5+D13</f>
        <v>2027</v>
      </c>
      <c r="F14" s="298">
        <f t="shared" ref="F14:AN14" si="5">$D$5+E13</f>
        <v>2028</v>
      </c>
      <c r="G14" s="298">
        <f t="shared" si="5"/>
        <v>2029</v>
      </c>
      <c r="H14" s="298">
        <f t="shared" si="5"/>
        <v>2030</v>
      </c>
      <c r="I14" s="298">
        <f t="shared" si="5"/>
        <v>2031</v>
      </c>
      <c r="J14" s="298">
        <f t="shared" si="5"/>
        <v>2032</v>
      </c>
      <c r="K14" s="298">
        <f t="shared" si="5"/>
        <v>2033</v>
      </c>
      <c r="L14" s="298">
        <f t="shared" si="5"/>
        <v>2034</v>
      </c>
      <c r="M14" s="298">
        <f t="shared" si="5"/>
        <v>2035</v>
      </c>
      <c r="N14" s="298">
        <f t="shared" si="5"/>
        <v>2036</v>
      </c>
      <c r="O14" s="298">
        <f t="shared" si="5"/>
        <v>2037</v>
      </c>
      <c r="P14" s="298">
        <f t="shared" si="5"/>
        <v>2038</v>
      </c>
      <c r="Q14" s="298">
        <f t="shared" si="5"/>
        <v>2039</v>
      </c>
      <c r="R14" s="298">
        <f t="shared" si="5"/>
        <v>2040</v>
      </c>
      <c r="S14" s="298">
        <f t="shared" si="5"/>
        <v>2041</v>
      </c>
      <c r="T14" s="298">
        <f t="shared" si="5"/>
        <v>2042</v>
      </c>
      <c r="U14" s="298">
        <f t="shared" si="5"/>
        <v>2043</v>
      </c>
      <c r="V14" s="298">
        <f t="shared" si="5"/>
        <v>2044</v>
      </c>
      <c r="W14" s="298">
        <f t="shared" si="5"/>
        <v>2045</v>
      </c>
      <c r="X14" s="298">
        <f t="shared" si="5"/>
        <v>2046</v>
      </c>
      <c r="Y14" s="298">
        <f t="shared" si="5"/>
        <v>2047</v>
      </c>
      <c r="Z14" s="298">
        <f t="shared" si="5"/>
        <v>2048</v>
      </c>
      <c r="AA14" s="298">
        <f t="shared" si="5"/>
        <v>2049</v>
      </c>
      <c r="AB14" s="298">
        <f t="shared" si="5"/>
        <v>2050</v>
      </c>
      <c r="AC14" s="298">
        <f t="shared" si="5"/>
        <v>2051</v>
      </c>
      <c r="AD14" s="298">
        <f t="shared" si="5"/>
        <v>2052</v>
      </c>
      <c r="AE14" s="298">
        <f t="shared" si="5"/>
        <v>2053</v>
      </c>
      <c r="AF14" s="298">
        <f t="shared" si="5"/>
        <v>2054</v>
      </c>
      <c r="AG14" s="298">
        <f t="shared" si="5"/>
        <v>2055</v>
      </c>
      <c r="AH14" s="298">
        <f t="shared" si="5"/>
        <v>2056</v>
      </c>
      <c r="AI14" s="298">
        <f t="shared" si="5"/>
        <v>2057</v>
      </c>
      <c r="AJ14" s="298">
        <f t="shared" si="5"/>
        <v>2058</v>
      </c>
      <c r="AK14" s="298">
        <f t="shared" si="5"/>
        <v>2059</v>
      </c>
      <c r="AL14" s="298">
        <f t="shared" si="5"/>
        <v>2060</v>
      </c>
      <c r="AM14" s="298">
        <f t="shared" si="5"/>
        <v>2061</v>
      </c>
      <c r="AN14" s="298">
        <f t="shared" si="5"/>
        <v>2062</v>
      </c>
      <c r="AO14" s="298">
        <f t="shared" ref="AO14" si="6">$D$5+AN13</f>
        <v>2063</v>
      </c>
      <c r="AP14" s="298">
        <f t="shared" ref="AP14" si="7">$D$5+AO13</f>
        <v>2064</v>
      </c>
    </row>
    <row r="15" spans="2:42" x14ac:dyDescent="0.2">
      <c r="B15" s="480" t="s">
        <v>658</v>
      </c>
      <c r="C15" s="349">
        <f>SUM(D15:AP15)</f>
        <v>0</v>
      </c>
      <c r="D15" s="234">
        <f t="shared" ref="D15:G17" si="8">D6</f>
        <v>0</v>
      </c>
      <c r="E15" s="234">
        <f t="shared" si="8"/>
        <v>0</v>
      </c>
      <c r="F15" s="234">
        <f t="shared" si="8"/>
        <v>0</v>
      </c>
      <c r="G15" s="234">
        <f t="shared" si="8"/>
        <v>0</v>
      </c>
      <c r="H15" s="234">
        <f>0*Parametre!$C$99</f>
        <v>0</v>
      </c>
      <c r="I15" s="234">
        <f>0*Parametre!$C$99</f>
        <v>0</v>
      </c>
      <c r="J15" s="234">
        <f>0*Parametre!$C$99</f>
        <v>0</v>
      </c>
      <c r="K15" s="234">
        <f>0*Parametre!$C$99</f>
        <v>0</v>
      </c>
      <c r="L15" s="234">
        <f>0*Parametre!$C$99</f>
        <v>0</v>
      </c>
      <c r="M15" s="234">
        <f>0*Parametre!$C$99</f>
        <v>0</v>
      </c>
      <c r="N15" s="234">
        <f>0*Parametre!$C$99</f>
        <v>0</v>
      </c>
      <c r="O15" s="234">
        <f>0*Parametre!$C$99</f>
        <v>0</v>
      </c>
      <c r="P15" s="234">
        <f>0*Parametre!$C$99</f>
        <v>0</v>
      </c>
      <c r="Q15" s="234">
        <f>0*Parametre!$C$99</f>
        <v>0</v>
      </c>
      <c r="R15" s="234">
        <f>0*Parametre!$C$99</f>
        <v>0</v>
      </c>
      <c r="S15" s="234">
        <f>0*Parametre!$C$99</f>
        <v>0</v>
      </c>
      <c r="T15" s="234">
        <f>0*Parametre!$C$99</f>
        <v>0</v>
      </c>
      <c r="U15" s="234">
        <f>0*Parametre!$C$99</f>
        <v>0</v>
      </c>
      <c r="V15" s="234">
        <f>0*Parametre!$C$99</f>
        <v>0</v>
      </c>
      <c r="W15" s="234">
        <f>0*Parametre!$C$99</f>
        <v>0</v>
      </c>
      <c r="X15" s="234">
        <f>0*Parametre!$C$99</f>
        <v>0</v>
      </c>
      <c r="Y15" s="234">
        <f>0*Parametre!$C$99</f>
        <v>0</v>
      </c>
      <c r="Z15" s="234">
        <f>0*Parametre!$C$99</f>
        <v>0</v>
      </c>
      <c r="AA15" s="234">
        <f>0*Parametre!$C$99</f>
        <v>0</v>
      </c>
      <c r="AB15" s="234">
        <f>0*Parametre!$C$99</f>
        <v>0</v>
      </c>
      <c r="AC15" s="234">
        <f>0*Parametre!$C$99</f>
        <v>0</v>
      </c>
      <c r="AD15" s="234">
        <f>0*Parametre!$C$99</f>
        <v>0</v>
      </c>
      <c r="AE15" s="234">
        <f>0*Parametre!$C$99</f>
        <v>0</v>
      </c>
      <c r="AF15" s="234">
        <f>0*Parametre!$C$99</f>
        <v>0</v>
      </c>
      <c r="AG15" s="234">
        <f>0*Parametre!$C$99</f>
        <v>0</v>
      </c>
      <c r="AH15" s="234">
        <f>0*Parametre!$C$99</f>
        <v>0</v>
      </c>
      <c r="AI15" s="234">
        <f>0*Parametre!$C$99</f>
        <v>0</v>
      </c>
      <c r="AJ15" s="234">
        <f>0*Parametre!$C$99</f>
        <v>0</v>
      </c>
      <c r="AK15" s="234">
        <f>0*Parametre!$C$99</f>
        <v>0</v>
      </c>
      <c r="AL15" s="234">
        <f>0*Parametre!$C$99</f>
        <v>0</v>
      </c>
      <c r="AM15" s="234">
        <f>0*Parametre!$C$99</f>
        <v>0</v>
      </c>
      <c r="AN15" s="234">
        <f>0*Parametre!$C$99</f>
        <v>0</v>
      </c>
      <c r="AO15" s="234">
        <f>0*Parametre!$C$99</f>
        <v>0</v>
      </c>
      <c r="AP15" s="234">
        <f>0*Parametre!$C$99</f>
        <v>0</v>
      </c>
    </row>
    <row r="16" spans="2:42" x14ac:dyDescent="0.2">
      <c r="B16" s="495" t="s">
        <v>678</v>
      </c>
      <c r="C16" s="349">
        <f t="shared" ref="C16:C18" si="9">SUM(D16:AP16)</f>
        <v>0</v>
      </c>
      <c r="D16" s="234">
        <f t="shared" si="8"/>
        <v>0</v>
      </c>
      <c r="E16" s="234">
        <f t="shared" si="8"/>
        <v>0</v>
      </c>
      <c r="F16" s="234">
        <f t="shared" si="8"/>
        <v>0</v>
      </c>
      <c r="G16" s="234">
        <f t="shared" si="8"/>
        <v>0</v>
      </c>
      <c r="H16" s="234">
        <f>0*Parametre!$C$99</f>
        <v>0</v>
      </c>
      <c r="I16" s="234">
        <f>0*Parametre!$C$99</f>
        <v>0</v>
      </c>
      <c r="J16" s="234">
        <f>0*Parametre!$C$99</f>
        <v>0</v>
      </c>
      <c r="K16" s="234">
        <f>0*Parametre!$C$99</f>
        <v>0</v>
      </c>
      <c r="L16" s="234">
        <f>0*Parametre!$C$99</f>
        <v>0</v>
      </c>
      <c r="M16" s="234">
        <f>0*Parametre!$C$99</f>
        <v>0</v>
      </c>
      <c r="N16" s="234">
        <f>0*Parametre!$C$99</f>
        <v>0</v>
      </c>
      <c r="O16" s="234">
        <f>0*Parametre!$C$99</f>
        <v>0</v>
      </c>
      <c r="P16" s="234">
        <f>0*Parametre!$C$99</f>
        <v>0</v>
      </c>
      <c r="Q16" s="234">
        <f>0*Parametre!$C$99</f>
        <v>0</v>
      </c>
      <c r="R16" s="234">
        <f>0*Parametre!$C$99</f>
        <v>0</v>
      </c>
      <c r="S16" s="234">
        <f>0*Parametre!$C$99</f>
        <v>0</v>
      </c>
      <c r="T16" s="234">
        <f>0*Parametre!$C$99</f>
        <v>0</v>
      </c>
      <c r="U16" s="234">
        <f>0*Parametre!$C$99</f>
        <v>0</v>
      </c>
      <c r="V16" s="234">
        <f>0*Parametre!$C$99</f>
        <v>0</v>
      </c>
      <c r="W16" s="234">
        <f>0*Parametre!$C$99</f>
        <v>0</v>
      </c>
      <c r="X16" s="234">
        <f>0*Parametre!$C$99</f>
        <v>0</v>
      </c>
      <c r="Y16" s="234">
        <f>0*Parametre!$C$99</f>
        <v>0</v>
      </c>
      <c r="Z16" s="234">
        <f>0*Parametre!$C$99</f>
        <v>0</v>
      </c>
      <c r="AA16" s="234">
        <f>0*Parametre!$C$99</f>
        <v>0</v>
      </c>
      <c r="AB16" s="234">
        <f>0*Parametre!$C$99</f>
        <v>0</v>
      </c>
      <c r="AC16" s="234">
        <f>0*Parametre!$C$99</f>
        <v>0</v>
      </c>
      <c r="AD16" s="234">
        <f>0*Parametre!$C$99</f>
        <v>0</v>
      </c>
      <c r="AE16" s="234">
        <f>0*Parametre!$C$99</f>
        <v>0</v>
      </c>
      <c r="AF16" s="234">
        <f>0*Parametre!$C$99</f>
        <v>0</v>
      </c>
      <c r="AG16" s="234">
        <f>0*Parametre!$C$99</f>
        <v>0</v>
      </c>
      <c r="AH16" s="234">
        <f>0*Parametre!$C$99</f>
        <v>0</v>
      </c>
      <c r="AI16" s="234">
        <f>0*Parametre!$C$99</f>
        <v>0</v>
      </c>
      <c r="AJ16" s="234">
        <f>0*Parametre!$C$99</f>
        <v>0</v>
      </c>
      <c r="AK16" s="234">
        <f>0*Parametre!$C$99</f>
        <v>0</v>
      </c>
      <c r="AL16" s="234">
        <f>0*Parametre!$C$99</f>
        <v>0</v>
      </c>
      <c r="AM16" s="234">
        <f>0*Parametre!$C$99</f>
        <v>0</v>
      </c>
      <c r="AN16" s="234">
        <f>0*Parametre!$C$99</f>
        <v>0</v>
      </c>
      <c r="AO16" s="234">
        <f>0*Parametre!$C$99</f>
        <v>0</v>
      </c>
      <c r="AP16" s="234">
        <f>0*Parametre!$C$99</f>
        <v>0</v>
      </c>
    </row>
    <row r="17" spans="2:42" x14ac:dyDescent="0.2">
      <c r="B17" s="481" t="s">
        <v>689</v>
      </c>
      <c r="C17" s="349">
        <f t="shared" si="9"/>
        <v>0</v>
      </c>
      <c r="D17" s="234">
        <f t="shared" si="8"/>
        <v>0</v>
      </c>
      <c r="E17" s="234">
        <f t="shared" si="8"/>
        <v>0</v>
      </c>
      <c r="F17" s="234">
        <f t="shared" si="8"/>
        <v>0</v>
      </c>
      <c r="G17" s="234">
        <f t="shared" si="8"/>
        <v>0</v>
      </c>
      <c r="H17" s="234">
        <f>0*Parametre!$C$99</f>
        <v>0</v>
      </c>
      <c r="I17" s="234">
        <f>0*Parametre!$C$99</f>
        <v>0</v>
      </c>
      <c r="J17" s="234">
        <f>0*Parametre!$C$99</f>
        <v>0</v>
      </c>
      <c r="K17" s="234">
        <f>0*Parametre!$C$99</f>
        <v>0</v>
      </c>
      <c r="L17" s="234">
        <f>0*Parametre!$C$99</f>
        <v>0</v>
      </c>
      <c r="M17" s="234">
        <f>0*Parametre!$C$99</f>
        <v>0</v>
      </c>
      <c r="N17" s="234">
        <f>0*Parametre!$C$99</f>
        <v>0</v>
      </c>
      <c r="O17" s="234">
        <f>0*Parametre!$C$99</f>
        <v>0</v>
      </c>
      <c r="P17" s="234">
        <f>0*Parametre!$C$99</f>
        <v>0</v>
      </c>
      <c r="Q17" s="234">
        <f>0*Parametre!$C$99</f>
        <v>0</v>
      </c>
      <c r="R17" s="234">
        <f>0*Parametre!$C$99</f>
        <v>0</v>
      </c>
      <c r="S17" s="234">
        <f>0*Parametre!$C$99</f>
        <v>0</v>
      </c>
      <c r="T17" s="234">
        <f>0*Parametre!$C$99</f>
        <v>0</v>
      </c>
      <c r="U17" s="234">
        <f>0*Parametre!$C$99</f>
        <v>0</v>
      </c>
      <c r="V17" s="234">
        <f>0*Parametre!$C$99</f>
        <v>0</v>
      </c>
      <c r="W17" s="234">
        <f>0*Parametre!$C$99</f>
        <v>0</v>
      </c>
      <c r="X17" s="234">
        <f>0*Parametre!$C$99</f>
        <v>0</v>
      </c>
      <c r="Y17" s="234">
        <f>0*Parametre!$C$99</f>
        <v>0</v>
      </c>
      <c r="Z17" s="234">
        <f>0*Parametre!$C$99</f>
        <v>0</v>
      </c>
      <c r="AA17" s="234">
        <f>0*Parametre!$C$99</f>
        <v>0</v>
      </c>
      <c r="AB17" s="234">
        <f>0*Parametre!$C$99</f>
        <v>0</v>
      </c>
      <c r="AC17" s="234">
        <f>0*Parametre!$C$99</f>
        <v>0</v>
      </c>
      <c r="AD17" s="234">
        <f>0*Parametre!$C$99</f>
        <v>0</v>
      </c>
      <c r="AE17" s="234">
        <f>0*Parametre!$C$99</f>
        <v>0</v>
      </c>
      <c r="AF17" s="234">
        <f>0*Parametre!$C$99</f>
        <v>0</v>
      </c>
      <c r="AG17" s="234">
        <f>0*Parametre!$C$99</f>
        <v>0</v>
      </c>
      <c r="AH17" s="234">
        <f>0*Parametre!$C$99</f>
        <v>0</v>
      </c>
      <c r="AI17" s="234">
        <f>0*Parametre!$C$99</f>
        <v>0</v>
      </c>
      <c r="AJ17" s="234">
        <f>0*Parametre!$C$99</f>
        <v>0</v>
      </c>
      <c r="AK17" s="234">
        <f>0*Parametre!$C$99</f>
        <v>0</v>
      </c>
      <c r="AL17" s="234">
        <f>0*Parametre!$C$99</f>
        <v>0</v>
      </c>
      <c r="AM17" s="234">
        <f>0*Parametre!$C$99</f>
        <v>0</v>
      </c>
      <c r="AN17" s="234">
        <f>0*Parametre!$C$99</f>
        <v>0</v>
      </c>
      <c r="AO17" s="234">
        <f>0*Parametre!$C$99</f>
        <v>0</v>
      </c>
      <c r="AP17" s="234">
        <f>0*Parametre!$C$99</f>
        <v>0</v>
      </c>
    </row>
    <row r="18" spans="2:42" x14ac:dyDescent="0.2">
      <c r="B18" s="305" t="s">
        <v>499</v>
      </c>
      <c r="C18" s="350">
        <f t="shared" si="9"/>
        <v>0</v>
      </c>
      <c r="D18" s="350">
        <f t="shared" ref="D18:AP18" si="10">SUM(D15:D17)</f>
        <v>0</v>
      </c>
      <c r="E18" s="350">
        <f t="shared" si="10"/>
        <v>0</v>
      </c>
      <c r="F18" s="350">
        <f t="shared" si="10"/>
        <v>0</v>
      </c>
      <c r="G18" s="350">
        <f t="shared" si="10"/>
        <v>0</v>
      </c>
      <c r="H18" s="350">
        <f t="shared" si="10"/>
        <v>0</v>
      </c>
      <c r="I18" s="350">
        <f t="shared" si="10"/>
        <v>0</v>
      </c>
      <c r="J18" s="350">
        <f t="shared" si="10"/>
        <v>0</v>
      </c>
      <c r="K18" s="350">
        <f t="shared" si="10"/>
        <v>0</v>
      </c>
      <c r="L18" s="350">
        <f t="shared" si="10"/>
        <v>0</v>
      </c>
      <c r="M18" s="350">
        <f t="shared" si="10"/>
        <v>0</v>
      </c>
      <c r="N18" s="350">
        <f t="shared" si="10"/>
        <v>0</v>
      </c>
      <c r="O18" s="350">
        <f t="shared" si="10"/>
        <v>0</v>
      </c>
      <c r="P18" s="350">
        <f t="shared" si="10"/>
        <v>0</v>
      </c>
      <c r="Q18" s="350">
        <f t="shared" si="10"/>
        <v>0</v>
      </c>
      <c r="R18" s="350">
        <f t="shared" si="10"/>
        <v>0</v>
      </c>
      <c r="S18" s="350">
        <f t="shared" si="10"/>
        <v>0</v>
      </c>
      <c r="T18" s="350">
        <f t="shared" si="10"/>
        <v>0</v>
      </c>
      <c r="U18" s="350">
        <f t="shared" si="10"/>
        <v>0</v>
      </c>
      <c r="V18" s="350">
        <f t="shared" si="10"/>
        <v>0</v>
      </c>
      <c r="W18" s="350">
        <f t="shared" si="10"/>
        <v>0</v>
      </c>
      <c r="X18" s="350">
        <f t="shared" si="10"/>
        <v>0</v>
      </c>
      <c r="Y18" s="350">
        <f t="shared" si="10"/>
        <v>0</v>
      </c>
      <c r="Z18" s="350">
        <f t="shared" si="10"/>
        <v>0</v>
      </c>
      <c r="AA18" s="350">
        <f t="shared" si="10"/>
        <v>0</v>
      </c>
      <c r="AB18" s="350">
        <f t="shared" si="10"/>
        <v>0</v>
      </c>
      <c r="AC18" s="350">
        <f t="shared" si="10"/>
        <v>0</v>
      </c>
      <c r="AD18" s="350">
        <f t="shared" si="10"/>
        <v>0</v>
      </c>
      <c r="AE18" s="350">
        <f t="shared" si="10"/>
        <v>0</v>
      </c>
      <c r="AF18" s="350">
        <f t="shared" si="10"/>
        <v>0</v>
      </c>
      <c r="AG18" s="350">
        <f t="shared" si="10"/>
        <v>0</v>
      </c>
      <c r="AH18" s="350">
        <f t="shared" si="10"/>
        <v>0</v>
      </c>
      <c r="AI18" s="350">
        <f t="shared" si="10"/>
        <v>0</v>
      </c>
      <c r="AJ18" s="350">
        <f t="shared" si="10"/>
        <v>0</v>
      </c>
      <c r="AK18" s="350">
        <f t="shared" si="10"/>
        <v>0</v>
      </c>
      <c r="AL18" s="350">
        <f t="shared" si="10"/>
        <v>0</v>
      </c>
      <c r="AM18" s="350">
        <f t="shared" si="10"/>
        <v>0</v>
      </c>
      <c r="AN18" s="350">
        <f t="shared" si="10"/>
        <v>0</v>
      </c>
      <c r="AO18" s="350">
        <f t="shared" si="10"/>
        <v>0</v>
      </c>
      <c r="AP18" s="350">
        <f t="shared" si="10"/>
        <v>0</v>
      </c>
    </row>
    <row r="19" spans="2:42" x14ac:dyDescent="0.2">
      <c r="B19" s="299"/>
      <c r="C19" s="299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</row>
    <row r="20" spans="2:42" x14ac:dyDescent="0.2">
      <c r="B20" s="299"/>
      <c r="C20" s="300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</row>
    <row r="21" spans="2:42" x14ac:dyDescent="0.2">
      <c r="B21" s="347" t="s">
        <v>617</v>
      </c>
      <c r="C21" s="396"/>
      <c r="D21" s="254" t="s">
        <v>10</v>
      </c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</row>
    <row r="22" spans="2:42" x14ac:dyDescent="0.2">
      <c r="B22" s="398" t="s">
        <v>33</v>
      </c>
      <c r="C22" s="397"/>
      <c r="D22" s="254">
        <v>1</v>
      </c>
      <c r="E22" s="254">
        <v>2</v>
      </c>
      <c r="F22" s="254">
        <v>3</v>
      </c>
      <c r="G22" s="254">
        <v>4</v>
      </c>
      <c r="H22" s="254">
        <v>5</v>
      </c>
      <c r="I22" s="254">
        <v>6</v>
      </c>
      <c r="J22" s="254">
        <v>7</v>
      </c>
      <c r="K22" s="254">
        <v>8</v>
      </c>
      <c r="L22" s="254">
        <v>9</v>
      </c>
      <c r="M22" s="254">
        <v>10</v>
      </c>
      <c r="N22" s="254">
        <v>11</v>
      </c>
      <c r="O22" s="254">
        <v>12</v>
      </c>
      <c r="P22" s="254">
        <v>13</v>
      </c>
      <c r="Q22" s="254">
        <v>14</v>
      </c>
      <c r="R22" s="254">
        <v>15</v>
      </c>
      <c r="S22" s="254">
        <v>16</v>
      </c>
      <c r="T22" s="254">
        <v>17</v>
      </c>
      <c r="U22" s="254">
        <v>18</v>
      </c>
      <c r="V22" s="254">
        <v>19</v>
      </c>
      <c r="W22" s="254">
        <v>20</v>
      </c>
      <c r="X22" s="254">
        <v>21</v>
      </c>
      <c r="Y22" s="254">
        <v>22</v>
      </c>
      <c r="Z22" s="254">
        <v>23</v>
      </c>
      <c r="AA22" s="254">
        <v>24</v>
      </c>
      <c r="AB22" s="254">
        <v>25</v>
      </c>
      <c r="AC22" s="254">
        <v>26</v>
      </c>
      <c r="AD22" s="254">
        <v>27</v>
      </c>
      <c r="AE22" s="254">
        <v>28</v>
      </c>
      <c r="AF22" s="254">
        <v>29</v>
      </c>
      <c r="AG22" s="254">
        <v>30</v>
      </c>
      <c r="AH22" s="254">
        <v>31</v>
      </c>
      <c r="AI22" s="254">
        <v>32</v>
      </c>
      <c r="AJ22" s="254">
        <v>33</v>
      </c>
      <c r="AK22" s="254">
        <v>34</v>
      </c>
      <c r="AL22" s="254">
        <v>35</v>
      </c>
      <c r="AM22" s="254">
        <v>36</v>
      </c>
      <c r="AN22" s="254">
        <v>37</v>
      </c>
      <c r="AO22" s="254">
        <v>38</v>
      </c>
      <c r="AP22" s="254">
        <v>39</v>
      </c>
    </row>
    <row r="23" spans="2:42" ht="12" thickBot="1" x14ac:dyDescent="0.3">
      <c r="B23" s="399" t="s">
        <v>628</v>
      </c>
      <c r="C23" s="257" t="s">
        <v>9</v>
      </c>
      <c r="D23" s="298">
        <v>2026</v>
      </c>
      <c r="E23" s="298">
        <f>$D$5+D22</f>
        <v>2027</v>
      </c>
      <c r="F23" s="298">
        <f t="shared" ref="F23:AN23" si="11">$D$5+E22</f>
        <v>2028</v>
      </c>
      <c r="G23" s="298">
        <f t="shared" si="11"/>
        <v>2029</v>
      </c>
      <c r="H23" s="298">
        <f t="shared" si="11"/>
        <v>2030</v>
      </c>
      <c r="I23" s="298">
        <f t="shared" si="11"/>
        <v>2031</v>
      </c>
      <c r="J23" s="298">
        <f t="shared" si="11"/>
        <v>2032</v>
      </c>
      <c r="K23" s="298">
        <f t="shared" si="11"/>
        <v>2033</v>
      </c>
      <c r="L23" s="298">
        <f t="shared" si="11"/>
        <v>2034</v>
      </c>
      <c r="M23" s="298">
        <f t="shared" si="11"/>
        <v>2035</v>
      </c>
      <c r="N23" s="298">
        <f t="shared" si="11"/>
        <v>2036</v>
      </c>
      <c r="O23" s="298">
        <f t="shared" si="11"/>
        <v>2037</v>
      </c>
      <c r="P23" s="298">
        <f t="shared" si="11"/>
        <v>2038</v>
      </c>
      <c r="Q23" s="298">
        <f t="shared" si="11"/>
        <v>2039</v>
      </c>
      <c r="R23" s="298">
        <f t="shared" si="11"/>
        <v>2040</v>
      </c>
      <c r="S23" s="298">
        <f t="shared" si="11"/>
        <v>2041</v>
      </c>
      <c r="T23" s="298">
        <f t="shared" si="11"/>
        <v>2042</v>
      </c>
      <c r="U23" s="298">
        <f t="shared" si="11"/>
        <v>2043</v>
      </c>
      <c r="V23" s="298">
        <f t="shared" si="11"/>
        <v>2044</v>
      </c>
      <c r="W23" s="298">
        <f t="shared" si="11"/>
        <v>2045</v>
      </c>
      <c r="X23" s="298">
        <f t="shared" si="11"/>
        <v>2046</v>
      </c>
      <c r="Y23" s="298">
        <f t="shared" si="11"/>
        <v>2047</v>
      </c>
      <c r="Z23" s="298">
        <f t="shared" si="11"/>
        <v>2048</v>
      </c>
      <c r="AA23" s="298">
        <f t="shared" si="11"/>
        <v>2049</v>
      </c>
      <c r="AB23" s="298">
        <f t="shared" si="11"/>
        <v>2050</v>
      </c>
      <c r="AC23" s="298">
        <f t="shared" si="11"/>
        <v>2051</v>
      </c>
      <c r="AD23" s="298">
        <f t="shared" si="11"/>
        <v>2052</v>
      </c>
      <c r="AE23" s="298">
        <f t="shared" si="11"/>
        <v>2053</v>
      </c>
      <c r="AF23" s="298">
        <f t="shared" si="11"/>
        <v>2054</v>
      </c>
      <c r="AG23" s="298">
        <f t="shared" si="11"/>
        <v>2055</v>
      </c>
      <c r="AH23" s="298">
        <f t="shared" si="11"/>
        <v>2056</v>
      </c>
      <c r="AI23" s="298">
        <f t="shared" si="11"/>
        <v>2057</v>
      </c>
      <c r="AJ23" s="298">
        <f t="shared" si="11"/>
        <v>2058</v>
      </c>
      <c r="AK23" s="298">
        <f t="shared" si="11"/>
        <v>2059</v>
      </c>
      <c r="AL23" s="298">
        <f t="shared" si="11"/>
        <v>2060</v>
      </c>
      <c r="AM23" s="298">
        <f t="shared" si="11"/>
        <v>2061</v>
      </c>
      <c r="AN23" s="298">
        <f t="shared" si="11"/>
        <v>2062</v>
      </c>
      <c r="AO23" s="298">
        <f t="shared" ref="AO23" si="12">$D$5+AN22</f>
        <v>2063</v>
      </c>
      <c r="AP23" s="298">
        <f t="shared" ref="AP23" si="13">$D$5+AO22</f>
        <v>2064</v>
      </c>
    </row>
    <row r="24" spans="2:42" x14ac:dyDescent="0.2">
      <c r="B24" s="480" t="s">
        <v>658</v>
      </c>
      <c r="C24" s="349">
        <f>SUM(D24:AP24)</f>
        <v>0</v>
      </c>
      <c r="D24" s="234">
        <f>D6*Parametre!$C$84/1000</f>
        <v>0</v>
      </c>
      <c r="E24" s="234">
        <f>E6*Parametre!$C$84/1000</f>
        <v>0</v>
      </c>
      <c r="F24" s="234">
        <f>F6*Parametre!$C$84/1000</f>
        <v>0</v>
      </c>
      <c r="G24" s="234">
        <f>G6*Parametre!$C$84/1000</f>
        <v>0</v>
      </c>
      <c r="H24" s="234">
        <f>H6*Parametre!$C$84/1000</f>
        <v>0</v>
      </c>
      <c r="I24" s="234">
        <f>I6*Parametre!$C$84/1000</f>
        <v>0</v>
      </c>
      <c r="J24" s="234">
        <f>J6*Parametre!$C$84/1000</f>
        <v>0</v>
      </c>
      <c r="K24" s="234">
        <f>K6*Parametre!$C$84/1000</f>
        <v>0</v>
      </c>
      <c r="L24" s="234">
        <f>L6*Parametre!$C$84/1000</f>
        <v>0</v>
      </c>
      <c r="M24" s="234">
        <f>M6*Parametre!$C$84/1000</f>
        <v>0</v>
      </c>
      <c r="N24" s="234">
        <f>N6*Parametre!$C$84/1000</f>
        <v>0</v>
      </c>
      <c r="O24" s="234">
        <f>O6*Parametre!$C$84/1000</f>
        <v>0</v>
      </c>
      <c r="P24" s="234">
        <f>P6*Parametre!$C$84/1000</f>
        <v>0</v>
      </c>
      <c r="Q24" s="234">
        <f>Q6*Parametre!$C$84/1000</f>
        <v>0</v>
      </c>
      <c r="R24" s="234">
        <f>R6*Parametre!$C$84/1000</f>
        <v>0</v>
      </c>
      <c r="S24" s="234">
        <f>S6*Parametre!$C$84/1000</f>
        <v>0</v>
      </c>
      <c r="T24" s="234">
        <f>T6*Parametre!$C$84/1000</f>
        <v>0</v>
      </c>
      <c r="U24" s="234">
        <f>U6*Parametre!$C$84/1000</f>
        <v>0</v>
      </c>
      <c r="V24" s="234">
        <f>V6*Parametre!$C$84/1000</f>
        <v>0</v>
      </c>
      <c r="W24" s="234">
        <f>W6*Parametre!$C$84/1000</f>
        <v>0</v>
      </c>
      <c r="X24" s="234">
        <f>X6*Parametre!$C$84/1000</f>
        <v>0</v>
      </c>
      <c r="Y24" s="234">
        <f>Y6*Parametre!$C$84/1000</f>
        <v>0</v>
      </c>
      <c r="Z24" s="234">
        <f>Z6*Parametre!$C$84/1000</f>
        <v>0</v>
      </c>
      <c r="AA24" s="234">
        <f>AA6*Parametre!$C$84/1000</f>
        <v>0</v>
      </c>
      <c r="AB24" s="234">
        <f>AB6*Parametre!$C$84/1000</f>
        <v>0</v>
      </c>
      <c r="AC24" s="234">
        <f>AC6*Parametre!$C$84/1000</f>
        <v>0</v>
      </c>
      <c r="AD24" s="234">
        <f>AD6*Parametre!$C$84/1000</f>
        <v>0</v>
      </c>
      <c r="AE24" s="234">
        <f>AE6*Parametre!$C$84/1000</f>
        <v>0</v>
      </c>
      <c r="AF24" s="234">
        <f>AF6*Parametre!$C$84/1000</f>
        <v>0</v>
      </c>
      <c r="AG24" s="234">
        <f>AG6*Parametre!$C$84/1000</f>
        <v>0</v>
      </c>
      <c r="AH24" s="234">
        <f>AH6*Parametre!$C$84/1000</f>
        <v>0</v>
      </c>
      <c r="AI24" s="234">
        <f>AI6*Parametre!$C$84/1000</f>
        <v>0</v>
      </c>
      <c r="AJ24" s="234">
        <f>AJ6*Parametre!$C$84/1000</f>
        <v>0</v>
      </c>
      <c r="AK24" s="234">
        <f>AK6*Parametre!$C$84/1000</f>
        <v>0</v>
      </c>
      <c r="AL24" s="234">
        <f>AL6*Parametre!$C$84/1000</f>
        <v>0</v>
      </c>
      <c r="AM24" s="234">
        <f>AM6*Parametre!$C$84/1000</f>
        <v>0</v>
      </c>
      <c r="AN24" s="234">
        <f>AN6*Parametre!$C$84/1000</f>
        <v>0</v>
      </c>
      <c r="AO24" s="234">
        <f>AO6*Parametre!$C$84/1000</f>
        <v>0</v>
      </c>
      <c r="AP24" s="234">
        <f>AP6*Parametre!$C$84/1000</f>
        <v>0</v>
      </c>
    </row>
    <row r="25" spans="2:42" x14ac:dyDescent="0.2">
      <c r="B25" s="495" t="s">
        <v>678</v>
      </c>
      <c r="C25" s="349">
        <f t="shared" ref="C25:C27" si="14">SUM(D25:AP25)</f>
        <v>0</v>
      </c>
      <c r="D25" s="234">
        <f>D7*Parametre!$C$84/1000</f>
        <v>0</v>
      </c>
      <c r="E25" s="234">
        <f>E7*Parametre!$C$84/1000</f>
        <v>0</v>
      </c>
      <c r="F25" s="234">
        <f>F7*Parametre!$C$84/1000</f>
        <v>0</v>
      </c>
      <c r="G25" s="234">
        <f>G7*Parametre!$C$84/1000</f>
        <v>0</v>
      </c>
      <c r="H25" s="234">
        <f>H7*Parametre!$C$84/1000</f>
        <v>0</v>
      </c>
      <c r="I25" s="234">
        <f>I7*Parametre!$C$84/1000</f>
        <v>0</v>
      </c>
      <c r="J25" s="234">
        <f>J7*Parametre!$C$84/1000</f>
        <v>0</v>
      </c>
      <c r="K25" s="234">
        <f>K7*Parametre!$C$84/1000</f>
        <v>0</v>
      </c>
      <c r="L25" s="234">
        <f>L7*Parametre!$C$84/1000</f>
        <v>0</v>
      </c>
      <c r="M25" s="234">
        <f>M7*Parametre!$C$84/1000</f>
        <v>0</v>
      </c>
      <c r="N25" s="234">
        <f>N7*Parametre!$C$84/1000</f>
        <v>0</v>
      </c>
      <c r="O25" s="234">
        <f>O7*Parametre!$C$84/1000</f>
        <v>0</v>
      </c>
      <c r="P25" s="234">
        <f>P7*Parametre!$C$84/1000</f>
        <v>0</v>
      </c>
      <c r="Q25" s="234">
        <f>Q7*Parametre!$C$84/1000</f>
        <v>0</v>
      </c>
      <c r="R25" s="234">
        <f>R7*Parametre!$C$84/1000</f>
        <v>0</v>
      </c>
      <c r="S25" s="234">
        <f>S7*Parametre!$C$84/1000</f>
        <v>0</v>
      </c>
      <c r="T25" s="234">
        <f>T7*Parametre!$C$84/1000</f>
        <v>0</v>
      </c>
      <c r="U25" s="234">
        <f>U7*Parametre!$C$84/1000</f>
        <v>0</v>
      </c>
      <c r="V25" s="234">
        <f>V7*Parametre!$C$84/1000</f>
        <v>0</v>
      </c>
      <c r="W25" s="234">
        <f>W7*Parametre!$C$84/1000</f>
        <v>0</v>
      </c>
      <c r="X25" s="234">
        <f>X7*Parametre!$C$84/1000</f>
        <v>0</v>
      </c>
      <c r="Y25" s="234">
        <f>Y7*Parametre!$C$84/1000</f>
        <v>0</v>
      </c>
      <c r="Z25" s="234">
        <f>Z7*Parametre!$C$84/1000</f>
        <v>0</v>
      </c>
      <c r="AA25" s="234">
        <f>AA7*Parametre!$C$84/1000</f>
        <v>0</v>
      </c>
      <c r="AB25" s="234">
        <f>AB7*Parametre!$C$84/1000</f>
        <v>0</v>
      </c>
      <c r="AC25" s="234">
        <f>AC7*Parametre!$C$84/1000</f>
        <v>0</v>
      </c>
      <c r="AD25" s="234">
        <f>AD7*Parametre!$C$84/1000</f>
        <v>0</v>
      </c>
      <c r="AE25" s="234">
        <f>AE7*Parametre!$C$84/1000</f>
        <v>0</v>
      </c>
      <c r="AF25" s="234">
        <f>AF7*Parametre!$C$84/1000</f>
        <v>0</v>
      </c>
      <c r="AG25" s="234">
        <f>AG7*Parametre!$C$84/1000</f>
        <v>0</v>
      </c>
      <c r="AH25" s="234">
        <f>AH7*Parametre!$C$84/1000</f>
        <v>0</v>
      </c>
      <c r="AI25" s="234">
        <f>AI7*Parametre!$C$84/1000</f>
        <v>0</v>
      </c>
      <c r="AJ25" s="234">
        <f>AJ7*Parametre!$C$84/1000</f>
        <v>0</v>
      </c>
      <c r="AK25" s="234">
        <f>AK7*Parametre!$C$84/1000</f>
        <v>0</v>
      </c>
      <c r="AL25" s="234">
        <f>AL7*Parametre!$C$84/1000</f>
        <v>0</v>
      </c>
      <c r="AM25" s="234">
        <f>AM7*Parametre!$C$84/1000</f>
        <v>0</v>
      </c>
      <c r="AN25" s="234">
        <f>AN7*Parametre!$C$84/1000</f>
        <v>0</v>
      </c>
      <c r="AO25" s="234">
        <f>AO7*Parametre!$C$84/1000</f>
        <v>0</v>
      </c>
      <c r="AP25" s="234">
        <f>AP7*Parametre!$C$84/1000</f>
        <v>0</v>
      </c>
    </row>
    <row r="26" spans="2:42" x14ac:dyDescent="0.2">
      <c r="B26" s="481" t="s">
        <v>689</v>
      </c>
      <c r="C26" s="349">
        <f t="shared" si="14"/>
        <v>0</v>
      </c>
      <c r="D26" s="234">
        <f>D8*Parametre!$C$84/1000</f>
        <v>0</v>
      </c>
      <c r="E26" s="234">
        <f>E8*Parametre!$C$84/1000</f>
        <v>0</v>
      </c>
      <c r="F26" s="234">
        <f>F8*Parametre!$C$84/1000</f>
        <v>0</v>
      </c>
      <c r="G26" s="234">
        <f>G8*Parametre!$C$84/1000</f>
        <v>0</v>
      </c>
      <c r="H26" s="234">
        <f>H8*Parametre!$C$84/1000</f>
        <v>0</v>
      </c>
      <c r="I26" s="234">
        <f>I8*Parametre!$C$84/1000</f>
        <v>0</v>
      </c>
      <c r="J26" s="234">
        <f>J8*Parametre!$C$84/1000</f>
        <v>0</v>
      </c>
      <c r="K26" s="234">
        <f>K8*Parametre!$C$84/1000</f>
        <v>0</v>
      </c>
      <c r="L26" s="234">
        <f>L8*Parametre!$C$84/1000</f>
        <v>0</v>
      </c>
      <c r="M26" s="234">
        <f>M8*Parametre!$C$84/1000</f>
        <v>0</v>
      </c>
      <c r="N26" s="234">
        <f>N8*Parametre!$C$84/1000</f>
        <v>0</v>
      </c>
      <c r="O26" s="234">
        <f>O8*Parametre!$C$84/1000</f>
        <v>0</v>
      </c>
      <c r="P26" s="234">
        <f>P8*Parametre!$C$84/1000</f>
        <v>0</v>
      </c>
      <c r="Q26" s="234">
        <f>Q8*Parametre!$C$84/1000</f>
        <v>0</v>
      </c>
      <c r="R26" s="234">
        <f>R8*Parametre!$C$84/1000</f>
        <v>0</v>
      </c>
      <c r="S26" s="234">
        <f>S8*Parametre!$C$84/1000</f>
        <v>0</v>
      </c>
      <c r="T26" s="234">
        <f>T8*Parametre!$C$84/1000</f>
        <v>0</v>
      </c>
      <c r="U26" s="234">
        <f>U8*Parametre!$C$84/1000</f>
        <v>0</v>
      </c>
      <c r="V26" s="234">
        <f>V8*Parametre!$C$84/1000</f>
        <v>0</v>
      </c>
      <c r="W26" s="234">
        <f>W8*Parametre!$C$84/1000</f>
        <v>0</v>
      </c>
      <c r="X26" s="234">
        <f>X8*Parametre!$C$84/1000</f>
        <v>0</v>
      </c>
      <c r="Y26" s="234">
        <f>Y8*Parametre!$C$84/1000</f>
        <v>0</v>
      </c>
      <c r="Z26" s="234">
        <f>Z8*Parametre!$C$84/1000</f>
        <v>0</v>
      </c>
      <c r="AA26" s="234">
        <f>AA8*Parametre!$C$84/1000</f>
        <v>0</v>
      </c>
      <c r="AB26" s="234">
        <f>AB8*Parametre!$C$84/1000</f>
        <v>0</v>
      </c>
      <c r="AC26" s="234">
        <f>AC8*Parametre!$C$84/1000</f>
        <v>0</v>
      </c>
      <c r="AD26" s="234">
        <f>AD8*Parametre!$C$84/1000</f>
        <v>0</v>
      </c>
      <c r="AE26" s="234">
        <f>AE8*Parametre!$C$84/1000</f>
        <v>0</v>
      </c>
      <c r="AF26" s="234">
        <f>AF8*Parametre!$C$84/1000</f>
        <v>0</v>
      </c>
      <c r="AG26" s="234">
        <f>AG8*Parametre!$C$84/1000</f>
        <v>0</v>
      </c>
      <c r="AH26" s="234">
        <f>AH8*Parametre!$C$84/1000</f>
        <v>0</v>
      </c>
      <c r="AI26" s="234">
        <f>AI8*Parametre!$C$84/1000</f>
        <v>0</v>
      </c>
      <c r="AJ26" s="234">
        <f>AJ8*Parametre!$C$84/1000</f>
        <v>0</v>
      </c>
      <c r="AK26" s="234">
        <f>AK8*Parametre!$C$84/1000</f>
        <v>0</v>
      </c>
      <c r="AL26" s="234">
        <f>AL8*Parametre!$C$84/1000</f>
        <v>0</v>
      </c>
      <c r="AM26" s="234">
        <f>AM8*Parametre!$C$84/1000</f>
        <v>0</v>
      </c>
      <c r="AN26" s="234">
        <f>AN8*Parametre!$C$84/1000</f>
        <v>0</v>
      </c>
      <c r="AO26" s="234">
        <f>AO8*Parametre!$C$84/1000</f>
        <v>0</v>
      </c>
      <c r="AP26" s="234">
        <f>AP8*Parametre!$C$84/1000</f>
        <v>0</v>
      </c>
    </row>
    <row r="27" spans="2:42" x14ac:dyDescent="0.2">
      <c r="B27" s="305" t="s">
        <v>499</v>
      </c>
      <c r="C27" s="350">
        <f t="shared" si="14"/>
        <v>0</v>
      </c>
      <c r="D27" s="350">
        <f t="shared" ref="D27:AP27" si="15">SUM(D24:D26)</f>
        <v>0</v>
      </c>
      <c r="E27" s="350">
        <f t="shared" si="15"/>
        <v>0</v>
      </c>
      <c r="F27" s="350">
        <f t="shared" si="15"/>
        <v>0</v>
      </c>
      <c r="G27" s="350">
        <f t="shared" si="15"/>
        <v>0</v>
      </c>
      <c r="H27" s="350">
        <f t="shared" si="15"/>
        <v>0</v>
      </c>
      <c r="I27" s="350">
        <f t="shared" si="15"/>
        <v>0</v>
      </c>
      <c r="J27" s="350">
        <f t="shared" si="15"/>
        <v>0</v>
      </c>
      <c r="K27" s="350">
        <f t="shared" si="15"/>
        <v>0</v>
      </c>
      <c r="L27" s="350">
        <f t="shared" si="15"/>
        <v>0</v>
      </c>
      <c r="M27" s="350">
        <f t="shared" si="15"/>
        <v>0</v>
      </c>
      <c r="N27" s="350">
        <f t="shared" si="15"/>
        <v>0</v>
      </c>
      <c r="O27" s="350">
        <f t="shared" si="15"/>
        <v>0</v>
      </c>
      <c r="P27" s="350">
        <f t="shared" si="15"/>
        <v>0</v>
      </c>
      <c r="Q27" s="350">
        <f t="shared" si="15"/>
        <v>0</v>
      </c>
      <c r="R27" s="350">
        <f t="shared" si="15"/>
        <v>0</v>
      </c>
      <c r="S27" s="350">
        <f t="shared" si="15"/>
        <v>0</v>
      </c>
      <c r="T27" s="350">
        <f t="shared" si="15"/>
        <v>0</v>
      </c>
      <c r="U27" s="350">
        <f t="shared" si="15"/>
        <v>0</v>
      </c>
      <c r="V27" s="350">
        <f t="shared" si="15"/>
        <v>0</v>
      </c>
      <c r="W27" s="350">
        <f t="shared" si="15"/>
        <v>0</v>
      </c>
      <c r="X27" s="350">
        <f t="shared" si="15"/>
        <v>0</v>
      </c>
      <c r="Y27" s="350">
        <f t="shared" si="15"/>
        <v>0</v>
      </c>
      <c r="Z27" s="350">
        <f t="shared" si="15"/>
        <v>0</v>
      </c>
      <c r="AA27" s="350">
        <f t="shared" si="15"/>
        <v>0</v>
      </c>
      <c r="AB27" s="350">
        <f t="shared" si="15"/>
        <v>0</v>
      </c>
      <c r="AC27" s="350">
        <f t="shared" si="15"/>
        <v>0</v>
      </c>
      <c r="AD27" s="350">
        <f t="shared" si="15"/>
        <v>0</v>
      </c>
      <c r="AE27" s="350">
        <f t="shared" si="15"/>
        <v>0</v>
      </c>
      <c r="AF27" s="350">
        <f t="shared" si="15"/>
        <v>0</v>
      </c>
      <c r="AG27" s="350">
        <f t="shared" si="15"/>
        <v>0</v>
      </c>
      <c r="AH27" s="350">
        <f t="shared" si="15"/>
        <v>0</v>
      </c>
      <c r="AI27" s="350">
        <f t="shared" si="15"/>
        <v>0</v>
      </c>
      <c r="AJ27" s="350">
        <f t="shared" si="15"/>
        <v>0</v>
      </c>
      <c r="AK27" s="350">
        <f t="shared" si="15"/>
        <v>0</v>
      </c>
      <c r="AL27" s="350">
        <f t="shared" si="15"/>
        <v>0</v>
      </c>
      <c r="AM27" s="350">
        <f t="shared" si="15"/>
        <v>0</v>
      </c>
      <c r="AN27" s="350">
        <f t="shared" si="15"/>
        <v>0</v>
      </c>
      <c r="AO27" s="350">
        <f t="shared" si="15"/>
        <v>0</v>
      </c>
      <c r="AP27" s="350">
        <f t="shared" si="15"/>
        <v>0</v>
      </c>
    </row>
    <row r="28" spans="2:42" ht="12" thickBot="1" x14ac:dyDescent="0.3">
      <c r="B28" s="399" t="s">
        <v>629</v>
      </c>
      <c r="C28" s="257" t="s">
        <v>9</v>
      </c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</row>
    <row r="29" spans="2:42" x14ac:dyDescent="0.2">
      <c r="B29" s="480" t="s">
        <v>658</v>
      </c>
      <c r="C29" s="349">
        <f>SUM(D29:AP29)</f>
        <v>0</v>
      </c>
      <c r="D29" s="234">
        <f>D6*Parametre!$D$84/1000</f>
        <v>0</v>
      </c>
      <c r="E29" s="234">
        <f>E6*Parametre!$D$84/1000</f>
        <v>0</v>
      </c>
      <c r="F29" s="234">
        <f>F6*Parametre!$D$84/1000</f>
        <v>0</v>
      </c>
      <c r="G29" s="234">
        <f>G6*Parametre!$D$84/1000</f>
        <v>0</v>
      </c>
      <c r="H29" s="234">
        <f>H6*Parametre!$D$84/1000</f>
        <v>0</v>
      </c>
      <c r="I29" s="234">
        <f>I6*Parametre!$D$84/1000</f>
        <v>0</v>
      </c>
      <c r="J29" s="234">
        <f>J6*Parametre!$D$84/1000</f>
        <v>0</v>
      </c>
      <c r="K29" s="234">
        <f>K6*Parametre!$D$84/1000</f>
        <v>0</v>
      </c>
      <c r="L29" s="234">
        <f>L6*Parametre!$D$84/1000</f>
        <v>0</v>
      </c>
      <c r="M29" s="234">
        <f>M6*Parametre!$D$84/1000</f>
        <v>0</v>
      </c>
      <c r="N29" s="234">
        <f>N6*Parametre!$D$84/1000</f>
        <v>0</v>
      </c>
      <c r="O29" s="234">
        <f>O6*Parametre!$D$84/1000</f>
        <v>0</v>
      </c>
      <c r="P29" s="234">
        <f>P6*Parametre!$D$84/1000</f>
        <v>0</v>
      </c>
      <c r="Q29" s="234">
        <f>Q6*Parametre!$D$84/1000</f>
        <v>0</v>
      </c>
      <c r="R29" s="234">
        <f>R6*Parametre!$D$84/1000</f>
        <v>0</v>
      </c>
      <c r="S29" s="234">
        <f>S6*Parametre!$D$84/1000</f>
        <v>0</v>
      </c>
      <c r="T29" s="234">
        <f>T6*Parametre!$D$84/1000</f>
        <v>0</v>
      </c>
      <c r="U29" s="234">
        <f>U6*Parametre!$D$84/1000</f>
        <v>0</v>
      </c>
      <c r="V29" s="234">
        <f>V6*Parametre!$D$84/1000</f>
        <v>0</v>
      </c>
      <c r="W29" s="234">
        <f>W6*Parametre!$D$84/1000</f>
        <v>0</v>
      </c>
      <c r="X29" s="234">
        <f>X6*Parametre!$D$84/1000</f>
        <v>0</v>
      </c>
      <c r="Y29" s="234">
        <f>Y6*Parametre!$D$84/1000</f>
        <v>0</v>
      </c>
      <c r="Z29" s="234">
        <f>Z6*Parametre!$D$84/1000</f>
        <v>0</v>
      </c>
      <c r="AA29" s="234">
        <f>AA6*Parametre!$D$84/1000</f>
        <v>0</v>
      </c>
      <c r="AB29" s="234">
        <f>AB6*Parametre!$D$84/1000</f>
        <v>0</v>
      </c>
      <c r="AC29" s="234">
        <f>AC6*Parametre!$D$84/1000</f>
        <v>0</v>
      </c>
      <c r="AD29" s="234">
        <f>AD6*Parametre!$D$84/1000</f>
        <v>0</v>
      </c>
      <c r="AE29" s="234">
        <f>AE6*Parametre!$D$84/1000</f>
        <v>0</v>
      </c>
      <c r="AF29" s="234">
        <f>AF6*Parametre!$D$84/1000</f>
        <v>0</v>
      </c>
      <c r="AG29" s="234">
        <f>AG6*Parametre!$D$84/1000</f>
        <v>0</v>
      </c>
      <c r="AH29" s="234">
        <f>AH6*Parametre!$D$84/1000</f>
        <v>0</v>
      </c>
      <c r="AI29" s="234">
        <f>AI6*Parametre!$D$84/1000</f>
        <v>0</v>
      </c>
      <c r="AJ29" s="234">
        <f>AJ6*Parametre!$D$84/1000</f>
        <v>0</v>
      </c>
      <c r="AK29" s="234">
        <f>AK6*Parametre!$D$84/1000</f>
        <v>0</v>
      </c>
      <c r="AL29" s="234">
        <f>AL6*Parametre!$D$84/1000</f>
        <v>0</v>
      </c>
      <c r="AM29" s="234">
        <f>AM6*Parametre!$D$84/1000</f>
        <v>0</v>
      </c>
      <c r="AN29" s="234">
        <f>AN6*Parametre!$D$84/1000</f>
        <v>0</v>
      </c>
      <c r="AO29" s="234">
        <f>AO6*Parametre!$D$84/1000</f>
        <v>0</v>
      </c>
      <c r="AP29" s="234">
        <f>AP6*Parametre!$D$84/1000</f>
        <v>0</v>
      </c>
    </row>
    <row r="30" spans="2:42" x14ac:dyDescent="0.2">
      <c r="B30" s="495" t="s">
        <v>678</v>
      </c>
      <c r="C30" s="349">
        <f t="shared" ref="C30:C32" si="16">SUM(D30:AP30)</f>
        <v>0</v>
      </c>
      <c r="D30" s="234">
        <f>D7*Parametre!$D$84/1000</f>
        <v>0</v>
      </c>
      <c r="E30" s="234">
        <f>E7*Parametre!$D$84/1000</f>
        <v>0</v>
      </c>
      <c r="F30" s="234">
        <f>F7*Parametre!$D$84/1000</f>
        <v>0</v>
      </c>
      <c r="G30" s="234">
        <f>G7*Parametre!$D$84/1000</f>
        <v>0</v>
      </c>
      <c r="H30" s="234">
        <f>H7*Parametre!$D$84/1000</f>
        <v>0</v>
      </c>
      <c r="I30" s="234">
        <f>I7*Parametre!$D$84/1000</f>
        <v>0</v>
      </c>
      <c r="J30" s="234">
        <f>J7*Parametre!$D$84/1000</f>
        <v>0</v>
      </c>
      <c r="K30" s="234">
        <f>K7*Parametre!$D$84/1000</f>
        <v>0</v>
      </c>
      <c r="L30" s="234">
        <f>L7*Parametre!$D$84/1000</f>
        <v>0</v>
      </c>
      <c r="M30" s="234">
        <f>M7*Parametre!$D$84/1000</f>
        <v>0</v>
      </c>
      <c r="N30" s="234">
        <f>N7*Parametre!$D$84/1000</f>
        <v>0</v>
      </c>
      <c r="O30" s="234">
        <f>O7*Parametre!$D$84/1000</f>
        <v>0</v>
      </c>
      <c r="P30" s="234">
        <f>P7*Parametre!$D$84/1000</f>
        <v>0</v>
      </c>
      <c r="Q30" s="234">
        <f>Q7*Parametre!$D$84/1000</f>
        <v>0</v>
      </c>
      <c r="R30" s="234">
        <f>R7*Parametre!$D$84/1000</f>
        <v>0</v>
      </c>
      <c r="S30" s="234">
        <f>S7*Parametre!$D$84/1000</f>
        <v>0</v>
      </c>
      <c r="T30" s="234">
        <f>T7*Parametre!$D$84/1000</f>
        <v>0</v>
      </c>
      <c r="U30" s="234">
        <f>U7*Parametre!$D$84/1000</f>
        <v>0</v>
      </c>
      <c r="V30" s="234">
        <f>V7*Parametre!$D$84/1000</f>
        <v>0</v>
      </c>
      <c r="W30" s="234">
        <f>W7*Parametre!$D$84/1000</f>
        <v>0</v>
      </c>
      <c r="X30" s="234">
        <f>X7*Parametre!$D$84/1000</f>
        <v>0</v>
      </c>
      <c r="Y30" s="234">
        <f>Y7*Parametre!$D$84/1000</f>
        <v>0</v>
      </c>
      <c r="Z30" s="234">
        <f>Z7*Parametre!$D$84/1000</f>
        <v>0</v>
      </c>
      <c r="AA30" s="234">
        <f>AA7*Parametre!$D$84/1000</f>
        <v>0</v>
      </c>
      <c r="AB30" s="234">
        <f>AB7*Parametre!$D$84/1000</f>
        <v>0</v>
      </c>
      <c r="AC30" s="234">
        <f>AC7*Parametre!$D$84/1000</f>
        <v>0</v>
      </c>
      <c r="AD30" s="234">
        <f>AD7*Parametre!$D$84/1000</f>
        <v>0</v>
      </c>
      <c r="AE30" s="234">
        <f>AE7*Parametre!$D$84/1000</f>
        <v>0</v>
      </c>
      <c r="AF30" s="234">
        <f>AF7*Parametre!$D$84/1000</f>
        <v>0</v>
      </c>
      <c r="AG30" s="234">
        <f>AG7*Parametre!$D$84/1000</f>
        <v>0</v>
      </c>
      <c r="AH30" s="234">
        <f>AH7*Parametre!$D$84/1000</f>
        <v>0</v>
      </c>
      <c r="AI30" s="234">
        <f>AI7*Parametre!$D$84/1000</f>
        <v>0</v>
      </c>
      <c r="AJ30" s="234">
        <f>AJ7*Parametre!$D$84/1000</f>
        <v>0</v>
      </c>
      <c r="AK30" s="234">
        <f>AK7*Parametre!$D$84/1000</f>
        <v>0</v>
      </c>
      <c r="AL30" s="234">
        <f>AL7*Parametre!$D$84/1000</f>
        <v>0</v>
      </c>
      <c r="AM30" s="234">
        <f>AM7*Parametre!$D$84/1000</f>
        <v>0</v>
      </c>
      <c r="AN30" s="234">
        <f>AN7*Parametre!$D$84/1000</f>
        <v>0</v>
      </c>
      <c r="AO30" s="234">
        <f>AO7*Parametre!$D$84/1000</f>
        <v>0</v>
      </c>
      <c r="AP30" s="234">
        <f>AP7*Parametre!$D$84/1000</f>
        <v>0</v>
      </c>
    </row>
    <row r="31" spans="2:42" x14ac:dyDescent="0.2">
      <c r="B31" s="481" t="s">
        <v>689</v>
      </c>
      <c r="C31" s="349">
        <f t="shared" si="16"/>
        <v>0</v>
      </c>
      <c r="D31" s="234">
        <f>D8*Parametre!$D$84/1000</f>
        <v>0</v>
      </c>
      <c r="E31" s="234">
        <f>E8*Parametre!$D$84/1000</f>
        <v>0</v>
      </c>
      <c r="F31" s="234">
        <f>F8*Parametre!$D$84/1000</f>
        <v>0</v>
      </c>
      <c r="G31" s="234">
        <f>G8*Parametre!$D$84/1000</f>
        <v>0</v>
      </c>
      <c r="H31" s="234">
        <f>H8*Parametre!$D$84/1000</f>
        <v>0</v>
      </c>
      <c r="I31" s="234">
        <f>I8*Parametre!$D$84/1000</f>
        <v>0</v>
      </c>
      <c r="J31" s="234">
        <f>J8*Parametre!$D$84/1000</f>
        <v>0</v>
      </c>
      <c r="K31" s="234">
        <f>K8*Parametre!$D$84/1000</f>
        <v>0</v>
      </c>
      <c r="L31" s="234">
        <f>L8*Parametre!$D$84/1000</f>
        <v>0</v>
      </c>
      <c r="M31" s="234">
        <f>M8*Parametre!$D$84/1000</f>
        <v>0</v>
      </c>
      <c r="N31" s="234">
        <f>N8*Parametre!$D$84/1000</f>
        <v>0</v>
      </c>
      <c r="O31" s="234">
        <f>O8*Parametre!$D$84/1000</f>
        <v>0</v>
      </c>
      <c r="P31" s="234">
        <f>P8*Parametre!$D$84/1000</f>
        <v>0</v>
      </c>
      <c r="Q31" s="234">
        <f>Q8*Parametre!$D$84/1000</f>
        <v>0</v>
      </c>
      <c r="R31" s="234">
        <f>R8*Parametre!$D$84/1000</f>
        <v>0</v>
      </c>
      <c r="S31" s="234">
        <f>S8*Parametre!$D$84/1000</f>
        <v>0</v>
      </c>
      <c r="T31" s="234">
        <f>T8*Parametre!$D$84/1000</f>
        <v>0</v>
      </c>
      <c r="U31" s="234">
        <f>U8*Parametre!$D$84/1000</f>
        <v>0</v>
      </c>
      <c r="V31" s="234">
        <f>V8*Parametre!$D$84/1000</f>
        <v>0</v>
      </c>
      <c r="W31" s="234">
        <f>W8*Parametre!$D$84/1000</f>
        <v>0</v>
      </c>
      <c r="X31" s="234">
        <f>X8*Parametre!$D$84/1000</f>
        <v>0</v>
      </c>
      <c r="Y31" s="234">
        <f>Y8*Parametre!$D$84/1000</f>
        <v>0</v>
      </c>
      <c r="Z31" s="234">
        <f>Z8*Parametre!$D$84/1000</f>
        <v>0</v>
      </c>
      <c r="AA31" s="234">
        <f>AA8*Parametre!$D$84/1000</f>
        <v>0</v>
      </c>
      <c r="AB31" s="234">
        <f>AB8*Parametre!$D$84/1000</f>
        <v>0</v>
      </c>
      <c r="AC31" s="234">
        <f>AC8*Parametre!$D$84/1000</f>
        <v>0</v>
      </c>
      <c r="AD31" s="234">
        <f>AD8*Parametre!$D$84/1000</f>
        <v>0</v>
      </c>
      <c r="AE31" s="234">
        <f>AE8*Parametre!$D$84/1000</f>
        <v>0</v>
      </c>
      <c r="AF31" s="234">
        <f>AF8*Parametre!$D$84/1000</f>
        <v>0</v>
      </c>
      <c r="AG31" s="234">
        <f>AG8*Parametre!$D$84/1000</f>
        <v>0</v>
      </c>
      <c r="AH31" s="234">
        <f>AH8*Parametre!$D$84/1000</f>
        <v>0</v>
      </c>
      <c r="AI31" s="234">
        <f>AI8*Parametre!$D$84/1000</f>
        <v>0</v>
      </c>
      <c r="AJ31" s="234">
        <f>AJ8*Parametre!$D$84/1000</f>
        <v>0</v>
      </c>
      <c r="AK31" s="234">
        <f>AK8*Parametre!$D$84/1000</f>
        <v>0</v>
      </c>
      <c r="AL31" s="234">
        <f>AL8*Parametre!$D$84/1000</f>
        <v>0</v>
      </c>
      <c r="AM31" s="234">
        <f>AM8*Parametre!$D$84/1000</f>
        <v>0</v>
      </c>
      <c r="AN31" s="234">
        <f>AN8*Parametre!$D$84/1000</f>
        <v>0</v>
      </c>
      <c r="AO31" s="234">
        <f>AO8*Parametre!$D$84/1000</f>
        <v>0</v>
      </c>
      <c r="AP31" s="234">
        <f>AP8*Parametre!$D$84/1000</f>
        <v>0</v>
      </c>
    </row>
    <row r="32" spans="2:42" x14ac:dyDescent="0.2">
      <c r="B32" s="305" t="s">
        <v>499</v>
      </c>
      <c r="C32" s="350">
        <f t="shared" si="16"/>
        <v>0</v>
      </c>
      <c r="D32" s="350">
        <f t="shared" ref="D32:AP32" si="17">SUM(D29:D31)</f>
        <v>0</v>
      </c>
      <c r="E32" s="350">
        <f t="shared" si="17"/>
        <v>0</v>
      </c>
      <c r="F32" s="350">
        <f t="shared" si="17"/>
        <v>0</v>
      </c>
      <c r="G32" s="350">
        <f t="shared" si="17"/>
        <v>0</v>
      </c>
      <c r="H32" s="350">
        <f t="shared" si="17"/>
        <v>0</v>
      </c>
      <c r="I32" s="350">
        <f t="shared" si="17"/>
        <v>0</v>
      </c>
      <c r="J32" s="350">
        <f t="shared" si="17"/>
        <v>0</v>
      </c>
      <c r="K32" s="350">
        <f t="shared" si="17"/>
        <v>0</v>
      </c>
      <c r="L32" s="350">
        <f t="shared" si="17"/>
        <v>0</v>
      </c>
      <c r="M32" s="350">
        <f t="shared" si="17"/>
        <v>0</v>
      </c>
      <c r="N32" s="350">
        <f t="shared" si="17"/>
        <v>0</v>
      </c>
      <c r="O32" s="350">
        <f t="shared" si="17"/>
        <v>0</v>
      </c>
      <c r="P32" s="350">
        <f t="shared" si="17"/>
        <v>0</v>
      </c>
      <c r="Q32" s="350">
        <f t="shared" si="17"/>
        <v>0</v>
      </c>
      <c r="R32" s="350">
        <f t="shared" si="17"/>
        <v>0</v>
      </c>
      <c r="S32" s="350">
        <f t="shared" si="17"/>
        <v>0</v>
      </c>
      <c r="T32" s="350">
        <f t="shared" si="17"/>
        <v>0</v>
      </c>
      <c r="U32" s="350">
        <f t="shared" si="17"/>
        <v>0</v>
      </c>
      <c r="V32" s="350">
        <f t="shared" si="17"/>
        <v>0</v>
      </c>
      <c r="W32" s="350">
        <f t="shared" si="17"/>
        <v>0</v>
      </c>
      <c r="X32" s="350">
        <f t="shared" si="17"/>
        <v>0</v>
      </c>
      <c r="Y32" s="350">
        <f t="shared" si="17"/>
        <v>0</v>
      </c>
      <c r="Z32" s="350">
        <f t="shared" si="17"/>
        <v>0</v>
      </c>
      <c r="AA32" s="350">
        <f t="shared" si="17"/>
        <v>0</v>
      </c>
      <c r="AB32" s="350">
        <f t="shared" si="17"/>
        <v>0</v>
      </c>
      <c r="AC32" s="350">
        <f t="shared" si="17"/>
        <v>0</v>
      </c>
      <c r="AD32" s="350">
        <f t="shared" si="17"/>
        <v>0</v>
      </c>
      <c r="AE32" s="350">
        <f t="shared" si="17"/>
        <v>0</v>
      </c>
      <c r="AF32" s="350">
        <f t="shared" si="17"/>
        <v>0</v>
      </c>
      <c r="AG32" s="350">
        <f t="shared" si="17"/>
        <v>0</v>
      </c>
      <c r="AH32" s="350">
        <f t="shared" si="17"/>
        <v>0</v>
      </c>
      <c r="AI32" s="350">
        <f t="shared" si="17"/>
        <v>0</v>
      </c>
      <c r="AJ32" s="350">
        <f t="shared" si="17"/>
        <v>0</v>
      </c>
      <c r="AK32" s="350">
        <f t="shared" si="17"/>
        <v>0</v>
      </c>
      <c r="AL32" s="350">
        <f t="shared" si="17"/>
        <v>0</v>
      </c>
      <c r="AM32" s="350">
        <f t="shared" si="17"/>
        <v>0</v>
      </c>
      <c r="AN32" s="350">
        <f t="shared" si="17"/>
        <v>0</v>
      </c>
      <c r="AO32" s="350">
        <f t="shared" si="17"/>
        <v>0</v>
      </c>
      <c r="AP32" s="350">
        <f t="shared" si="17"/>
        <v>0</v>
      </c>
    </row>
    <row r="33" spans="2:42" ht="13.2" thickBot="1" x14ac:dyDescent="0.35">
      <c r="B33" s="399" t="s">
        <v>135</v>
      </c>
      <c r="C33" s="257" t="s">
        <v>9</v>
      </c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</row>
    <row r="34" spans="2:42" x14ac:dyDescent="0.2">
      <c r="B34" s="480" t="s">
        <v>658</v>
      </c>
      <c r="C34" s="349">
        <f>SUM(D34:AP34)</f>
        <v>0</v>
      </c>
      <c r="D34" s="234">
        <f>D6*Parametre!$E$84/1000</f>
        <v>0</v>
      </c>
      <c r="E34" s="234">
        <f>E6*Parametre!$E$84/1000</f>
        <v>0</v>
      </c>
      <c r="F34" s="234">
        <f>F6*Parametre!$E$84/1000</f>
        <v>0</v>
      </c>
      <c r="G34" s="234">
        <f>G6*Parametre!$E$84/1000</f>
        <v>0</v>
      </c>
      <c r="H34" s="234">
        <f>H6*Parametre!$E$84/1000</f>
        <v>0</v>
      </c>
      <c r="I34" s="234">
        <f>I6*Parametre!$E$84/1000</f>
        <v>0</v>
      </c>
      <c r="J34" s="234">
        <f>J6*Parametre!$E$84/1000</f>
        <v>0</v>
      </c>
      <c r="K34" s="234">
        <f>K6*Parametre!$E$84/1000</f>
        <v>0</v>
      </c>
      <c r="L34" s="234">
        <f>L6*Parametre!$E$84/1000</f>
        <v>0</v>
      </c>
      <c r="M34" s="234">
        <f>M6*Parametre!$E$84/1000</f>
        <v>0</v>
      </c>
      <c r="N34" s="234">
        <f>N6*Parametre!$E$84/1000</f>
        <v>0</v>
      </c>
      <c r="O34" s="234">
        <f>O6*Parametre!$E$84/1000</f>
        <v>0</v>
      </c>
      <c r="P34" s="234">
        <f>P6*Parametre!$E$84/1000</f>
        <v>0</v>
      </c>
      <c r="Q34" s="234">
        <f>Q6*Parametre!$E$84/1000</f>
        <v>0</v>
      </c>
      <c r="R34" s="234">
        <f>R6*Parametre!$E$84/1000</f>
        <v>0</v>
      </c>
      <c r="S34" s="234">
        <f>S6*Parametre!$E$84/1000</f>
        <v>0</v>
      </c>
      <c r="T34" s="234">
        <f>T6*Parametre!$E$84/1000</f>
        <v>0</v>
      </c>
      <c r="U34" s="234">
        <f>U6*Parametre!$E$84/1000</f>
        <v>0</v>
      </c>
      <c r="V34" s="234">
        <f>V6*Parametre!$E$84/1000</f>
        <v>0</v>
      </c>
      <c r="W34" s="234">
        <f>W6*Parametre!$E$84/1000</f>
        <v>0</v>
      </c>
      <c r="X34" s="234">
        <f>X6*Parametre!$E$84/1000</f>
        <v>0</v>
      </c>
      <c r="Y34" s="234">
        <f>Y6*Parametre!$E$84/1000</f>
        <v>0</v>
      </c>
      <c r="Z34" s="234">
        <f>Z6*Parametre!$E$84/1000</f>
        <v>0</v>
      </c>
      <c r="AA34" s="234">
        <f>AA6*Parametre!$E$84/1000</f>
        <v>0</v>
      </c>
      <c r="AB34" s="234">
        <f>AB6*Parametre!$E$84/1000</f>
        <v>0</v>
      </c>
      <c r="AC34" s="234">
        <f>AC6*Parametre!$E$84/1000</f>
        <v>0</v>
      </c>
      <c r="AD34" s="234">
        <f>AD6*Parametre!$E$84/1000</f>
        <v>0</v>
      </c>
      <c r="AE34" s="234">
        <f>AE6*Parametre!$E$84/1000</f>
        <v>0</v>
      </c>
      <c r="AF34" s="234">
        <f>AF6*Parametre!$E$84/1000</f>
        <v>0</v>
      </c>
      <c r="AG34" s="234">
        <f>AG6*Parametre!$E$84/1000</f>
        <v>0</v>
      </c>
      <c r="AH34" s="234">
        <f>AH6*Parametre!$E$84/1000</f>
        <v>0</v>
      </c>
      <c r="AI34" s="234">
        <f>AI6*Parametre!$E$84/1000</f>
        <v>0</v>
      </c>
      <c r="AJ34" s="234">
        <f>AJ6*Parametre!$E$84/1000</f>
        <v>0</v>
      </c>
      <c r="AK34" s="234">
        <f>AK6*Parametre!$E$84/1000</f>
        <v>0</v>
      </c>
      <c r="AL34" s="234">
        <f>AL6*Parametre!$E$84/1000</f>
        <v>0</v>
      </c>
      <c r="AM34" s="234">
        <f>AM6*Parametre!$E$84/1000</f>
        <v>0</v>
      </c>
      <c r="AN34" s="234">
        <f>AN6*Parametre!$E$84/1000</f>
        <v>0</v>
      </c>
      <c r="AO34" s="234">
        <f>AO6*Parametre!$E$84/1000</f>
        <v>0</v>
      </c>
      <c r="AP34" s="234">
        <f>AP6*Parametre!$E$84/1000</f>
        <v>0</v>
      </c>
    </row>
    <row r="35" spans="2:42" x14ac:dyDescent="0.2">
      <c r="B35" s="495" t="s">
        <v>678</v>
      </c>
      <c r="C35" s="349">
        <f t="shared" ref="C35:C37" si="18">SUM(D35:AP35)</f>
        <v>0</v>
      </c>
      <c r="D35" s="234">
        <f>D7*Parametre!$E$84/1000</f>
        <v>0</v>
      </c>
      <c r="E35" s="234">
        <f>E7*Parametre!$E$84/1000</f>
        <v>0</v>
      </c>
      <c r="F35" s="234">
        <f>F7*Parametre!$E$84/1000</f>
        <v>0</v>
      </c>
      <c r="G35" s="234">
        <f>G7*Parametre!$E$84/1000</f>
        <v>0</v>
      </c>
      <c r="H35" s="234">
        <f>H7*Parametre!$E$84/1000</f>
        <v>0</v>
      </c>
      <c r="I35" s="234">
        <f>I7*Parametre!$E$84/1000</f>
        <v>0</v>
      </c>
      <c r="J35" s="234">
        <f>J7*Parametre!$E$84/1000</f>
        <v>0</v>
      </c>
      <c r="K35" s="234">
        <f>K7*Parametre!$E$84/1000</f>
        <v>0</v>
      </c>
      <c r="L35" s="234">
        <f>L7*Parametre!$E$84/1000</f>
        <v>0</v>
      </c>
      <c r="M35" s="234">
        <f>M7*Parametre!$E$84/1000</f>
        <v>0</v>
      </c>
      <c r="N35" s="234">
        <f>N7*Parametre!$E$84/1000</f>
        <v>0</v>
      </c>
      <c r="O35" s="234">
        <f>O7*Parametre!$E$84/1000</f>
        <v>0</v>
      </c>
      <c r="P35" s="234">
        <f>P7*Parametre!$E$84/1000</f>
        <v>0</v>
      </c>
      <c r="Q35" s="234">
        <f>Q7*Parametre!$E$84/1000</f>
        <v>0</v>
      </c>
      <c r="R35" s="234">
        <f>R7*Parametre!$E$84/1000</f>
        <v>0</v>
      </c>
      <c r="S35" s="234">
        <f>S7*Parametre!$E$84/1000</f>
        <v>0</v>
      </c>
      <c r="T35" s="234">
        <f>T7*Parametre!$E$84/1000</f>
        <v>0</v>
      </c>
      <c r="U35" s="234">
        <f>U7*Parametre!$E$84/1000</f>
        <v>0</v>
      </c>
      <c r="V35" s="234">
        <f>V7*Parametre!$E$84/1000</f>
        <v>0</v>
      </c>
      <c r="W35" s="234">
        <f>W7*Parametre!$E$84/1000</f>
        <v>0</v>
      </c>
      <c r="X35" s="234">
        <f>X7*Parametre!$E$84/1000</f>
        <v>0</v>
      </c>
      <c r="Y35" s="234">
        <f>Y7*Parametre!$E$84/1000</f>
        <v>0</v>
      </c>
      <c r="Z35" s="234">
        <f>Z7*Parametre!$E$84/1000</f>
        <v>0</v>
      </c>
      <c r="AA35" s="234">
        <f>AA7*Parametre!$E$84/1000</f>
        <v>0</v>
      </c>
      <c r="AB35" s="234">
        <f>AB7*Parametre!$E$84/1000</f>
        <v>0</v>
      </c>
      <c r="AC35" s="234">
        <f>AC7*Parametre!$E$84/1000</f>
        <v>0</v>
      </c>
      <c r="AD35" s="234">
        <f>AD7*Parametre!$E$84/1000</f>
        <v>0</v>
      </c>
      <c r="AE35" s="234">
        <f>AE7*Parametre!$E$84/1000</f>
        <v>0</v>
      </c>
      <c r="AF35" s="234">
        <f>AF7*Parametre!$E$84/1000</f>
        <v>0</v>
      </c>
      <c r="AG35" s="234">
        <f>AG7*Parametre!$E$84/1000</f>
        <v>0</v>
      </c>
      <c r="AH35" s="234">
        <f>AH7*Parametre!$E$84/1000</f>
        <v>0</v>
      </c>
      <c r="AI35" s="234">
        <f>AI7*Parametre!$E$84/1000</f>
        <v>0</v>
      </c>
      <c r="AJ35" s="234">
        <f>AJ7*Parametre!$E$84/1000</f>
        <v>0</v>
      </c>
      <c r="AK35" s="234">
        <f>AK7*Parametre!$E$84/1000</f>
        <v>0</v>
      </c>
      <c r="AL35" s="234">
        <f>AL7*Parametre!$E$84/1000</f>
        <v>0</v>
      </c>
      <c r="AM35" s="234">
        <f>AM7*Parametre!$E$84/1000</f>
        <v>0</v>
      </c>
      <c r="AN35" s="234">
        <f>AN7*Parametre!$E$84/1000</f>
        <v>0</v>
      </c>
      <c r="AO35" s="234">
        <f>AO7*Parametre!$E$84/1000</f>
        <v>0</v>
      </c>
      <c r="AP35" s="234">
        <f>AP7*Parametre!$E$84/1000</f>
        <v>0</v>
      </c>
    </row>
    <row r="36" spans="2:42" x14ac:dyDescent="0.2">
      <c r="B36" s="481" t="s">
        <v>689</v>
      </c>
      <c r="C36" s="349">
        <f t="shared" si="18"/>
        <v>0</v>
      </c>
      <c r="D36" s="234">
        <f>D8*Parametre!$E$84/1000</f>
        <v>0</v>
      </c>
      <c r="E36" s="234">
        <f>E8*Parametre!$E$84/1000</f>
        <v>0</v>
      </c>
      <c r="F36" s="234">
        <f>F8*Parametre!$E$84/1000</f>
        <v>0</v>
      </c>
      <c r="G36" s="234">
        <f>G8*Parametre!$E$84/1000</f>
        <v>0</v>
      </c>
      <c r="H36" s="234">
        <f>H8*Parametre!$E$84/1000</f>
        <v>0</v>
      </c>
      <c r="I36" s="234">
        <f>I8*Parametre!$E$84/1000</f>
        <v>0</v>
      </c>
      <c r="J36" s="234">
        <f>J8*Parametre!$E$84/1000</f>
        <v>0</v>
      </c>
      <c r="K36" s="234">
        <f>K8*Parametre!$E$84/1000</f>
        <v>0</v>
      </c>
      <c r="L36" s="234">
        <f>L8*Parametre!$E$84/1000</f>
        <v>0</v>
      </c>
      <c r="M36" s="234">
        <f>M8*Parametre!$E$84/1000</f>
        <v>0</v>
      </c>
      <c r="N36" s="234">
        <f>N8*Parametre!$E$84/1000</f>
        <v>0</v>
      </c>
      <c r="O36" s="234">
        <f>O8*Parametre!$E$84/1000</f>
        <v>0</v>
      </c>
      <c r="P36" s="234">
        <f>P8*Parametre!$E$84/1000</f>
        <v>0</v>
      </c>
      <c r="Q36" s="234">
        <f>Q8*Parametre!$E$84/1000</f>
        <v>0</v>
      </c>
      <c r="R36" s="234">
        <f>R8*Parametre!$E$84/1000</f>
        <v>0</v>
      </c>
      <c r="S36" s="234">
        <f>S8*Parametre!$E$84/1000</f>
        <v>0</v>
      </c>
      <c r="T36" s="234">
        <f>T8*Parametre!$E$84/1000</f>
        <v>0</v>
      </c>
      <c r="U36" s="234">
        <f>U8*Parametre!$E$84/1000</f>
        <v>0</v>
      </c>
      <c r="V36" s="234">
        <f>V8*Parametre!$E$84/1000</f>
        <v>0</v>
      </c>
      <c r="W36" s="234">
        <f>W8*Parametre!$E$84/1000</f>
        <v>0</v>
      </c>
      <c r="X36" s="234">
        <f>X8*Parametre!$E$84/1000</f>
        <v>0</v>
      </c>
      <c r="Y36" s="234">
        <f>Y8*Parametre!$E$84/1000</f>
        <v>0</v>
      </c>
      <c r="Z36" s="234">
        <f>Z8*Parametre!$E$84/1000</f>
        <v>0</v>
      </c>
      <c r="AA36" s="234">
        <f>AA8*Parametre!$E$84/1000</f>
        <v>0</v>
      </c>
      <c r="AB36" s="234">
        <f>AB8*Parametre!$E$84/1000</f>
        <v>0</v>
      </c>
      <c r="AC36" s="234">
        <f>AC8*Parametre!$E$84/1000</f>
        <v>0</v>
      </c>
      <c r="AD36" s="234">
        <f>AD8*Parametre!$E$84/1000</f>
        <v>0</v>
      </c>
      <c r="AE36" s="234">
        <f>AE8*Parametre!$E$84/1000</f>
        <v>0</v>
      </c>
      <c r="AF36" s="234">
        <f>AF8*Parametre!$E$84/1000</f>
        <v>0</v>
      </c>
      <c r="AG36" s="234">
        <f>AG8*Parametre!$E$84/1000</f>
        <v>0</v>
      </c>
      <c r="AH36" s="234">
        <f>AH8*Parametre!$E$84/1000</f>
        <v>0</v>
      </c>
      <c r="AI36" s="234">
        <f>AI8*Parametre!$E$84/1000</f>
        <v>0</v>
      </c>
      <c r="AJ36" s="234">
        <f>AJ8*Parametre!$E$84/1000</f>
        <v>0</v>
      </c>
      <c r="AK36" s="234">
        <f>AK8*Parametre!$E$84/1000</f>
        <v>0</v>
      </c>
      <c r="AL36" s="234">
        <f>AL8*Parametre!$E$84/1000</f>
        <v>0</v>
      </c>
      <c r="AM36" s="234">
        <f>AM8*Parametre!$E$84/1000</f>
        <v>0</v>
      </c>
      <c r="AN36" s="234">
        <f>AN8*Parametre!$E$84/1000</f>
        <v>0</v>
      </c>
      <c r="AO36" s="234">
        <f>AO8*Parametre!$E$84/1000</f>
        <v>0</v>
      </c>
      <c r="AP36" s="234">
        <f>AP8*Parametre!$E$84/1000</f>
        <v>0</v>
      </c>
    </row>
    <row r="37" spans="2:42" x14ac:dyDescent="0.2">
      <c r="B37" s="305" t="s">
        <v>499</v>
      </c>
      <c r="C37" s="350">
        <f t="shared" si="18"/>
        <v>0</v>
      </c>
      <c r="D37" s="350">
        <f t="shared" ref="D37:AP37" si="19">SUM(D34:D36)</f>
        <v>0</v>
      </c>
      <c r="E37" s="350">
        <f t="shared" si="19"/>
        <v>0</v>
      </c>
      <c r="F37" s="350">
        <f t="shared" si="19"/>
        <v>0</v>
      </c>
      <c r="G37" s="350">
        <f t="shared" si="19"/>
        <v>0</v>
      </c>
      <c r="H37" s="350">
        <f t="shared" si="19"/>
        <v>0</v>
      </c>
      <c r="I37" s="350">
        <f t="shared" si="19"/>
        <v>0</v>
      </c>
      <c r="J37" s="350">
        <f t="shared" si="19"/>
        <v>0</v>
      </c>
      <c r="K37" s="350">
        <f t="shared" si="19"/>
        <v>0</v>
      </c>
      <c r="L37" s="350">
        <f t="shared" si="19"/>
        <v>0</v>
      </c>
      <c r="M37" s="350">
        <f t="shared" si="19"/>
        <v>0</v>
      </c>
      <c r="N37" s="350">
        <f t="shared" si="19"/>
        <v>0</v>
      </c>
      <c r="O37" s="350">
        <f t="shared" si="19"/>
        <v>0</v>
      </c>
      <c r="P37" s="350">
        <f t="shared" si="19"/>
        <v>0</v>
      </c>
      <c r="Q37" s="350">
        <f t="shared" si="19"/>
        <v>0</v>
      </c>
      <c r="R37" s="350">
        <f t="shared" si="19"/>
        <v>0</v>
      </c>
      <c r="S37" s="350">
        <f t="shared" si="19"/>
        <v>0</v>
      </c>
      <c r="T37" s="350">
        <f t="shared" si="19"/>
        <v>0</v>
      </c>
      <c r="U37" s="350">
        <f t="shared" si="19"/>
        <v>0</v>
      </c>
      <c r="V37" s="350">
        <f t="shared" si="19"/>
        <v>0</v>
      </c>
      <c r="W37" s="350">
        <f t="shared" si="19"/>
        <v>0</v>
      </c>
      <c r="X37" s="350">
        <f t="shared" si="19"/>
        <v>0</v>
      </c>
      <c r="Y37" s="350">
        <f t="shared" si="19"/>
        <v>0</v>
      </c>
      <c r="Z37" s="350">
        <f t="shared" si="19"/>
        <v>0</v>
      </c>
      <c r="AA37" s="350">
        <f t="shared" si="19"/>
        <v>0</v>
      </c>
      <c r="AB37" s="350">
        <f t="shared" si="19"/>
        <v>0</v>
      </c>
      <c r="AC37" s="350">
        <f t="shared" si="19"/>
        <v>0</v>
      </c>
      <c r="AD37" s="350">
        <f t="shared" si="19"/>
        <v>0</v>
      </c>
      <c r="AE37" s="350">
        <f t="shared" si="19"/>
        <v>0</v>
      </c>
      <c r="AF37" s="350">
        <f t="shared" si="19"/>
        <v>0</v>
      </c>
      <c r="AG37" s="350">
        <f t="shared" si="19"/>
        <v>0</v>
      </c>
      <c r="AH37" s="350">
        <f t="shared" si="19"/>
        <v>0</v>
      </c>
      <c r="AI37" s="350">
        <f t="shared" si="19"/>
        <v>0</v>
      </c>
      <c r="AJ37" s="350">
        <f t="shared" si="19"/>
        <v>0</v>
      </c>
      <c r="AK37" s="350">
        <f t="shared" si="19"/>
        <v>0</v>
      </c>
      <c r="AL37" s="350">
        <f t="shared" si="19"/>
        <v>0</v>
      </c>
      <c r="AM37" s="350">
        <f t="shared" si="19"/>
        <v>0</v>
      </c>
      <c r="AN37" s="350">
        <f t="shared" si="19"/>
        <v>0</v>
      </c>
      <c r="AO37" s="350">
        <f t="shared" si="19"/>
        <v>0</v>
      </c>
      <c r="AP37" s="350">
        <f t="shared" si="19"/>
        <v>0</v>
      </c>
    </row>
    <row r="38" spans="2:42" ht="10.8" thickBot="1" x14ac:dyDescent="0.25">
      <c r="B38" s="399" t="s">
        <v>132</v>
      </c>
      <c r="C38" s="257" t="s">
        <v>9</v>
      </c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/>
    </row>
    <row r="39" spans="2:42" x14ac:dyDescent="0.2">
      <c r="B39" s="480" t="s">
        <v>658</v>
      </c>
      <c r="C39" s="349">
        <f>SUM(D39:AP39)</f>
        <v>0</v>
      </c>
      <c r="D39" s="234">
        <f>D6*Parametre!$F$84/1000</f>
        <v>0</v>
      </c>
      <c r="E39" s="234">
        <f>E6*Parametre!$F$84/1000</f>
        <v>0</v>
      </c>
      <c r="F39" s="234">
        <f>F6*Parametre!$F$84/1000</f>
        <v>0</v>
      </c>
      <c r="G39" s="234">
        <f>G6*Parametre!$F$84/1000</f>
        <v>0</v>
      </c>
      <c r="H39" s="234">
        <f>H6*Parametre!$F$84/1000</f>
        <v>0</v>
      </c>
      <c r="I39" s="234">
        <f>I6*Parametre!$F$84/1000</f>
        <v>0</v>
      </c>
      <c r="J39" s="234">
        <f>J6*Parametre!$F$84/1000</f>
        <v>0</v>
      </c>
      <c r="K39" s="234">
        <f>K6*Parametre!$F$84/1000</f>
        <v>0</v>
      </c>
      <c r="L39" s="234">
        <f>L6*Parametre!$F$84/1000</f>
        <v>0</v>
      </c>
      <c r="M39" s="234">
        <f>M6*Parametre!$F$84/1000</f>
        <v>0</v>
      </c>
      <c r="N39" s="234">
        <f>N6*Parametre!$F$84/1000</f>
        <v>0</v>
      </c>
      <c r="O39" s="234">
        <f>O6*Parametre!$F$84/1000</f>
        <v>0</v>
      </c>
      <c r="P39" s="234">
        <f>P6*Parametre!$F$84/1000</f>
        <v>0</v>
      </c>
      <c r="Q39" s="234">
        <f>Q6*Parametre!$F$84/1000</f>
        <v>0</v>
      </c>
      <c r="R39" s="234">
        <f>R6*Parametre!$F$84/1000</f>
        <v>0</v>
      </c>
      <c r="S39" s="234">
        <f>S6*Parametre!$F$84/1000</f>
        <v>0</v>
      </c>
      <c r="T39" s="234">
        <f>T6*Parametre!$F$84/1000</f>
        <v>0</v>
      </c>
      <c r="U39" s="234">
        <f>U6*Parametre!$F$84/1000</f>
        <v>0</v>
      </c>
      <c r="V39" s="234">
        <f>V6*Parametre!$F$84/1000</f>
        <v>0</v>
      </c>
      <c r="W39" s="234">
        <f>W6*Parametre!$F$84/1000</f>
        <v>0</v>
      </c>
      <c r="X39" s="234">
        <f>X6*Parametre!$F$84/1000</f>
        <v>0</v>
      </c>
      <c r="Y39" s="234">
        <f>Y6*Parametre!$F$84/1000</f>
        <v>0</v>
      </c>
      <c r="Z39" s="234">
        <f>Z6*Parametre!$F$84/1000</f>
        <v>0</v>
      </c>
      <c r="AA39" s="234">
        <f>AA6*Parametre!$F$84/1000</f>
        <v>0</v>
      </c>
      <c r="AB39" s="234">
        <f>AB6*Parametre!$F$84/1000</f>
        <v>0</v>
      </c>
      <c r="AC39" s="234">
        <f>AC6*Parametre!$F$84/1000</f>
        <v>0</v>
      </c>
      <c r="AD39" s="234">
        <f>AD6*Parametre!$F$84/1000</f>
        <v>0</v>
      </c>
      <c r="AE39" s="234">
        <f>AE6*Parametre!$F$84/1000</f>
        <v>0</v>
      </c>
      <c r="AF39" s="234">
        <f>AF6*Parametre!$F$84/1000</f>
        <v>0</v>
      </c>
      <c r="AG39" s="234">
        <f>AG6*Parametre!$F$84/1000</f>
        <v>0</v>
      </c>
      <c r="AH39" s="234">
        <f>AH6*Parametre!$F$84/1000</f>
        <v>0</v>
      </c>
      <c r="AI39" s="234">
        <f>AI6*Parametre!$F$84/1000</f>
        <v>0</v>
      </c>
      <c r="AJ39" s="234">
        <f>AJ6*Parametre!$F$84/1000</f>
        <v>0</v>
      </c>
      <c r="AK39" s="234">
        <f>AK6*Parametre!$F$84/1000</f>
        <v>0</v>
      </c>
      <c r="AL39" s="234">
        <f>AL6*Parametre!$F$84/1000</f>
        <v>0</v>
      </c>
      <c r="AM39" s="234">
        <f>AM6*Parametre!$F$84/1000</f>
        <v>0</v>
      </c>
      <c r="AN39" s="234">
        <f>AN6*Parametre!$F$84/1000</f>
        <v>0</v>
      </c>
      <c r="AO39" s="234">
        <f>AO6*Parametre!$F$84/1000</f>
        <v>0</v>
      </c>
      <c r="AP39" s="234">
        <f>AP6*Parametre!$F$84/1000</f>
        <v>0</v>
      </c>
    </row>
    <row r="40" spans="2:42" x14ac:dyDescent="0.2">
      <c r="B40" s="495" t="s">
        <v>678</v>
      </c>
      <c r="C40" s="349">
        <f t="shared" ref="C40:C42" si="20">SUM(D40:AP40)</f>
        <v>0</v>
      </c>
      <c r="D40" s="234">
        <f>D7*Parametre!$F$84/1000</f>
        <v>0</v>
      </c>
      <c r="E40" s="234">
        <f>E7*Parametre!$F$84/1000</f>
        <v>0</v>
      </c>
      <c r="F40" s="234">
        <f>F7*Parametre!$F$84/1000</f>
        <v>0</v>
      </c>
      <c r="G40" s="234">
        <f>G7*Parametre!$F$84/1000</f>
        <v>0</v>
      </c>
      <c r="H40" s="234">
        <f>H7*Parametre!$F$84/1000</f>
        <v>0</v>
      </c>
      <c r="I40" s="234">
        <f>I7*Parametre!$F$84/1000</f>
        <v>0</v>
      </c>
      <c r="J40" s="234">
        <f>J7*Parametre!$F$84/1000</f>
        <v>0</v>
      </c>
      <c r="K40" s="234">
        <f>K7*Parametre!$F$84/1000</f>
        <v>0</v>
      </c>
      <c r="L40" s="234">
        <f>L7*Parametre!$F$84/1000</f>
        <v>0</v>
      </c>
      <c r="M40" s="234">
        <f>M7*Parametre!$F$84/1000</f>
        <v>0</v>
      </c>
      <c r="N40" s="234">
        <f>N7*Parametre!$F$84/1000</f>
        <v>0</v>
      </c>
      <c r="O40" s="234">
        <f>O7*Parametre!$F$84/1000</f>
        <v>0</v>
      </c>
      <c r="P40" s="234">
        <f>P7*Parametre!$F$84/1000</f>
        <v>0</v>
      </c>
      <c r="Q40" s="234">
        <f>Q7*Parametre!$F$84/1000</f>
        <v>0</v>
      </c>
      <c r="R40" s="234">
        <f>R7*Parametre!$F$84/1000</f>
        <v>0</v>
      </c>
      <c r="S40" s="234">
        <f>S7*Parametre!$F$84/1000</f>
        <v>0</v>
      </c>
      <c r="T40" s="234">
        <f>T7*Parametre!$F$84/1000</f>
        <v>0</v>
      </c>
      <c r="U40" s="234">
        <f>U7*Parametre!$F$84/1000</f>
        <v>0</v>
      </c>
      <c r="V40" s="234">
        <f>V7*Parametre!$F$84/1000</f>
        <v>0</v>
      </c>
      <c r="W40" s="234">
        <f>W7*Parametre!$F$84/1000</f>
        <v>0</v>
      </c>
      <c r="X40" s="234">
        <f>X7*Parametre!$F$84/1000</f>
        <v>0</v>
      </c>
      <c r="Y40" s="234">
        <f>Y7*Parametre!$F$84/1000</f>
        <v>0</v>
      </c>
      <c r="Z40" s="234">
        <f>Z7*Parametre!$F$84/1000</f>
        <v>0</v>
      </c>
      <c r="AA40" s="234">
        <f>AA7*Parametre!$F$84/1000</f>
        <v>0</v>
      </c>
      <c r="AB40" s="234">
        <f>AB7*Parametre!$F$84/1000</f>
        <v>0</v>
      </c>
      <c r="AC40" s="234">
        <f>AC7*Parametre!$F$84/1000</f>
        <v>0</v>
      </c>
      <c r="AD40" s="234">
        <f>AD7*Parametre!$F$84/1000</f>
        <v>0</v>
      </c>
      <c r="AE40" s="234">
        <f>AE7*Parametre!$F$84/1000</f>
        <v>0</v>
      </c>
      <c r="AF40" s="234">
        <f>AF7*Parametre!$F$84/1000</f>
        <v>0</v>
      </c>
      <c r="AG40" s="234">
        <f>AG7*Parametre!$F$84/1000</f>
        <v>0</v>
      </c>
      <c r="AH40" s="234">
        <f>AH7*Parametre!$F$84/1000</f>
        <v>0</v>
      </c>
      <c r="AI40" s="234">
        <f>AI7*Parametre!$F$84/1000</f>
        <v>0</v>
      </c>
      <c r="AJ40" s="234">
        <f>AJ7*Parametre!$F$84/1000</f>
        <v>0</v>
      </c>
      <c r="AK40" s="234">
        <f>AK7*Parametre!$F$84/1000</f>
        <v>0</v>
      </c>
      <c r="AL40" s="234">
        <f>AL7*Parametre!$F$84/1000</f>
        <v>0</v>
      </c>
      <c r="AM40" s="234">
        <f>AM7*Parametre!$F$84/1000</f>
        <v>0</v>
      </c>
      <c r="AN40" s="234">
        <f>AN7*Parametre!$F$84/1000</f>
        <v>0</v>
      </c>
      <c r="AO40" s="234">
        <f>AO7*Parametre!$F$84/1000</f>
        <v>0</v>
      </c>
      <c r="AP40" s="234">
        <f>AP7*Parametre!$F$84/1000</f>
        <v>0</v>
      </c>
    </row>
    <row r="41" spans="2:42" x14ac:dyDescent="0.2">
      <c r="B41" s="481" t="s">
        <v>689</v>
      </c>
      <c r="C41" s="349">
        <f t="shared" si="20"/>
        <v>0</v>
      </c>
      <c r="D41" s="234">
        <f>D8*Parametre!$F$84/1000</f>
        <v>0</v>
      </c>
      <c r="E41" s="234">
        <f>E8*Parametre!$F$84/1000</f>
        <v>0</v>
      </c>
      <c r="F41" s="234">
        <f>F8*Parametre!$F$84/1000</f>
        <v>0</v>
      </c>
      <c r="G41" s="234">
        <f>G8*Parametre!$F$84/1000</f>
        <v>0</v>
      </c>
      <c r="H41" s="234">
        <f>H8*Parametre!$F$84/1000</f>
        <v>0</v>
      </c>
      <c r="I41" s="234">
        <f>I8*Parametre!$F$84/1000</f>
        <v>0</v>
      </c>
      <c r="J41" s="234">
        <f>J8*Parametre!$F$84/1000</f>
        <v>0</v>
      </c>
      <c r="K41" s="234">
        <f>K8*Parametre!$F$84/1000</f>
        <v>0</v>
      </c>
      <c r="L41" s="234">
        <f>L8*Parametre!$F$84/1000</f>
        <v>0</v>
      </c>
      <c r="M41" s="234">
        <f>M8*Parametre!$F$84/1000</f>
        <v>0</v>
      </c>
      <c r="N41" s="234">
        <f>N8*Parametre!$F$84/1000</f>
        <v>0</v>
      </c>
      <c r="O41" s="234">
        <f>O8*Parametre!$F$84/1000</f>
        <v>0</v>
      </c>
      <c r="P41" s="234">
        <f>P8*Parametre!$F$84/1000</f>
        <v>0</v>
      </c>
      <c r="Q41" s="234">
        <f>Q8*Parametre!$F$84/1000</f>
        <v>0</v>
      </c>
      <c r="R41" s="234">
        <f>R8*Parametre!$F$84/1000</f>
        <v>0</v>
      </c>
      <c r="S41" s="234">
        <f>S8*Parametre!$F$84/1000</f>
        <v>0</v>
      </c>
      <c r="T41" s="234">
        <f>T8*Parametre!$F$84/1000</f>
        <v>0</v>
      </c>
      <c r="U41" s="234">
        <f>U8*Parametre!$F$84/1000</f>
        <v>0</v>
      </c>
      <c r="V41" s="234">
        <f>V8*Parametre!$F$84/1000</f>
        <v>0</v>
      </c>
      <c r="W41" s="234">
        <f>W8*Parametre!$F$84/1000</f>
        <v>0</v>
      </c>
      <c r="X41" s="234">
        <f>X8*Parametre!$F$84/1000</f>
        <v>0</v>
      </c>
      <c r="Y41" s="234">
        <f>Y8*Parametre!$F$84/1000</f>
        <v>0</v>
      </c>
      <c r="Z41" s="234">
        <f>Z8*Parametre!$F$84/1000</f>
        <v>0</v>
      </c>
      <c r="AA41" s="234">
        <f>AA8*Parametre!$F$84/1000</f>
        <v>0</v>
      </c>
      <c r="AB41" s="234">
        <f>AB8*Parametre!$F$84/1000</f>
        <v>0</v>
      </c>
      <c r="AC41" s="234">
        <f>AC8*Parametre!$F$84/1000</f>
        <v>0</v>
      </c>
      <c r="AD41" s="234">
        <f>AD8*Parametre!$F$84/1000</f>
        <v>0</v>
      </c>
      <c r="AE41" s="234">
        <f>AE8*Parametre!$F$84/1000</f>
        <v>0</v>
      </c>
      <c r="AF41" s="234">
        <f>AF8*Parametre!$F$84/1000</f>
        <v>0</v>
      </c>
      <c r="AG41" s="234">
        <f>AG8*Parametre!$F$84/1000</f>
        <v>0</v>
      </c>
      <c r="AH41" s="234">
        <f>AH8*Parametre!$F$84/1000</f>
        <v>0</v>
      </c>
      <c r="AI41" s="234">
        <f>AI8*Parametre!$F$84/1000</f>
        <v>0</v>
      </c>
      <c r="AJ41" s="234">
        <f>AJ8*Parametre!$F$84/1000</f>
        <v>0</v>
      </c>
      <c r="AK41" s="234">
        <f>AK8*Parametre!$F$84/1000</f>
        <v>0</v>
      </c>
      <c r="AL41" s="234">
        <f>AL8*Parametre!$F$84/1000</f>
        <v>0</v>
      </c>
      <c r="AM41" s="234">
        <f>AM8*Parametre!$F$84/1000</f>
        <v>0</v>
      </c>
      <c r="AN41" s="234">
        <f>AN8*Parametre!$F$84/1000</f>
        <v>0</v>
      </c>
      <c r="AO41" s="234">
        <f>AO8*Parametre!$F$84/1000</f>
        <v>0</v>
      </c>
      <c r="AP41" s="234">
        <f>AP8*Parametre!$F$84/1000</f>
        <v>0</v>
      </c>
    </row>
    <row r="42" spans="2:42" x14ac:dyDescent="0.2">
      <c r="B42" s="305" t="s">
        <v>499</v>
      </c>
      <c r="C42" s="349">
        <f t="shared" si="20"/>
        <v>0</v>
      </c>
      <c r="D42" s="350">
        <f t="shared" ref="D42:AP42" si="21">SUM(D39:D41)</f>
        <v>0</v>
      </c>
      <c r="E42" s="350">
        <f t="shared" si="21"/>
        <v>0</v>
      </c>
      <c r="F42" s="350">
        <f t="shared" si="21"/>
        <v>0</v>
      </c>
      <c r="G42" s="350">
        <f t="shared" si="21"/>
        <v>0</v>
      </c>
      <c r="H42" s="350">
        <f t="shared" si="21"/>
        <v>0</v>
      </c>
      <c r="I42" s="350">
        <f t="shared" si="21"/>
        <v>0</v>
      </c>
      <c r="J42" s="350">
        <f t="shared" si="21"/>
        <v>0</v>
      </c>
      <c r="K42" s="350">
        <f t="shared" si="21"/>
        <v>0</v>
      </c>
      <c r="L42" s="350">
        <f t="shared" si="21"/>
        <v>0</v>
      </c>
      <c r="M42" s="350">
        <f t="shared" si="21"/>
        <v>0</v>
      </c>
      <c r="N42" s="350">
        <f t="shared" si="21"/>
        <v>0</v>
      </c>
      <c r="O42" s="350">
        <f t="shared" si="21"/>
        <v>0</v>
      </c>
      <c r="P42" s="350">
        <f t="shared" si="21"/>
        <v>0</v>
      </c>
      <c r="Q42" s="350">
        <f t="shared" si="21"/>
        <v>0</v>
      </c>
      <c r="R42" s="350">
        <f t="shared" si="21"/>
        <v>0</v>
      </c>
      <c r="S42" s="350">
        <f t="shared" si="21"/>
        <v>0</v>
      </c>
      <c r="T42" s="350">
        <f t="shared" si="21"/>
        <v>0</v>
      </c>
      <c r="U42" s="350">
        <f t="shared" si="21"/>
        <v>0</v>
      </c>
      <c r="V42" s="350">
        <f t="shared" si="21"/>
        <v>0</v>
      </c>
      <c r="W42" s="350">
        <f t="shared" si="21"/>
        <v>0</v>
      </c>
      <c r="X42" s="350">
        <f t="shared" si="21"/>
        <v>0</v>
      </c>
      <c r="Y42" s="350">
        <f t="shared" si="21"/>
        <v>0</v>
      </c>
      <c r="Z42" s="350">
        <f t="shared" si="21"/>
        <v>0</v>
      </c>
      <c r="AA42" s="350">
        <f t="shared" si="21"/>
        <v>0</v>
      </c>
      <c r="AB42" s="350">
        <f t="shared" si="21"/>
        <v>0</v>
      </c>
      <c r="AC42" s="350">
        <f t="shared" si="21"/>
        <v>0</v>
      </c>
      <c r="AD42" s="350">
        <f t="shared" si="21"/>
        <v>0</v>
      </c>
      <c r="AE42" s="350">
        <f t="shared" si="21"/>
        <v>0</v>
      </c>
      <c r="AF42" s="350">
        <f t="shared" si="21"/>
        <v>0</v>
      </c>
      <c r="AG42" s="350">
        <f t="shared" si="21"/>
        <v>0</v>
      </c>
      <c r="AH42" s="350">
        <f t="shared" si="21"/>
        <v>0</v>
      </c>
      <c r="AI42" s="350">
        <f t="shared" si="21"/>
        <v>0</v>
      </c>
      <c r="AJ42" s="350">
        <f t="shared" si="21"/>
        <v>0</v>
      </c>
      <c r="AK42" s="350">
        <f t="shared" si="21"/>
        <v>0</v>
      </c>
      <c r="AL42" s="350">
        <f t="shared" si="21"/>
        <v>0</v>
      </c>
      <c r="AM42" s="350">
        <f t="shared" si="21"/>
        <v>0</v>
      </c>
      <c r="AN42" s="350">
        <f t="shared" si="21"/>
        <v>0</v>
      </c>
      <c r="AO42" s="350">
        <f t="shared" si="21"/>
        <v>0</v>
      </c>
      <c r="AP42" s="350">
        <f t="shared" si="21"/>
        <v>0</v>
      </c>
    </row>
    <row r="43" spans="2:42" ht="13.2" thickBot="1" x14ac:dyDescent="0.35">
      <c r="B43" s="399" t="s">
        <v>136</v>
      </c>
      <c r="C43" s="257" t="s">
        <v>9</v>
      </c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</row>
    <row r="44" spans="2:42" x14ac:dyDescent="0.2">
      <c r="B44" s="480" t="s">
        <v>658</v>
      </c>
      <c r="C44" s="349">
        <f>SUM(D44:AP44)</f>
        <v>0</v>
      </c>
      <c r="D44" s="234">
        <f>D6*Parametre!$G$84/1000</f>
        <v>0</v>
      </c>
      <c r="E44" s="234">
        <f>E6*Parametre!$G$84/1000</f>
        <v>0</v>
      </c>
      <c r="F44" s="234">
        <f>F6*Parametre!$G$84/1000</f>
        <v>0</v>
      </c>
      <c r="G44" s="234">
        <f>G6*Parametre!$G$84/1000</f>
        <v>0</v>
      </c>
      <c r="H44" s="234">
        <f>H6*Parametre!$G$84/1000</f>
        <v>0</v>
      </c>
      <c r="I44" s="234">
        <f>I6*Parametre!$G$84/1000</f>
        <v>0</v>
      </c>
      <c r="J44" s="234">
        <f>J6*Parametre!$G$84/1000</f>
        <v>0</v>
      </c>
      <c r="K44" s="234">
        <f>K6*Parametre!$G$84/1000</f>
        <v>0</v>
      </c>
      <c r="L44" s="234">
        <f>L6*Parametre!$G$84/1000</f>
        <v>0</v>
      </c>
      <c r="M44" s="234">
        <f>M6*Parametre!$G$84/1000</f>
        <v>0</v>
      </c>
      <c r="N44" s="234">
        <f>N6*Parametre!$G$84/1000</f>
        <v>0</v>
      </c>
      <c r="O44" s="234">
        <f>O6*Parametre!$G$84/1000</f>
        <v>0</v>
      </c>
      <c r="P44" s="234">
        <f>P6*Parametre!$G$84/1000</f>
        <v>0</v>
      </c>
      <c r="Q44" s="234">
        <f>Q6*Parametre!$G$84/1000</f>
        <v>0</v>
      </c>
      <c r="R44" s="234">
        <f>R6*Parametre!$G$84/1000</f>
        <v>0</v>
      </c>
      <c r="S44" s="234">
        <f>S6*Parametre!$G$84/1000</f>
        <v>0</v>
      </c>
      <c r="T44" s="234">
        <f>T6*Parametre!$G$84/1000</f>
        <v>0</v>
      </c>
      <c r="U44" s="234">
        <f>U6*Parametre!$G$84/1000</f>
        <v>0</v>
      </c>
      <c r="V44" s="234">
        <f>V6*Parametre!$G$84/1000</f>
        <v>0</v>
      </c>
      <c r="W44" s="234">
        <f>W6*Parametre!$G$84/1000</f>
        <v>0</v>
      </c>
      <c r="X44" s="234">
        <f>X6*Parametre!$G$84/1000</f>
        <v>0</v>
      </c>
      <c r="Y44" s="234">
        <f>Y6*Parametre!$G$84/1000</f>
        <v>0</v>
      </c>
      <c r="Z44" s="234">
        <f>Z6*Parametre!$G$84/1000</f>
        <v>0</v>
      </c>
      <c r="AA44" s="234">
        <f>AA6*Parametre!$G$84/1000</f>
        <v>0</v>
      </c>
      <c r="AB44" s="234">
        <f>AB6*Parametre!$G$84/1000</f>
        <v>0</v>
      </c>
      <c r="AC44" s="234">
        <f>AC6*Parametre!$G$84/1000</f>
        <v>0</v>
      </c>
      <c r="AD44" s="234">
        <f>AD6*Parametre!$G$84/1000</f>
        <v>0</v>
      </c>
      <c r="AE44" s="234">
        <f>AE6*Parametre!$G$84/1000</f>
        <v>0</v>
      </c>
      <c r="AF44" s="234">
        <f>AF6*Parametre!$G$84/1000</f>
        <v>0</v>
      </c>
      <c r="AG44" s="234">
        <f>AG6*Parametre!$G$84/1000</f>
        <v>0</v>
      </c>
      <c r="AH44" s="234">
        <f>AH6*Parametre!$G$84/1000</f>
        <v>0</v>
      </c>
      <c r="AI44" s="234">
        <f>AI6*Parametre!$G$84/1000</f>
        <v>0</v>
      </c>
      <c r="AJ44" s="234">
        <f>AJ6*Parametre!$G$84/1000</f>
        <v>0</v>
      </c>
      <c r="AK44" s="234">
        <f>AK6*Parametre!$G$84/1000</f>
        <v>0</v>
      </c>
      <c r="AL44" s="234">
        <f>AL6*Parametre!$G$84/1000</f>
        <v>0</v>
      </c>
      <c r="AM44" s="234">
        <f>AM6*Parametre!$G$84/1000</f>
        <v>0</v>
      </c>
      <c r="AN44" s="234">
        <f>AN6*Parametre!$G$84/1000</f>
        <v>0</v>
      </c>
      <c r="AO44" s="234">
        <f>AO6*Parametre!$G$84/1000</f>
        <v>0</v>
      </c>
      <c r="AP44" s="234">
        <f>AP6*Parametre!$G$84/1000</f>
        <v>0</v>
      </c>
    </row>
    <row r="45" spans="2:42" x14ac:dyDescent="0.2">
      <c r="B45" s="495" t="s">
        <v>678</v>
      </c>
      <c r="C45" s="349">
        <f t="shared" ref="C45:C47" si="22">SUM(D45:AP45)</f>
        <v>0</v>
      </c>
      <c r="D45" s="234">
        <f>D7*Parametre!$G$84/1000</f>
        <v>0</v>
      </c>
      <c r="E45" s="234">
        <f>E7*Parametre!$G$84/1000</f>
        <v>0</v>
      </c>
      <c r="F45" s="234">
        <f>F7*Parametre!$G$84/1000</f>
        <v>0</v>
      </c>
      <c r="G45" s="234">
        <f>G7*Parametre!$G$84/1000</f>
        <v>0</v>
      </c>
      <c r="H45" s="234">
        <f>H7*Parametre!$G$84/1000</f>
        <v>0</v>
      </c>
      <c r="I45" s="234">
        <f>I7*Parametre!$G$84/1000</f>
        <v>0</v>
      </c>
      <c r="J45" s="234">
        <f>J7*Parametre!$G$84/1000</f>
        <v>0</v>
      </c>
      <c r="K45" s="234">
        <f>K7*Parametre!$G$84/1000</f>
        <v>0</v>
      </c>
      <c r="L45" s="234">
        <f>L7*Parametre!$G$84/1000</f>
        <v>0</v>
      </c>
      <c r="M45" s="234">
        <f>M7*Parametre!$G$84/1000</f>
        <v>0</v>
      </c>
      <c r="N45" s="234">
        <f>N7*Parametre!$G$84/1000</f>
        <v>0</v>
      </c>
      <c r="O45" s="234">
        <f>O7*Parametre!$G$84/1000</f>
        <v>0</v>
      </c>
      <c r="P45" s="234">
        <f>P7*Parametre!$G$84/1000</f>
        <v>0</v>
      </c>
      <c r="Q45" s="234">
        <f>Q7*Parametre!$G$84/1000</f>
        <v>0</v>
      </c>
      <c r="R45" s="234">
        <f>R7*Parametre!$G$84/1000</f>
        <v>0</v>
      </c>
      <c r="S45" s="234">
        <f>S7*Parametre!$G$84/1000</f>
        <v>0</v>
      </c>
      <c r="T45" s="234">
        <f>T7*Parametre!$G$84/1000</f>
        <v>0</v>
      </c>
      <c r="U45" s="234">
        <f>U7*Parametre!$G$84/1000</f>
        <v>0</v>
      </c>
      <c r="V45" s="234">
        <f>V7*Parametre!$G$84/1000</f>
        <v>0</v>
      </c>
      <c r="W45" s="234">
        <f>W7*Parametre!$G$84/1000</f>
        <v>0</v>
      </c>
      <c r="X45" s="234">
        <f>X7*Parametre!$G$84/1000</f>
        <v>0</v>
      </c>
      <c r="Y45" s="234">
        <f>Y7*Parametre!$G$84/1000</f>
        <v>0</v>
      </c>
      <c r="Z45" s="234">
        <f>Z7*Parametre!$G$84/1000</f>
        <v>0</v>
      </c>
      <c r="AA45" s="234">
        <f>AA7*Parametre!$G$84/1000</f>
        <v>0</v>
      </c>
      <c r="AB45" s="234">
        <f>AB7*Parametre!$G$84/1000</f>
        <v>0</v>
      </c>
      <c r="AC45" s="234">
        <f>AC7*Parametre!$G$84/1000</f>
        <v>0</v>
      </c>
      <c r="AD45" s="234">
        <f>AD7*Parametre!$G$84/1000</f>
        <v>0</v>
      </c>
      <c r="AE45" s="234">
        <f>AE7*Parametre!$G$84/1000</f>
        <v>0</v>
      </c>
      <c r="AF45" s="234">
        <f>AF7*Parametre!$G$84/1000</f>
        <v>0</v>
      </c>
      <c r="AG45" s="234">
        <f>AG7*Parametre!$G$84/1000</f>
        <v>0</v>
      </c>
      <c r="AH45" s="234">
        <f>AH7*Parametre!$G$84/1000</f>
        <v>0</v>
      </c>
      <c r="AI45" s="234">
        <f>AI7*Parametre!$G$84/1000</f>
        <v>0</v>
      </c>
      <c r="AJ45" s="234">
        <f>AJ7*Parametre!$G$84/1000</f>
        <v>0</v>
      </c>
      <c r="AK45" s="234">
        <f>AK7*Parametre!$G$84/1000</f>
        <v>0</v>
      </c>
      <c r="AL45" s="234">
        <f>AL7*Parametre!$G$84/1000</f>
        <v>0</v>
      </c>
      <c r="AM45" s="234">
        <f>AM7*Parametre!$G$84/1000</f>
        <v>0</v>
      </c>
      <c r="AN45" s="234">
        <f>AN7*Parametre!$G$84/1000</f>
        <v>0</v>
      </c>
      <c r="AO45" s="234">
        <f>AO7*Parametre!$G$84/1000</f>
        <v>0</v>
      </c>
      <c r="AP45" s="234">
        <f>AP7*Parametre!$G$84/1000</f>
        <v>0</v>
      </c>
    </row>
    <row r="46" spans="2:42" x14ac:dyDescent="0.2">
      <c r="B46" s="481" t="s">
        <v>689</v>
      </c>
      <c r="C46" s="349">
        <f t="shared" si="22"/>
        <v>0</v>
      </c>
      <c r="D46" s="234">
        <f>D8*Parametre!$G$84/1000</f>
        <v>0</v>
      </c>
      <c r="E46" s="234">
        <f>E8*Parametre!$G$84/1000</f>
        <v>0</v>
      </c>
      <c r="F46" s="234">
        <f>F8*Parametre!$G$84/1000</f>
        <v>0</v>
      </c>
      <c r="G46" s="234">
        <f>G8*Parametre!$G$84/1000</f>
        <v>0</v>
      </c>
      <c r="H46" s="234">
        <f>H8*Parametre!$G$84/1000</f>
        <v>0</v>
      </c>
      <c r="I46" s="234">
        <f>I8*Parametre!$G$84/1000</f>
        <v>0</v>
      </c>
      <c r="J46" s="234">
        <f>J8*Parametre!$G$84/1000</f>
        <v>0</v>
      </c>
      <c r="K46" s="234">
        <f>K8*Parametre!$G$84/1000</f>
        <v>0</v>
      </c>
      <c r="L46" s="234">
        <f>L8*Parametre!$G$84/1000</f>
        <v>0</v>
      </c>
      <c r="M46" s="234">
        <f>M8*Parametre!$G$84/1000</f>
        <v>0</v>
      </c>
      <c r="N46" s="234">
        <f>N8*Parametre!$G$84/1000</f>
        <v>0</v>
      </c>
      <c r="O46" s="234">
        <f>O8*Parametre!$G$84/1000</f>
        <v>0</v>
      </c>
      <c r="P46" s="234">
        <f>P8*Parametre!$G$84/1000</f>
        <v>0</v>
      </c>
      <c r="Q46" s="234">
        <f>Q8*Parametre!$G$84/1000</f>
        <v>0</v>
      </c>
      <c r="R46" s="234">
        <f>R8*Parametre!$G$84/1000</f>
        <v>0</v>
      </c>
      <c r="S46" s="234">
        <f>S8*Parametre!$G$84/1000</f>
        <v>0</v>
      </c>
      <c r="T46" s="234">
        <f>T8*Parametre!$G$84/1000</f>
        <v>0</v>
      </c>
      <c r="U46" s="234">
        <f>U8*Parametre!$G$84/1000</f>
        <v>0</v>
      </c>
      <c r="V46" s="234">
        <f>V8*Parametre!$G$84/1000</f>
        <v>0</v>
      </c>
      <c r="W46" s="234">
        <f>W8*Parametre!$G$84/1000</f>
        <v>0</v>
      </c>
      <c r="X46" s="234">
        <f>X8*Parametre!$G$84/1000</f>
        <v>0</v>
      </c>
      <c r="Y46" s="234">
        <f>Y8*Parametre!$G$84/1000</f>
        <v>0</v>
      </c>
      <c r="Z46" s="234">
        <f>Z8*Parametre!$G$84/1000</f>
        <v>0</v>
      </c>
      <c r="AA46" s="234">
        <f>AA8*Parametre!$G$84/1000</f>
        <v>0</v>
      </c>
      <c r="AB46" s="234">
        <f>AB8*Parametre!$G$84/1000</f>
        <v>0</v>
      </c>
      <c r="AC46" s="234">
        <f>AC8*Parametre!$G$84/1000</f>
        <v>0</v>
      </c>
      <c r="AD46" s="234">
        <f>AD8*Parametre!$G$84/1000</f>
        <v>0</v>
      </c>
      <c r="AE46" s="234">
        <f>AE8*Parametre!$G$84/1000</f>
        <v>0</v>
      </c>
      <c r="AF46" s="234">
        <f>AF8*Parametre!$G$84/1000</f>
        <v>0</v>
      </c>
      <c r="AG46" s="234">
        <f>AG8*Parametre!$G$84/1000</f>
        <v>0</v>
      </c>
      <c r="AH46" s="234">
        <f>AH8*Parametre!$G$84/1000</f>
        <v>0</v>
      </c>
      <c r="AI46" s="234">
        <f>AI8*Parametre!$G$84/1000</f>
        <v>0</v>
      </c>
      <c r="AJ46" s="234">
        <f>AJ8*Parametre!$G$84/1000</f>
        <v>0</v>
      </c>
      <c r="AK46" s="234">
        <f>AK8*Parametre!$G$84/1000</f>
        <v>0</v>
      </c>
      <c r="AL46" s="234">
        <f>AL8*Parametre!$G$84/1000</f>
        <v>0</v>
      </c>
      <c r="AM46" s="234">
        <f>AM8*Parametre!$G$84/1000</f>
        <v>0</v>
      </c>
      <c r="AN46" s="234">
        <f>AN8*Parametre!$G$84/1000</f>
        <v>0</v>
      </c>
      <c r="AO46" s="234">
        <f>AO8*Parametre!$G$84/1000</f>
        <v>0</v>
      </c>
      <c r="AP46" s="234">
        <f>AP8*Parametre!$G$84/1000</f>
        <v>0</v>
      </c>
    </row>
    <row r="47" spans="2:42" x14ac:dyDescent="0.2">
      <c r="B47" s="305" t="s">
        <v>499</v>
      </c>
      <c r="C47" s="350">
        <f t="shared" si="22"/>
        <v>0</v>
      </c>
      <c r="D47" s="350">
        <f t="shared" ref="D47:AP47" si="23">SUM(D44:D46)</f>
        <v>0</v>
      </c>
      <c r="E47" s="350">
        <f t="shared" si="23"/>
        <v>0</v>
      </c>
      <c r="F47" s="350">
        <f t="shared" si="23"/>
        <v>0</v>
      </c>
      <c r="G47" s="350">
        <f t="shared" si="23"/>
        <v>0</v>
      </c>
      <c r="H47" s="350">
        <f t="shared" si="23"/>
        <v>0</v>
      </c>
      <c r="I47" s="350">
        <f t="shared" si="23"/>
        <v>0</v>
      </c>
      <c r="J47" s="350">
        <f t="shared" si="23"/>
        <v>0</v>
      </c>
      <c r="K47" s="350">
        <f t="shared" si="23"/>
        <v>0</v>
      </c>
      <c r="L47" s="350">
        <f t="shared" si="23"/>
        <v>0</v>
      </c>
      <c r="M47" s="350">
        <f t="shared" si="23"/>
        <v>0</v>
      </c>
      <c r="N47" s="350">
        <f t="shared" si="23"/>
        <v>0</v>
      </c>
      <c r="O47" s="350">
        <f t="shared" si="23"/>
        <v>0</v>
      </c>
      <c r="P47" s="350">
        <f t="shared" si="23"/>
        <v>0</v>
      </c>
      <c r="Q47" s="350">
        <f t="shared" si="23"/>
        <v>0</v>
      </c>
      <c r="R47" s="350">
        <f t="shared" si="23"/>
        <v>0</v>
      </c>
      <c r="S47" s="350">
        <f t="shared" si="23"/>
        <v>0</v>
      </c>
      <c r="T47" s="350">
        <f t="shared" si="23"/>
        <v>0</v>
      </c>
      <c r="U47" s="350">
        <f t="shared" si="23"/>
        <v>0</v>
      </c>
      <c r="V47" s="350">
        <f t="shared" si="23"/>
        <v>0</v>
      </c>
      <c r="W47" s="350">
        <f t="shared" si="23"/>
        <v>0</v>
      </c>
      <c r="X47" s="350">
        <f t="shared" si="23"/>
        <v>0</v>
      </c>
      <c r="Y47" s="350">
        <f t="shared" si="23"/>
        <v>0</v>
      </c>
      <c r="Z47" s="350">
        <f t="shared" si="23"/>
        <v>0</v>
      </c>
      <c r="AA47" s="350">
        <f t="shared" si="23"/>
        <v>0</v>
      </c>
      <c r="AB47" s="350">
        <f t="shared" si="23"/>
        <v>0</v>
      </c>
      <c r="AC47" s="350">
        <f t="shared" si="23"/>
        <v>0</v>
      </c>
      <c r="AD47" s="350">
        <f t="shared" si="23"/>
        <v>0</v>
      </c>
      <c r="AE47" s="350">
        <f t="shared" si="23"/>
        <v>0</v>
      </c>
      <c r="AF47" s="350">
        <f t="shared" si="23"/>
        <v>0</v>
      </c>
      <c r="AG47" s="350">
        <f t="shared" si="23"/>
        <v>0</v>
      </c>
      <c r="AH47" s="350">
        <f t="shared" si="23"/>
        <v>0</v>
      </c>
      <c r="AI47" s="350">
        <f t="shared" si="23"/>
        <v>0</v>
      </c>
      <c r="AJ47" s="350">
        <f t="shared" si="23"/>
        <v>0</v>
      </c>
      <c r="AK47" s="350">
        <f t="shared" si="23"/>
        <v>0</v>
      </c>
      <c r="AL47" s="350">
        <f t="shared" si="23"/>
        <v>0</v>
      </c>
      <c r="AM47" s="350">
        <f t="shared" si="23"/>
        <v>0</v>
      </c>
      <c r="AN47" s="350">
        <f t="shared" si="23"/>
        <v>0</v>
      </c>
      <c r="AO47" s="350">
        <f t="shared" si="23"/>
        <v>0</v>
      </c>
      <c r="AP47" s="350">
        <f t="shared" si="23"/>
        <v>0</v>
      </c>
    </row>
    <row r="50" spans="2:42" x14ac:dyDescent="0.2">
      <c r="B50" s="347" t="s">
        <v>618</v>
      </c>
      <c r="C50" s="396"/>
      <c r="D50" s="254" t="s">
        <v>10</v>
      </c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</row>
    <row r="51" spans="2:42" x14ac:dyDescent="0.2">
      <c r="B51" s="398" t="s">
        <v>34</v>
      </c>
      <c r="C51" s="397"/>
      <c r="D51" s="254">
        <v>1</v>
      </c>
      <c r="E51" s="254">
        <v>2</v>
      </c>
      <c r="F51" s="254">
        <v>3</v>
      </c>
      <c r="G51" s="254">
        <v>4</v>
      </c>
      <c r="H51" s="254">
        <v>5</v>
      </c>
      <c r="I51" s="254">
        <v>6</v>
      </c>
      <c r="J51" s="254">
        <v>7</v>
      </c>
      <c r="K51" s="254">
        <v>8</v>
      </c>
      <c r="L51" s="254">
        <v>9</v>
      </c>
      <c r="M51" s="254">
        <v>10</v>
      </c>
      <c r="N51" s="254">
        <v>11</v>
      </c>
      <c r="O51" s="254">
        <v>12</v>
      </c>
      <c r="P51" s="254">
        <v>13</v>
      </c>
      <c r="Q51" s="254">
        <v>14</v>
      </c>
      <c r="R51" s="254">
        <v>15</v>
      </c>
      <c r="S51" s="254">
        <v>16</v>
      </c>
      <c r="T51" s="254">
        <v>17</v>
      </c>
      <c r="U51" s="254">
        <v>18</v>
      </c>
      <c r="V51" s="254">
        <v>19</v>
      </c>
      <c r="W51" s="254">
        <v>20</v>
      </c>
      <c r="X51" s="254">
        <v>21</v>
      </c>
      <c r="Y51" s="254">
        <v>22</v>
      </c>
      <c r="Z51" s="254">
        <v>23</v>
      </c>
      <c r="AA51" s="254">
        <v>24</v>
      </c>
      <c r="AB51" s="254">
        <v>25</v>
      </c>
      <c r="AC51" s="254">
        <v>26</v>
      </c>
      <c r="AD51" s="254">
        <v>27</v>
      </c>
      <c r="AE51" s="254">
        <v>28</v>
      </c>
      <c r="AF51" s="254">
        <v>29</v>
      </c>
      <c r="AG51" s="254">
        <v>30</v>
      </c>
      <c r="AH51" s="254">
        <v>31</v>
      </c>
      <c r="AI51" s="254">
        <v>32</v>
      </c>
      <c r="AJ51" s="254">
        <v>33</v>
      </c>
      <c r="AK51" s="254">
        <v>34</v>
      </c>
      <c r="AL51" s="254">
        <v>35</v>
      </c>
      <c r="AM51" s="254">
        <v>36</v>
      </c>
      <c r="AN51" s="254">
        <v>37</v>
      </c>
      <c r="AO51" s="254">
        <v>38</v>
      </c>
      <c r="AP51" s="254">
        <v>39</v>
      </c>
    </row>
    <row r="52" spans="2:42" ht="12" thickBot="1" x14ac:dyDescent="0.3">
      <c r="B52" s="399" t="s">
        <v>628</v>
      </c>
      <c r="C52" s="257" t="s">
        <v>9</v>
      </c>
      <c r="D52" s="298">
        <v>2026</v>
      </c>
      <c r="E52" s="298">
        <f>$D$5+D51</f>
        <v>2027</v>
      </c>
      <c r="F52" s="298">
        <f t="shared" ref="F52" si="24">$D$5+E51</f>
        <v>2028</v>
      </c>
      <c r="G52" s="298">
        <f t="shared" ref="G52" si="25">$D$5+F51</f>
        <v>2029</v>
      </c>
      <c r="H52" s="298">
        <f t="shared" ref="H52" si="26">$D$5+G51</f>
        <v>2030</v>
      </c>
      <c r="I52" s="298">
        <f t="shared" ref="I52" si="27">$D$5+H51</f>
        <v>2031</v>
      </c>
      <c r="J52" s="298">
        <f t="shared" ref="J52" si="28">$D$5+I51</f>
        <v>2032</v>
      </c>
      <c r="K52" s="298">
        <f t="shared" ref="K52" si="29">$D$5+J51</f>
        <v>2033</v>
      </c>
      <c r="L52" s="298">
        <f t="shared" ref="L52" si="30">$D$5+K51</f>
        <v>2034</v>
      </c>
      <c r="M52" s="298">
        <f t="shared" ref="M52" si="31">$D$5+L51</f>
        <v>2035</v>
      </c>
      <c r="N52" s="298">
        <f t="shared" ref="N52" si="32">$D$5+M51</f>
        <v>2036</v>
      </c>
      <c r="O52" s="298">
        <f t="shared" ref="O52" si="33">$D$5+N51</f>
        <v>2037</v>
      </c>
      <c r="P52" s="298">
        <f t="shared" ref="P52" si="34">$D$5+O51</f>
        <v>2038</v>
      </c>
      <c r="Q52" s="298">
        <f t="shared" ref="Q52" si="35">$D$5+P51</f>
        <v>2039</v>
      </c>
      <c r="R52" s="298">
        <f t="shared" ref="R52" si="36">$D$5+Q51</f>
        <v>2040</v>
      </c>
      <c r="S52" s="298">
        <f t="shared" ref="S52" si="37">$D$5+R51</f>
        <v>2041</v>
      </c>
      <c r="T52" s="298">
        <f t="shared" ref="T52" si="38">$D$5+S51</f>
        <v>2042</v>
      </c>
      <c r="U52" s="298">
        <f t="shared" ref="U52" si="39">$D$5+T51</f>
        <v>2043</v>
      </c>
      <c r="V52" s="298">
        <f t="shared" ref="V52" si="40">$D$5+U51</f>
        <v>2044</v>
      </c>
      <c r="W52" s="298">
        <f t="shared" ref="W52" si="41">$D$5+V51</f>
        <v>2045</v>
      </c>
      <c r="X52" s="298">
        <f t="shared" ref="X52" si="42">$D$5+W51</f>
        <v>2046</v>
      </c>
      <c r="Y52" s="298">
        <f t="shared" ref="Y52" si="43">$D$5+X51</f>
        <v>2047</v>
      </c>
      <c r="Z52" s="298">
        <f t="shared" ref="Z52" si="44">$D$5+Y51</f>
        <v>2048</v>
      </c>
      <c r="AA52" s="298">
        <f t="shared" ref="AA52" si="45">$D$5+Z51</f>
        <v>2049</v>
      </c>
      <c r="AB52" s="298">
        <f t="shared" ref="AB52" si="46">$D$5+AA51</f>
        <v>2050</v>
      </c>
      <c r="AC52" s="298">
        <f t="shared" ref="AC52" si="47">$D$5+AB51</f>
        <v>2051</v>
      </c>
      <c r="AD52" s="298">
        <f t="shared" ref="AD52" si="48">$D$5+AC51</f>
        <v>2052</v>
      </c>
      <c r="AE52" s="298">
        <f t="shared" ref="AE52" si="49">$D$5+AD51</f>
        <v>2053</v>
      </c>
      <c r="AF52" s="298">
        <f t="shared" ref="AF52" si="50">$D$5+AE51</f>
        <v>2054</v>
      </c>
      <c r="AG52" s="298">
        <f t="shared" ref="AG52" si="51">$D$5+AF51</f>
        <v>2055</v>
      </c>
      <c r="AH52" s="298">
        <f t="shared" ref="AH52" si="52">$D$5+AG51</f>
        <v>2056</v>
      </c>
      <c r="AI52" s="298">
        <f t="shared" ref="AI52" si="53">$D$5+AH51</f>
        <v>2057</v>
      </c>
      <c r="AJ52" s="298">
        <f t="shared" ref="AJ52" si="54">$D$5+AI51</f>
        <v>2058</v>
      </c>
      <c r="AK52" s="298">
        <f t="shared" ref="AK52" si="55">$D$5+AJ51</f>
        <v>2059</v>
      </c>
      <c r="AL52" s="298">
        <f t="shared" ref="AL52" si="56">$D$5+AK51</f>
        <v>2060</v>
      </c>
      <c r="AM52" s="298">
        <f t="shared" ref="AM52" si="57">$D$5+AL51</f>
        <v>2061</v>
      </c>
      <c r="AN52" s="298">
        <f t="shared" ref="AN52" si="58">$D$5+AM51</f>
        <v>2062</v>
      </c>
      <c r="AO52" s="298">
        <f t="shared" ref="AO52" si="59">$D$5+AN51</f>
        <v>2063</v>
      </c>
      <c r="AP52" s="298">
        <f t="shared" ref="AP52" si="60">$D$5+AO51</f>
        <v>2064</v>
      </c>
    </row>
    <row r="53" spans="2:42" x14ac:dyDescent="0.2">
      <c r="B53" s="480" t="s">
        <v>658</v>
      </c>
      <c r="C53" s="349">
        <f>SUM(D53:AP53)</f>
        <v>0</v>
      </c>
      <c r="D53" s="234">
        <f>D15*Parametre!$C$84/1000</f>
        <v>0</v>
      </c>
      <c r="E53" s="234">
        <f>E15*Parametre!$C$84/1000</f>
        <v>0</v>
      </c>
      <c r="F53" s="234">
        <f>F15*Parametre!$C$84/1000</f>
        <v>0</v>
      </c>
      <c r="G53" s="234">
        <f>G15*Parametre!$C$84/1000</f>
        <v>0</v>
      </c>
      <c r="H53" s="234">
        <f>H15*Parametre!$C$84/1000</f>
        <v>0</v>
      </c>
      <c r="I53" s="234">
        <f>I15*Parametre!$C$84/1000</f>
        <v>0</v>
      </c>
      <c r="J53" s="234">
        <f>J15*Parametre!$C$84/1000</f>
        <v>0</v>
      </c>
      <c r="K53" s="234">
        <f>K15*Parametre!$C$84/1000</f>
        <v>0</v>
      </c>
      <c r="L53" s="234">
        <f>L15*Parametre!$C$84/1000</f>
        <v>0</v>
      </c>
      <c r="M53" s="234">
        <f>M15*Parametre!$C$84/1000</f>
        <v>0</v>
      </c>
      <c r="N53" s="234">
        <f>N15*Parametre!$C$84/1000</f>
        <v>0</v>
      </c>
      <c r="O53" s="234">
        <f>O15*Parametre!$C$84/1000</f>
        <v>0</v>
      </c>
      <c r="P53" s="234">
        <f>P15*Parametre!$C$84/1000</f>
        <v>0</v>
      </c>
      <c r="Q53" s="234">
        <f>Q15*Parametre!$C$84/1000</f>
        <v>0</v>
      </c>
      <c r="R53" s="234">
        <f>R15*Parametre!$C$84/1000</f>
        <v>0</v>
      </c>
      <c r="S53" s="234">
        <f>S15*Parametre!$C$84/1000</f>
        <v>0</v>
      </c>
      <c r="T53" s="234">
        <f>T15*Parametre!$C$84/1000</f>
        <v>0</v>
      </c>
      <c r="U53" s="234">
        <f>U15*Parametre!$C$84/1000</f>
        <v>0</v>
      </c>
      <c r="V53" s="234">
        <f>V15*Parametre!$C$84/1000</f>
        <v>0</v>
      </c>
      <c r="W53" s="234">
        <f>W15*Parametre!$C$84/1000</f>
        <v>0</v>
      </c>
      <c r="X53" s="234">
        <f>X15*Parametre!$C$84/1000</f>
        <v>0</v>
      </c>
      <c r="Y53" s="234">
        <f>Y15*Parametre!$C$84/1000</f>
        <v>0</v>
      </c>
      <c r="Z53" s="234">
        <f>Z15*Parametre!$C$84/1000</f>
        <v>0</v>
      </c>
      <c r="AA53" s="234">
        <f>AA15*Parametre!$C$84/1000</f>
        <v>0</v>
      </c>
      <c r="AB53" s="234">
        <f>AB15*Parametre!$C$84/1000</f>
        <v>0</v>
      </c>
      <c r="AC53" s="234">
        <f>AC15*Parametre!$C$84/1000</f>
        <v>0</v>
      </c>
      <c r="AD53" s="234">
        <f>AD15*Parametre!$C$84/1000</f>
        <v>0</v>
      </c>
      <c r="AE53" s="234">
        <f>AE15*Parametre!$C$84/1000</f>
        <v>0</v>
      </c>
      <c r="AF53" s="234">
        <f>AF15*Parametre!$C$84/1000</f>
        <v>0</v>
      </c>
      <c r="AG53" s="234">
        <f>AG15*Parametre!$C$84/1000</f>
        <v>0</v>
      </c>
      <c r="AH53" s="234">
        <f>AH15*Parametre!$C$84/1000</f>
        <v>0</v>
      </c>
      <c r="AI53" s="234">
        <f>AI15*Parametre!$C$84/1000</f>
        <v>0</v>
      </c>
      <c r="AJ53" s="234">
        <f>AJ15*Parametre!$C$84/1000</f>
        <v>0</v>
      </c>
      <c r="AK53" s="234">
        <f>AK15*Parametre!$C$84/1000</f>
        <v>0</v>
      </c>
      <c r="AL53" s="234">
        <f>AL15*Parametre!$C$84/1000</f>
        <v>0</v>
      </c>
      <c r="AM53" s="234">
        <f>AM15*Parametre!$C$84/1000</f>
        <v>0</v>
      </c>
      <c r="AN53" s="234">
        <f>AN15*Parametre!$C$84/1000</f>
        <v>0</v>
      </c>
      <c r="AO53" s="234">
        <f>AO15*Parametre!$C$84/1000</f>
        <v>0</v>
      </c>
      <c r="AP53" s="234">
        <f>AP15*Parametre!$C$84/1000</f>
        <v>0</v>
      </c>
    </row>
    <row r="54" spans="2:42" x14ac:dyDescent="0.2">
      <c r="B54" s="495" t="s">
        <v>678</v>
      </c>
      <c r="C54" s="349">
        <f t="shared" ref="C54:C56" si="61">SUM(D54:AP54)</f>
        <v>0</v>
      </c>
      <c r="D54" s="234">
        <f>D16*Parametre!$C$84/1000</f>
        <v>0</v>
      </c>
      <c r="E54" s="234">
        <f>E16*Parametre!$C$84/1000</f>
        <v>0</v>
      </c>
      <c r="F54" s="234">
        <f>F16*Parametre!$C$84/1000</f>
        <v>0</v>
      </c>
      <c r="G54" s="234">
        <f>G16*Parametre!$C$84/1000</f>
        <v>0</v>
      </c>
      <c r="H54" s="234">
        <f>H16*Parametre!$C$84/1000</f>
        <v>0</v>
      </c>
      <c r="I54" s="234">
        <f>I16*Parametre!$C$84/1000</f>
        <v>0</v>
      </c>
      <c r="J54" s="234">
        <f>J16*Parametre!$C$84/1000</f>
        <v>0</v>
      </c>
      <c r="K54" s="234">
        <f>K16*Parametre!$C$84/1000</f>
        <v>0</v>
      </c>
      <c r="L54" s="234">
        <f>L16*Parametre!$C$84/1000</f>
        <v>0</v>
      </c>
      <c r="M54" s="234">
        <f>M16*Parametre!$C$84/1000</f>
        <v>0</v>
      </c>
      <c r="N54" s="234">
        <f>N16*Parametre!$C$84/1000</f>
        <v>0</v>
      </c>
      <c r="O54" s="234">
        <f>O16*Parametre!$C$84/1000</f>
        <v>0</v>
      </c>
      <c r="P54" s="234">
        <f>P16*Parametre!$C$84/1000</f>
        <v>0</v>
      </c>
      <c r="Q54" s="234">
        <f>Q16*Parametre!$C$84/1000</f>
        <v>0</v>
      </c>
      <c r="R54" s="234">
        <f>R16*Parametre!$C$84/1000</f>
        <v>0</v>
      </c>
      <c r="S54" s="234">
        <f>S16*Parametre!$C$84/1000</f>
        <v>0</v>
      </c>
      <c r="T54" s="234">
        <f>T16*Parametre!$C$84/1000</f>
        <v>0</v>
      </c>
      <c r="U54" s="234">
        <f>U16*Parametre!$C$84/1000</f>
        <v>0</v>
      </c>
      <c r="V54" s="234">
        <f>V16*Parametre!$C$84/1000</f>
        <v>0</v>
      </c>
      <c r="W54" s="234">
        <f>W16*Parametre!$C$84/1000</f>
        <v>0</v>
      </c>
      <c r="X54" s="234">
        <f>X16*Parametre!$C$84/1000</f>
        <v>0</v>
      </c>
      <c r="Y54" s="234">
        <f>Y16*Parametre!$C$84/1000</f>
        <v>0</v>
      </c>
      <c r="Z54" s="234">
        <f>Z16*Parametre!$C$84/1000</f>
        <v>0</v>
      </c>
      <c r="AA54" s="234">
        <f>AA16*Parametre!$C$84/1000</f>
        <v>0</v>
      </c>
      <c r="AB54" s="234">
        <f>AB16*Parametre!$C$84/1000</f>
        <v>0</v>
      </c>
      <c r="AC54" s="234">
        <f>AC16*Parametre!$C$84/1000</f>
        <v>0</v>
      </c>
      <c r="AD54" s="234">
        <f>AD16*Parametre!$C$84/1000</f>
        <v>0</v>
      </c>
      <c r="AE54" s="234">
        <f>AE16*Parametre!$C$84/1000</f>
        <v>0</v>
      </c>
      <c r="AF54" s="234">
        <f>AF16*Parametre!$C$84/1000</f>
        <v>0</v>
      </c>
      <c r="AG54" s="234">
        <f>AG16*Parametre!$C$84/1000</f>
        <v>0</v>
      </c>
      <c r="AH54" s="234">
        <f>AH16*Parametre!$C$84/1000</f>
        <v>0</v>
      </c>
      <c r="AI54" s="234">
        <f>AI16*Parametre!$C$84/1000</f>
        <v>0</v>
      </c>
      <c r="AJ54" s="234">
        <f>AJ16*Parametre!$C$84/1000</f>
        <v>0</v>
      </c>
      <c r="AK54" s="234">
        <f>AK16*Parametre!$C$84/1000</f>
        <v>0</v>
      </c>
      <c r="AL54" s="234">
        <f>AL16*Parametre!$C$84/1000</f>
        <v>0</v>
      </c>
      <c r="AM54" s="234">
        <f>AM16*Parametre!$C$84/1000</f>
        <v>0</v>
      </c>
      <c r="AN54" s="234">
        <f>AN16*Parametre!$C$84/1000</f>
        <v>0</v>
      </c>
      <c r="AO54" s="234">
        <f>AO16*Parametre!$C$84/1000</f>
        <v>0</v>
      </c>
      <c r="AP54" s="234">
        <f>AP16*Parametre!$C$84/1000</f>
        <v>0</v>
      </c>
    </row>
    <row r="55" spans="2:42" x14ac:dyDescent="0.2">
      <c r="B55" s="481" t="s">
        <v>689</v>
      </c>
      <c r="C55" s="349">
        <f t="shared" si="61"/>
        <v>0</v>
      </c>
      <c r="D55" s="234">
        <f>D17*Parametre!$C$84/1000</f>
        <v>0</v>
      </c>
      <c r="E55" s="234">
        <f>E17*Parametre!$C$84/1000</f>
        <v>0</v>
      </c>
      <c r="F55" s="234">
        <f>F17*Parametre!$C$84/1000</f>
        <v>0</v>
      </c>
      <c r="G55" s="234">
        <f>G17*Parametre!$C$84/1000</f>
        <v>0</v>
      </c>
      <c r="H55" s="234">
        <f>H17*Parametre!$C$84/1000</f>
        <v>0</v>
      </c>
      <c r="I55" s="234">
        <f>I17*Parametre!$C$84/1000</f>
        <v>0</v>
      </c>
      <c r="J55" s="234">
        <f>J17*Parametre!$C$84/1000</f>
        <v>0</v>
      </c>
      <c r="K55" s="234">
        <f>K17*Parametre!$C$84/1000</f>
        <v>0</v>
      </c>
      <c r="L55" s="234">
        <f>L17*Parametre!$C$84/1000</f>
        <v>0</v>
      </c>
      <c r="M55" s="234">
        <f>M17*Parametre!$C$84/1000</f>
        <v>0</v>
      </c>
      <c r="N55" s="234">
        <f>N17*Parametre!$C$84/1000</f>
        <v>0</v>
      </c>
      <c r="O55" s="234">
        <f>O17*Parametre!$C$84/1000</f>
        <v>0</v>
      </c>
      <c r="P55" s="234">
        <f>P17*Parametre!$C$84/1000</f>
        <v>0</v>
      </c>
      <c r="Q55" s="234">
        <f>Q17*Parametre!$C$84/1000</f>
        <v>0</v>
      </c>
      <c r="R55" s="234">
        <f>R17*Parametre!$C$84/1000</f>
        <v>0</v>
      </c>
      <c r="S55" s="234">
        <f>S17*Parametre!$C$84/1000</f>
        <v>0</v>
      </c>
      <c r="T55" s="234">
        <f>T17*Parametre!$C$84/1000</f>
        <v>0</v>
      </c>
      <c r="U55" s="234">
        <f>U17*Parametre!$C$84/1000</f>
        <v>0</v>
      </c>
      <c r="V55" s="234">
        <f>V17*Parametre!$C$84/1000</f>
        <v>0</v>
      </c>
      <c r="W55" s="234">
        <f>W17*Parametre!$C$84/1000</f>
        <v>0</v>
      </c>
      <c r="X55" s="234">
        <f>X17*Parametre!$C$84/1000</f>
        <v>0</v>
      </c>
      <c r="Y55" s="234">
        <f>Y17*Parametre!$C$84/1000</f>
        <v>0</v>
      </c>
      <c r="Z55" s="234">
        <f>Z17*Parametre!$C$84/1000</f>
        <v>0</v>
      </c>
      <c r="AA55" s="234">
        <f>AA17*Parametre!$C$84/1000</f>
        <v>0</v>
      </c>
      <c r="AB55" s="234">
        <f>AB17*Parametre!$C$84/1000</f>
        <v>0</v>
      </c>
      <c r="AC55" s="234">
        <f>AC17*Parametre!$C$84/1000</f>
        <v>0</v>
      </c>
      <c r="AD55" s="234">
        <f>AD17*Parametre!$C$84/1000</f>
        <v>0</v>
      </c>
      <c r="AE55" s="234">
        <f>AE17*Parametre!$C$84/1000</f>
        <v>0</v>
      </c>
      <c r="AF55" s="234">
        <f>AF17*Parametre!$C$84/1000</f>
        <v>0</v>
      </c>
      <c r="AG55" s="234">
        <f>AG17*Parametre!$C$84/1000</f>
        <v>0</v>
      </c>
      <c r="AH55" s="234">
        <f>AH17*Parametre!$C$84/1000</f>
        <v>0</v>
      </c>
      <c r="AI55" s="234">
        <f>AI17*Parametre!$C$84/1000</f>
        <v>0</v>
      </c>
      <c r="AJ55" s="234">
        <f>AJ17*Parametre!$C$84/1000</f>
        <v>0</v>
      </c>
      <c r="AK55" s="234">
        <f>AK17*Parametre!$C$84/1000</f>
        <v>0</v>
      </c>
      <c r="AL55" s="234">
        <f>AL17*Parametre!$C$84/1000</f>
        <v>0</v>
      </c>
      <c r="AM55" s="234">
        <f>AM17*Parametre!$C$84/1000</f>
        <v>0</v>
      </c>
      <c r="AN55" s="234">
        <f>AN17*Parametre!$C$84/1000</f>
        <v>0</v>
      </c>
      <c r="AO55" s="234">
        <f>AO17*Parametre!$C$84/1000</f>
        <v>0</v>
      </c>
      <c r="AP55" s="234">
        <f>AP17*Parametre!$C$84/1000</f>
        <v>0</v>
      </c>
    </row>
    <row r="56" spans="2:42" x14ac:dyDescent="0.2">
      <c r="B56" s="305" t="s">
        <v>499</v>
      </c>
      <c r="C56" s="350">
        <f t="shared" si="61"/>
        <v>0</v>
      </c>
      <c r="D56" s="350">
        <f t="shared" ref="D56:AP56" si="62">SUM(D53:D55)</f>
        <v>0</v>
      </c>
      <c r="E56" s="350">
        <f t="shared" si="62"/>
        <v>0</v>
      </c>
      <c r="F56" s="350">
        <f t="shared" si="62"/>
        <v>0</v>
      </c>
      <c r="G56" s="350">
        <f t="shared" si="62"/>
        <v>0</v>
      </c>
      <c r="H56" s="350">
        <f t="shared" si="62"/>
        <v>0</v>
      </c>
      <c r="I56" s="350">
        <f t="shared" si="62"/>
        <v>0</v>
      </c>
      <c r="J56" s="350">
        <f t="shared" si="62"/>
        <v>0</v>
      </c>
      <c r="K56" s="350">
        <f t="shared" si="62"/>
        <v>0</v>
      </c>
      <c r="L56" s="350">
        <f t="shared" si="62"/>
        <v>0</v>
      </c>
      <c r="M56" s="350">
        <f t="shared" si="62"/>
        <v>0</v>
      </c>
      <c r="N56" s="350">
        <f t="shared" si="62"/>
        <v>0</v>
      </c>
      <c r="O56" s="350">
        <f t="shared" si="62"/>
        <v>0</v>
      </c>
      <c r="P56" s="350">
        <f t="shared" si="62"/>
        <v>0</v>
      </c>
      <c r="Q56" s="350">
        <f t="shared" si="62"/>
        <v>0</v>
      </c>
      <c r="R56" s="350">
        <f t="shared" si="62"/>
        <v>0</v>
      </c>
      <c r="S56" s="350">
        <f t="shared" si="62"/>
        <v>0</v>
      </c>
      <c r="T56" s="350">
        <f t="shared" si="62"/>
        <v>0</v>
      </c>
      <c r="U56" s="350">
        <f t="shared" si="62"/>
        <v>0</v>
      </c>
      <c r="V56" s="350">
        <f t="shared" si="62"/>
        <v>0</v>
      </c>
      <c r="W56" s="350">
        <f t="shared" si="62"/>
        <v>0</v>
      </c>
      <c r="X56" s="350">
        <f t="shared" si="62"/>
        <v>0</v>
      </c>
      <c r="Y56" s="350">
        <f t="shared" si="62"/>
        <v>0</v>
      </c>
      <c r="Z56" s="350">
        <f t="shared" si="62"/>
        <v>0</v>
      </c>
      <c r="AA56" s="350">
        <f t="shared" si="62"/>
        <v>0</v>
      </c>
      <c r="AB56" s="350">
        <f t="shared" si="62"/>
        <v>0</v>
      </c>
      <c r="AC56" s="350">
        <f t="shared" si="62"/>
        <v>0</v>
      </c>
      <c r="AD56" s="350">
        <f t="shared" si="62"/>
        <v>0</v>
      </c>
      <c r="AE56" s="350">
        <f t="shared" si="62"/>
        <v>0</v>
      </c>
      <c r="AF56" s="350">
        <f t="shared" si="62"/>
        <v>0</v>
      </c>
      <c r="AG56" s="350">
        <f t="shared" si="62"/>
        <v>0</v>
      </c>
      <c r="AH56" s="350">
        <f t="shared" si="62"/>
        <v>0</v>
      </c>
      <c r="AI56" s="350">
        <f t="shared" si="62"/>
        <v>0</v>
      </c>
      <c r="AJ56" s="350">
        <f t="shared" si="62"/>
        <v>0</v>
      </c>
      <c r="AK56" s="350">
        <f t="shared" si="62"/>
        <v>0</v>
      </c>
      <c r="AL56" s="350">
        <f t="shared" si="62"/>
        <v>0</v>
      </c>
      <c r="AM56" s="350">
        <f t="shared" si="62"/>
        <v>0</v>
      </c>
      <c r="AN56" s="350">
        <f t="shared" si="62"/>
        <v>0</v>
      </c>
      <c r="AO56" s="350">
        <f t="shared" si="62"/>
        <v>0</v>
      </c>
      <c r="AP56" s="350">
        <f t="shared" si="62"/>
        <v>0</v>
      </c>
    </row>
    <row r="57" spans="2:42" ht="12" thickBot="1" x14ac:dyDescent="0.3">
      <c r="B57" s="399" t="s">
        <v>629</v>
      </c>
      <c r="C57" s="257" t="s">
        <v>9</v>
      </c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0"/>
      <c r="AB57" s="400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</row>
    <row r="58" spans="2:42" x14ac:dyDescent="0.2">
      <c r="B58" s="480" t="s">
        <v>658</v>
      </c>
      <c r="C58" s="349">
        <f>SUM(D58:AP58)</f>
        <v>0</v>
      </c>
      <c r="D58" s="234">
        <f>D15*Parametre!$D$84/1000</f>
        <v>0</v>
      </c>
      <c r="E58" s="234">
        <f>E15*Parametre!$D$84/1000</f>
        <v>0</v>
      </c>
      <c r="F58" s="234">
        <f>F15*Parametre!$D$84/1000</f>
        <v>0</v>
      </c>
      <c r="G58" s="234">
        <f>G15*Parametre!$D$84/1000</f>
        <v>0</v>
      </c>
      <c r="H58" s="234">
        <f>H15*Parametre!$D$84/1000</f>
        <v>0</v>
      </c>
      <c r="I58" s="234">
        <f>I15*Parametre!$D$84/1000</f>
        <v>0</v>
      </c>
      <c r="J58" s="234">
        <f>J15*Parametre!$D$84/1000</f>
        <v>0</v>
      </c>
      <c r="K58" s="234">
        <f>K15*Parametre!$D$84/1000</f>
        <v>0</v>
      </c>
      <c r="L58" s="234">
        <f>L15*Parametre!$D$84/1000</f>
        <v>0</v>
      </c>
      <c r="M58" s="234">
        <f>M15*Parametre!$D$84/1000</f>
        <v>0</v>
      </c>
      <c r="N58" s="234">
        <f>N15*Parametre!$D$84/1000</f>
        <v>0</v>
      </c>
      <c r="O58" s="234">
        <f>O15*Parametre!$D$84/1000</f>
        <v>0</v>
      </c>
      <c r="P58" s="234">
        <f>P15*Parametre!$D$84/1000</f>
        <v>0</v>
      </c>
      <c r="Q58" s="234">
        <f>Q15*Parametre!$D$84/1000</f>
        <v>0</v>
      </c>
      <c r="R58" s="234">
        <f>R15*Parametre!$D$84/1000</f>
        <v>0</v>
      </c>
      <c r="S58" s="234">
        <f>S15*Parametre!$D$84/1000</f>
        <v>0</v>
      </c>
      <c r="T58" s="234">
        <f>T15*Parametre!$D$84/1000</f>
        <v>0</v>
      </c>
      <c r="U58" s="234">
        <f>U15*Parametre!$D$84/1000</f>
        <v>0</v>
      </c>
      <c r="V58" s="234">
        <f>V15*Parametre!$D$84/1000</f>
        <v>0</v>
      </c>
      <c r="W58" s="234">
        <f>W15*Parametre!$D$84/1000</f>
        <v>0</v>
      </c>
      <c r="X58" s="234">
        <f>X15*Parametre!$D$84/1000</f>
        <v>0</v>
      </c>
      <c r="Y58" s="234">
        <f>Y15*Parametre!$D$84/1000</f>
        <v>0</v>
      </c>
      <c r="Z58" s="234">
        <f>Z15*Parametre!$D$84/1000</f>
        <v>0</v>
      </c>
      <c r="AA58" s="234">
        <f>AA15*Parametre!$D$84/1000</f>
        <v>0</v>
      </c>
      <c r="AB58" s="234">
        <f>AB15*Parametre!$D$84/1000</f>
        <v>0</v>
      </c>
      <c r="AC58" s="234">
        <f>AC15*Parametre!$D$84/1000</f>
        <v>0</v>
      </c>
      <c r="AD58" s="234">
        <f>AD15*Parametre!$D$84/1000</f>
        <v>0</v>
      </c>
      <c r="AE58" s="234">
        <f>AE15*Parametre!$D$84/1000</f>
        <v>0</v>
      </c>
      <c r="AF58" s="234">
        <f>AF15*Parametre!$D$84/1000</f>
        <v>0</v>
      </c>
      <c r="AG58" s="234">
        <f>AG15*Parametre!$D$84/1000</f>
        <v>0</v>
      </c>
      <c r="AH58" s="234">
        <f>AH15*Parametre!$D$84/1000</f>
        <v>0</v>
      </c>
      <c r="AI58" s="234">
        <f>AI15*Parametre!$D$84/1000</f>
        <v>0</v>
      </c>
      <c r="AJ58" s="234">
        <f>AJ15*Parametre!$D$84/1000</f>
        <v>0</v>
      </c>
      <c r="AK58" s="234">
        <f>AK15*Parametre!$D$84/1000</f>
        <v>0</v>
      </c>
      <c r="AL58" s="234">
        <f>AL15*Parametre!$D$84/1000</f>
        <v>0</v>
      </c>
      <c r="AM58" s="234">
        <f>AM15*Parametre!$D$84/1000</f>
        <v>0</v>
      </c>
      <c r="AN58" s="234">
        <f>AN15*Parametre!$D$84/1000</f>
        <v>0</v>
      </c>
      <c r="AO58" s="234">
        <f>AO15*Parametre!$D$84/1000</f>
        <v>0</v>
      </c>
      <c r="AP58" s="234">
        <f>AP15*Parametre!$D$84/1000</f>
        <v>0</v>
      </c>
    </row>
    <row r="59" spans="2:42" x14ac:dyDescent="0.2">
      <c r="B59" s="495" t="s">
        <v>678</v>
      </c>
      <c r="C59" s="349">
        <f t="shared" ref="C59:C61" si="63">SUM(D59:AP59)</f>
        <v>0</v>
      </c>
      <c r="D59" s="234">
        <f>D16*Parametre!$D$84/1000</f>
        <v>0</v>
      </c>
      <c r="E59" s="234">
        <f>E16*Parametre!$D$84/1000</f>
        <v>0</v>
      </c>
      <c r="F59" s="234">
        <f>F16*Parametre!$D$84/1000</f>
        <v>0</v>
      </c>
      <c r="G59" s="234">
        <f>G16*Parametre!$D$84/1000</f>
        <v>0</v>
      </c>
      <c r="H59" s="234">
        <f>H16*Parametre!$D$84/1000</f>
        <v>0</v>
      </c>
      <c r="I59" s="234">
        <f>I16*Parametre!$D$84/1000</f>
        <v>0</v>
      </c>
      <c r="J59" s="234">
        <f>J16*Parametre!$D$84/1000</f>
        <v>0</v>
      </c>
      <c r="K59" s="234">
        <f>K16*Parametre!$D$84/1000</f>
        <v>0</v>
      </c>
      <c r="L59" s="234">
        <f>L16*Parametre!$D$84/1000</f>
        <v>0</v>
      </c>
      <c r="M59" s="234">
        <f>M16*Parametre!$D$84/1000</f>
        <v>0</v>
      </c>
      <c r="N59" s="234">
        <f>N16*Parametre!$D$84/1000</f>
        <v>0</v>
      </c>
      <c r="O59" s="234">
        <f>O16*Parametre!$D$84/1000</f>
        <v>0</v>
      </c>
      <c r="P59" s="234">
        <f>P16*Parametre!$D$84/1000</f>
        <v>0</v>
      </c>
      <c r="Q59" s="234">
        <f>Q16*Parametre!$D$84/1000</f>
        <v>0</v>
      </c>
      <c r="R59" s="234">
        <f>R16*Parametre!$D$84/1000</f>
        <v>0</v>
      </c>
      <c r="S59" s="234">
        <f>S16*Parametre!$D$84/1000</f>
        <v>0</v>
      </c>
      <c r="T59" s="234">
        <f>T16*Parametre!$D$84/1000</f>
        <v>0</v>
      </c>
      <c r="U59" s="234">
        <f>U16*Parametre!$D$84/1000</f>
        <v>0</v>
      </c>
      <c r="V59" s="234">
        <f>V16*Parametre!$D$84/1000</f>
        <v>0</v>
      </c>
      <c r="W59" s="234">
        <f>W16*Parametre!$D$84/1000</f>
        <v>0</v>
      </c>
      <c r="X59" s="234">
        <f>X16*Parametre!$D$84/1000</f>
        <v>0</v>
      </c>
      <c r="Y59" s="234">
        <f>Y16*Parametre!$D$84/1000</f>
        <v>0</v>
      </c>
      <c r="Z59" s="234">
        <f>Z16*Parametre!$D$84/1000</f>
        <v>0</v>
      </c>
      <c r="AA59" s="234">
        <f>AA16*Parametre!$D$84/1000</f>
        <v>0</v>
      </c>
      <c r="AB59" s="234">
        <f>AB16*Parametre!$D$84/1000</f>
        <v>0</v>
      </c>
      <c r="AC59" s="234">
        <f>AC16*Parametre!$D$84/1000</f>
        <v>0</v>
      </c>
      <c r="AD59" s="234">
        <f>AD16*Parametre!$D$84/1000</f>
        <v>0</v>
      </c>
      <c r="AE59" s="234">
        <f>AE16*Parametre!$D$84/1000</f>
        <v>0</v>
      </c>
      <c r="AF59" s="234">
        <f>AF16*Parametre!$D$84/1000</f>
        <v>0</v>
      </c>
      <c r="AG59" s="234">
        <f>AG16*Parametre!$D$84/1000</f>
        <v>0</v>
      </c>
      <c r="AH59" s="234">
        <f>AH16*Parametre!$D$84/1000</f>
        <v>0</v>
      </c>
      <c r="AI59" s="234">
        <f>AI16*Parametre!$D$84/1000</f>
        <v>0</v>
      </c>
      <c r="AJ59" s="234">
        <f>AJ16*Parametre!$D$84/1000</f>
        <v>0</v>
      </c>
      <c r="AK59" s="234">
        <f>AK16*Parametre!$D$84/1000</f>
        <v>0</v>
      </c>
      <c r="AL59" s="234">
        <f>AL16*Parametre!$D$84/1000</f>
        <v>0</v>
      </c>
      <c r="AM59" s="234">
        <f>AM16*Parametre!$D$84/1000</f>
        <v>0</v>
      </c>
      <c r="AN59" s="234">
        <f>AN16*Parametre!$D$84/1000</f>
        <v>0</v>
      </c>
      <c r="AO59" s="234">
        <f>AO16*Parametre!$D$84/1000</f>
        <v>0</v>
      </c>
      <c r="AP59" s="234">
        <f>AP16*Parametre!$D$84/1000</f>
        <v>0</v>
      </c>
    </row>
    <row r="60" spans="2:42" x14ac:dyDescent="0.2">
      <c r="B60" s="481" t="s">
        <v>689</v>
      </c>
      <c r="C60" s="349">
        <f t="shared" si="63"/>
        <v>0</v>
      </c>
      <c r="D60" s="234">
        <f>D17*Parametre!$D$84/1000</f>
        <v>0</v>
      </c>
      <c r="E60" s="234">
        <f>E17*Parametre!$D$84/1000</f>
        <v>0</v>
      </c>
      <c r="F60" s="234">
        <f>F17*Parametre!$D$84/1000</f>
        <v>0</v>
      </c>
      <c r="G60" s="234">
        <f>G17*Parametre!$D$84/1000</f>
        <v>0</v>
      </c>
      <c r="H60" s="234">
        <f>H17*Parametre!$D$84/1000</f>
        <v>0</v>
      </c>
      <c r="I60" s="234">
        <f>I17*Parametre!$D$84/1000</f>
        <v>0</v>
      </c>
      <c r="J60" s="234">
        <f>J17*Parametre!$D$84/1000</f>
        <v>0</v>
      </c>
      <c r="K60" s="234">
        <f>K17*Parametre!$D$84/1000</f>
        <v>0</v>
      </c>
      <c r="L60" s="234">
        <f>L17*Parametre!$D$84/1000</f>
        <v>0</v>
      </c>
      <c r="M60" s="234">
        <f>M17*Parametre!$D$84/1000</f>
        <v>0</v>
      </c>
      <c r="N60" s="234">
        <f>N17*Parametre!$D$84/1000</f>
        <v>0</v>
      </c>
      <c r="O60" s="234">
        <f>O17*Parametre!$D$84/1000</f>
        <v>0</v>
      </c>
      <c r="P60" s="234">
        <f>P17*Parametre!$D$84/1000</f>
        <v>0</v>
      </c>
      <c r="Q60" s="234">
        <f>Q17*Parametre!$D$84/1000</f>
        <v>0</v>
      </c>
      <c r="R60" s="234">
        <f>R17*Parametre!$D$84/1000</f>
        <v>0</v>
      </c>
      <c r="S60" s="234">
        <f>S17*Parametre!$D$84/1000</f>
        <v>0</v>
      </c>
      <c r="T60" s="234">
        <f>T17*Parametre!$D$84/1000</f>
        <v>0</v>
      </c>
      <c r="U60" s="234">
        <f>U17*Parametre!$D$84/1000</f>
        <v>0</v>
      </c>
      <c r="V60" s="234">
        <f>V17*Parametre!$D$84/1000</f>
        <v>0</v>
      </c>
      <c r="W60" s="234">
        <f>W17*Parametre!$D$84/1000</f>
        <v>0</v>
      </c>
      <c r="X60" s="234">
        <f>X17*Parametre!$D$84/1000</f>
        <v>0</v>
      </c>
      <c r="Y60" s="234">
        <f>Y17*Parametre!$D$84/1000</f>
        <v>0</v>
      </c>
      <c r="Z60" s="234">
        <f>Z17*Parametre!$D$84/1000</f>
        <v>0</v>
      </c>
      <c r="AA60" s="234">
        <f>AA17*Parametre!$D$84/1000</f>
        <v>0</v>
      </c>
      <c r="AB60" s="234">
        <f>AB17*Parametre!$D$84/1000</f>
        <v>0</v>
      </c>
      <c r="AC60" s="234">
        <f>AC17*Parametre!$D$84/1000</f>
        <v>0</v>
      </c>
      <c r="AD60" s="234">
        <f>AD17*Parametre!$D$84/1000</f>
        <v>0</v>
      </c>
      <c r="AE60" s="234">
        <f>AE17*Parametre!$D$84/1000</f>
        <v>0</v>
      </c>
      <c r="AF60" s="234">
        <f>AF17*Parametre!$D$84/1000</f>
        <v>0</v>
      </c>
      <c r="AG60" s="234">
        <f>AG17*Parametre!$D$84/1000</f>
        <v>0</v>
      </c>
      <c r="AH60" s="234">
        <f>AH17*Parametre!$D$84/1000</f>
        <v>0</v>
      </c>
      <c r="AI60" s="234">
        <f>AI17*Parametre!$D$84/1000</f>
        <v>0</v>
      </c>
      <c r="AJ60" s="234">
        <f>AJ17*Parametre!$D$84/1000</f>
        <v>0</v>
      </c>
      <c r="AK60" s="234">
        <f>AK17*Parametre!$D$84/1000</f>
        <v>0</v>
      </c>
      <c r="AL60" s="234">
        <f>AL17*Parametre!$D$84/1000</f>
        <v>0</v>
      </c>
      <c r="AM60" s="234">
        <f>AM17*Parametre!$D$84/1000</f>
        <v>0</v>
      </c>
      <c r="AN60" s="234">
        <f>AN17*Parametre!$D$84/1000</f>
        <v>0</v>
      </c>
      <c r="AO60" s="234">
        <f>AO17*Parametre!$D$84/1000</f>
        <v>0</v>
      </c>
      <c r="AP60" s="234">
        <f>AP17*Parametre!$D$84/1000</f>
        <v>0</v>
      </c>
    </row>
    <row r="61" spans="2:42" x14ac:dyDescent="0.2">
      <c r="B61" s="305" t="s">
        <v>499</v>
      </c>
      <c r="C61" s="350">
        <f t="shared" si="63"/>
        <v>0</v>
      </c>
      <c r="D61" s="350">
        <f t="shared" ref="D61:AP61" si="64">SUM(D58:D60)</f>
        <v>0</v>
      </c>
      <c r="E61" s="350">
        <f t="shared" si="64"/>
        <v>0</v>
      </c>
      <c r="F61" s="350">
        <f t="shared" si="64"/>
        <v>0</v>
      </c>
      <c r="G61" s="350">
        <f t="shared" si="64"/>
        <v>0</v>
      </c>
      <c r="H61" s="350">
        <f t="shared" si="64"/>
        <v>0</v>
      </c>
      <c r="I61" s="350">
        <f t="shared" si="64"/>
        <v>0</v>
      </c>
      <c r="J61" s="350">
        <f t="shared" si="64"/>
        <v>0</v>
      </c>
      <c r="K61" s="350">
        <f t="shared" si="64"/>
        <v>0</v>
      </c>
      <c r="L61" s="350">
        <f t="shared" si="64"/>
        <v>0</v>
      </c>
      <c r="M61" s="350">
        <f t="shared" si="64"/>
        <v>0</v>
      </c>
      <c r="N61" s="350">
        <f t="shared" si="64"/>
        <v>0</v>
      </c>
      <c r="O61" s="350">
        <f t="shared" si="64"/>
        <v>0</v>
      </c>
      <c r="P61" s="350">
        <f t="shared" si="64"/>
        <v>0</v>
      </c>
      <c r="Q61" s="350">
        <f t="shared" si="64"/>
        <v>0</v>
      </c>
      <c r="R61" s="350">
        <f t="shared" si="64"/>
        <v>0</v>
      </c>
      <c r="S61" s="350">
        <f t="shared" si="64"/>
        <v>0</v>
      </c>
      <c r="T61" s="350">
        <f t="shared" si="64"/>
        <v>0</v>
      </c>
      <c r="U61" s="350">
        <f t="shared" si="64"/>
        <v>0</v>
      </c>
      <c r="V61" s="350">
        <f t="shared" si="64"/>
        <v>0</v>
      </c>
      <c r="W61" s="350">
        <f t="shared" si="64"/>
        <v>0</v>
      </c>
      <c r="X61" s="350">
        <f t="shared" si="64"/>
        <v>0</v>
      </c>
      <c r="Y61" s="350">
        <f t="shared" si="64"/>
        <v>0</v>
      </c>
      <c r="Z61" s="350">
        <f t="shared" si="64"/>
        <v>0</v>
      </c>
      <c r="AA61" s="350">
        <f t="shared" si="64"/>
        <v>0</v>
      </c>
      <c r="AB61" s="350">
        <f t="shared" si="64"/>
        <v>0</v>
      </c>
      <c r="AC61" s="350">
        <f t="shared" si="64"/>
        <v>0</v>
      </c>
      <c r="AD61" s="350">
        <f t="shared" si="64"/>
        <v>0</v>
      </c>
      <c r="AE61" s="350">
        <f t="shared" si="64"/>
        <v>0</v>
      </c>
      <c r="AF61" s="350">
        <f t="shared" si="64"/>
        <v>0</v>
      </c>
      <c r="AG61" s="350">
        <f t="shared" si="64"/>
        <v>0</v>
      </c>
      <c r="AH61" s="350">
        <f t="shared" si="64"/>
        <v>0</v>
      </c>
      <c r="AI61" s="350">
        <f t="shared" si="64"/>
        <v>0</v>
      </c>
      <c r="AJ61" s="350">
        <f t="shared" si="64"/>
        <v>0</v>
      </c>
      <c r="AK61" s="350">
        <f t="shared" si="64"/>
        <v>0</v>
      </c>
      <c r="AL61" s="350">
        <f t="shared" si="64"/>
        <v>0</v>
      </c>
      <c r="AM61" s="350">
        <f t="shared" si="64"/>
        <v>0</v>
      </c>
      <c r="AN61" s="350">
        <f t="shared" si="64"/>
        <v>0</v>
      </c>
      <c r="AO61" s="350">
        <f t="shared" si="64"/>
        <v>0</v>
      </c>
      <c r="AP61" s="350">
        <f t="shared" si="64"/>
        <v>0</v>
      </c>
    </row>
    <row r="62" spans="2:42" ht="13.2" thickBot="1" x14ac:dyDescent="0.35">
      <c r="B62" s="399" t="s">
        <v>135</v>
      </c>
      <c r="C62" s="257" t="s">
        <v>9</v>
      </c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400"/>
      <c r="Z62" s="400"/>
      <c r="AA62" s="400"/>
      <c r="AB62" s="400"/>
      <c r="AC62" s="400"/>
      <c r="AD62" s="400"/>
      <c r="AE62" s="400"/>
      <c r="AF62" s="400"/>
      <c r="AG62" s="400"/>
      <c r="AH62" s="400"/>
      <c r="AI62" s="400"/>
      <c r="AJ62" s="400"/>
      <c r="AK62" s="400"/>
      <c r="AL62" s="400"/>
      <c r="AM62" s="400"/>
      <c r="AN62" s="400"/>
      <c r="AO62" s="400"/>
      <c r="AP62" s="400"/>
    </row>
    <row r="63" spans="2:42" x14ac:dyDescent="0.2">
      <c r="B63" s="480" t="s">
        <v>658</v>
      </c>
      <c r="C63" s="349">
        <f>SUM(D63:AP63)</f>
        <v>0</v>
      </c>
      <c r="D63" s="234">
        <f>D15*Parametre!$E$84/1000</f>
        <v>0</v>
      </c>
      <c r="E63" s="234">
        <f>E15*Parametre!$E$84/1000</f>
        <v>0</v>
      </c>
      <c r="F63" s="234">
        <f>F15*Parametre!$E$84/1000</f>
        <v>0</v>
      </c>
      <c r="G63" s="234">
        <f>G15*Parametre!$E$84/1000</f>
        <v>0</v>
      </c>
      <c r="H63" s="234">
        <f>H15*Parametre!$E$84/1000</f>
        <v>0</v>
      </c>
      <c r="I63" s="234">
        <f>I15*Parametre!$E$84/1000</f>
        <v>0</v>
      </c>
      <c r="J63" s="234">
        <f>J15*Parametre!$E$84/1000</f>
        <v>0</v>
      </c>
      <c r="K63" s="234">
        <f>K15*Parametre!$E$84/1000</f>
        <v>0</v>
      </c>
      <c r="L63" s="234">
        <f>L15*Parametre!$E$84/1000</f>
        <v>0</v>
      </c>
      <c r="M63" s="234">
        <f>M15*Parametre!$E$84/1000</f>
        <v>0</v>
      </c>
      <c r="N63" s="234">
        <f>N15*Parametre!$E$84/1000</f>
        <v>0</v>
      </c>
      <c r="O63" s="234">
        <f>O15*Parametre!$E$84/1000</f>
        <v>0</v>
      </c>
      <c r="P63" s="234">
        <f>P15*Parametre!$E$84/1000</f>
        <v>0</v>
      </c>
      <c r="Q63" s="234">
        <f>Q15*Parametre!$E$84/1000</f>
        <v>0</v>
      </c>
      <c r="R63" s="234">
        <f>R15*Parametre!$E$84/1000</f>
        <v>0</v>
      </c>
      <c r="S63" s="234">
        <f>S15*Parametre!$E$84/1000</f>
        <v>0</v>
      </c>
      <c r="T63" s="234">
        <f>T15*Parametre!$E$84/1000</f>
        <v>0</v>
      </c>
      <c r="U63" s="234">
        <f>U15*Parametre!$E$84/1000</f>
        <v>0</v>
      </c>
      <c r="V63" s="234">
        <f>V15*Parametre!$E$84/1000</f>
        <v>0</v>
      </c>
      <c r="W63" s="234">
        <f>W15*Parametre!$E$84/1000</f>
        <v>0</v>
      </c>
      <c r="X63" s="234">
        <f>X15*Parametre!$E$84/1000</f>
        <v>0</v>
      </c>
      <c r="Y63" s="234">
        <f>Y15*Parametre!$E$84/1000</f>
        <v>0</v>
      </c>
      <c r="Z63" s="234">
        <f>Z15*Parametre!$E$84/1000</f>
        <v>0</v>
      </c>
      <c r="AA63" s="234">
        <f>AA15*Parametre!$E$84/1000</f>
        <v>0</v>
      </c>
      <c r="AB63" s="234">
        <f>AB15*Parametre!$E$84/1000</f>
        <v>0</v>
      </c>
      <c r="AC63" s="234">
        <f>AC15*Parametre!$E$84/1000</f>
        <v>0</v>
      </c>
      <c r="AD63" s="234">
        <f>AD15*Parametre!$E$84/1000</f>
        <v>0</v>
      </c>
      <c r="AE63" s="234">
        <f>AE15*Parametre!$E$84/1000</f>
        <v>0</v>
      </c>
      <c r="AF63" s="234">
        <f>AF15*Parametre!$E$84/1000</f>
        <v>0</v>
      </c>
      <c r="AG63" s="234">
        <f>AG15*Parametre!$E$84/1000</f>
        <v>0</v>
      </c>
      <c r="AH63" s="234">
        <f>AH15*Parametre!$E$84/1000</f>
        <v>0</v>
      </c>
      <c r="AI63" s="234">
        <f>AI15*Parametre!$E$84/1000</f>
        <v>0</v>
      </c>
      <c r="AJ63" s="234">
        <f>AJ15*Parametre!$E$84/1000</f>
        <v>0</v>
      </c>
      <c r="AK63" s="234">
        <f>AK15*Parametre!$E$84/1000</f>
        <v>0</v>
      </c>
      <c r="AL63" s="234">
        <f>AL15*Parametre!$E$84/1000</f>
        <v>0</v>
      </c>
      <c r="AM63" s="234">
        <f>AM15*Parametre!$E$84/1000</f>
        <v>0</v>
      </c>
      <c r="AN63" s="234">
        <f>AN15*Parametre!$E$84/1000</f>
        <v>0</v>
      </c>
      <c r="AO63" s="234">
        <f>AO15*Parametre!$E$84/1000</f>
        <v>0</v>
      </c>
      <c r="AP63" s="234">
        <f>AP15*Parametre!$E$84/1000</f>
        <v>0</v>
      </c>
    </row>
    <row r="64" spans="2:42" x14ac:dyDescent="0.2">
      <c r="B64" s="495" t="s">
        <v>678</v>
      </c>
      <c r="C64" s="349">
        <f t="shared" ref="C64:C66" si="65">SUM(D64:AP64)</f>
        <v>0</v>
      </c>
      <c r="D64" s="234">
        <f>D16*Parametre!$E$84/1000</f>
        <v>0</v>
      </c>
      <c r="E64" s="234">
        <f>E16*Parametre!$E$84/1000</f>
        <v>0</v>
      </c>
      <c r="F64" s="234">
        <f>F16*Parametre!$E$84/1000</f>
        <v>0</v>
      </c>
      <c r="G64" s="234">
        <f>G16*Parametre!$E$84/1000</f>
        <v>0</v>
      </c>
      <c r="H64" s="234">
        <f>H16*Parametre!$E$84/1000</f>
        <v>0</v>
      </c>
      <c r="I64" s="234">
        <f>I16*Parametre!$E$84/1000</f>
        <v>0</v>
      </c>
      <c r="J64" s="234">
        <f>J16*Parametre!$E$84/1000</f>
        <v>0</v>
      </c>
      <c r="K64" s="234">
        <f>K16*Parametre!$E$84/1000</f>
        <v>0</v>
      </c>
      <c r="L64" s="234">
        <f>L16*Parametre!$E$84/1000</f>
        <v>0</v>
      </c>
      <c r="M64" s="234">
        <f>M16*Parametre!$E$84/1000</f>
        <v>0</v>
      </c>
      <c r="N64" s="234">
        <f>N16*Parametre!$E$84/1000</f>
        <v>0</v>
      </c>
      <c r="O64" s="234">
        <f>O16*Parametre!$E$84/1000</f>
        <v>0</v>
      </c>
      <c r="P64" s="234">
        <f>P16*Parametre!$E$84/1000</f>
        <v>0</v>
      </c>
      <c r="Q64" s="234">
        <f>Q16*Parametre!$E$84/1000</f>
        <v>0</v>
      </c>
      <c r="R64" s="234">
        <f>R16*Parametre!$E$84/1000</f>
        <v>0</v>
      </c>
      <c r="S64" s="234">
        <f>S16*Parametre!$E$84/1000</f>
        <v>0</v>
      </c>
      <c r="T64" s="234">
        <f>T16*Parametre!$E$84/1000</f>
        <v>0</v>
      </c>
      <c r="U64" s="234">
        <f>U16*Parametre!$E$84/1000</f>
        <v>0</v>
      </c>
      <c r="V64" s="234">
        <f>V16*Parametre!$E$84/1000</f>
        <v>0</v>
      </c>
      <c r="W64" s="234">
        <f>W16*Parametre!$E$84/1000</f>
        <v>0</v>
      </c>
      <c r="X64" s="234">
        <f>X16*Parametre!$E$84/1000</f>
        <v>0</v>
      </c>
      <c r="Y64" s="234">
        <f>Y16*Parametre!$E$84/1000</f>
        <v>0</v>
      </c>
      <c r="Z64" s="234">
        <f>Z16*Parametre!$E$84/1000</f>
        <v>0</v>
      </c>
      <c r="AA64" s="234">
        <f>AA16*Parametre!$E$84/1000</f>
        <v>0</v>
      </c>
      <c r="AB64" s="234">
        <f>AB16*Parametre!$E$84/1000</f>
        <v>0</v>
      </c>
      <c r="AC64" s="234">
        <f>AC16*Parametre!$E$84/1000</f>
        <v>0</v>
      </c>
      <c r="AD64" s="234">
        <f>AD16*Parametre!$E$84/1000</f>
        <v>0</v>
      </c>
      <c r="AE64" s="234">
        <f>AE16*Parametre!$E$84/1000</f>
        <v>0</v>
      </c>
      <c r="AF64" s="234">
        <f>AF16*Parametre!$E$84/1000</f>
        <v>0</v>
      </c>
      <c r="AG64" s="234">
        <f>AG16*Parametre!$E$84/1000</f>
        <v>0</v>
      </c>
      <c r="AH64" s="234">
        <f>AH16*Parametre!$E$84/1000</f>
        <v>0</v>
      </c>
      <c r="AI64" s="234">
        <f>AI16*Parametre!$E$84/1000</f>
        <v>0</v>
      </c>
      <c r="AJ64" s="234">
        <f>AJ16*Parametre!$E$84/1000</f>
        <v>0</v>
      </c>
      <c r="AK64" s="234">
        <f>AK16*Parametre!$E$84/1000</f>
        <v>0</v>
      </c>
      <c r="AL64" s="234">
        <f>AL16*Parametre!$E$84/1000</f>
        <v>0</v>
      </c>
      <c r="AM64" s="234">
        <f>AM16*Parametre!$E$84/1000</f>
        <v>0</v>
      </c>
      <c r="AN64" s="234">
        <f>AN16*Parametre!$E$84/1000</f>
        <v>0</v>
      </c>
      <c r="AO64" s="234">
        <f>AO16*Parametre!$E$84/1000</f>
        <v>0</v>
      </c>
      <c r="AP64" s="234">
        <f>AP16*Parametre!$E$84/1000</f>
        <v>0</v>
      </c>
    </row>
    <row r="65" spans="2:42" x14ac:dyDescent="0.2">
      <c r="B65" s="481" t="s">
        <v>689</v>
      </c>
      <c r="C65" s="349">
        <f t="shared" si="65"/>
        <v>0</v>
      </c>
      <c r="D65" s="234">
        <f>D17*Parametre!$E$84/1000</f>
        <v>0</v>
      </c>
      <c r="E65" s="234">
        <f>E17*Parametre!$E$84/1000</f>
        <v>0</v>
      </c>
      <c r="F65" s="234">
        <f>F17*Parametre!$E$84/1000</f>
        <v>0</v>
      </c>
      <c r="G65" s="234">
        <f>G17*Parametre!$E$84/1000</f>
        <v>0</v>
      </c>
      <c r="H65" s="234">
        <f>H17*Parametre!$E$84/1000</f>
        <v>0</v>
      </c>
      <c r="I65" s="234">
        <f>I17*Parametre!$E$84/1000</f>
        <v>0</v>
      </c>
      <c r="J65" s="234">
        <f>J17*Parametre!$E$84/1000</f>
        <v>0</v>
      </c>
      <c r="K65" s="234">
        <f>K17*Parametre!$E$84/1000</f>
        <v>0</v>
      </c>
      <c r="L65" s="234">
        <f>L17*Parametre!$E$84/1000</f>
        <v>0</v>
      </c>
      <c r="M65" s="234">
        <f>M17*Parametre!$E$84/1000</f>
        <v>0</v>
      </c>
      <c r="N65" s="234">
        <f>N17*Parametre!$E$84/1000</f>
        <v>0</v>
      </c>
      <c r="O65" s="234">
        <f>O17*Parametre!$E$84/1000</f>
        <v>0</v>
      </c>
      <c r="P65" s="234">
        <f>P17*Parametre!$E$84/1000</f>
        <v>0</v>
      </c>
      <c r="Q65" s="234">
        <f>Q17*Parametre!$E$84/1000</f>
        <v>0</v>
      </c>
      <c r="R65" s="234">
        <f>R17*Parametre!$E$84/1000</f>
        <v>0</v>
      </c>
      <c r="S65" s="234">
        <f>S17*Parametre!$E$84/1000</f>
        <v>0</v>
      </c>
      <c r="T65" s="234">
        <f>T17*Parametre!$E$84/1000</f>
        <v>0</v>
      </c>
      <c r="U65" s="234">
        <f>U17*Parametre!$E$84/1000</f>
        <v>0</v>
      </c>
      <c r="V65" s="234">
        <f>V17*Parametre!$E$84/1000</f>
        <v>0</v>
      </c>
      <c r="W65" s="234">
        <f>W17*Parametre!$E$84/1000</f>
        <v>0</v>
      </c>
      <c r="X65" s="234">
        <f>X17*Parametre!$E$84/1000</f>
        <v>0</v>
      </c>
      <c r="Y65" s="234">
        <f>Y17*Parametre!$E$84/1000</f>
        <v>0</v>
      </c>
      <c r="Z65" s="234">
        <f>Z17*Parametre!$E$84/1000</f>
        <v>0</v>
      </c>
      <c r="AA65" s="234">
        <f>AA17*Parametre!$E$84/1000</f>
        <v>0</v>
      </c>
      <c r="AB65" s="234">
        <f>AB17*Parametre!$E$84/1000</f>
        <v>0</v>
      </c>
      <c r="AC65" s="234">
        <f>AC17*Parametre!$E$84/1000</f>
        <v>0</v>
      </c>
      <c r="AD65" s="234">
        <f>AD17*Parametre!$E$84/1000</f>
        <v>0</v>
      </c>
      <c r="AE65" s="234">
        <f>AE17*Parametre!$E$84/1000</f>
        <v>0</v>
      </c>
      <c r="AF65" s="234">
        <f>AF17*Parametre!$E$84/1000</f>
        <v>0</v>
      </c>
      <c r="AG65" s="234">
        <f>AG17*Parametre!$E$84/1000</f>
        <v>0</v>
      </c>
      <c r="AH65" s="234">
        <f>AH17*Parametre!$E$84/1000</f>
        <v>0</v>
      </c>
      <c r="AI65" s="234">
        <f>AI17*Parametre!$E$84/1000</f>
        <v>0</v>
      </c>
      <c r="AJ65" s="234">
        <f>AJ17*Parametre!$E$84/1000</f>
        <v>0</v>
      </c>
      <c r="AK65" s="234">
        <f>AK17*Parametre!$E$84/1000</f>
        <v>0</v>
      </c>
      <c r="AL65" s="234">
        <f>AL17*Parametre!$E$84/1000</f>
        <v>0</v>
      </c>
      <c r="AM65" s="234">
        <f>AM17*Parametre!$E$84/1000</f>
        <v>0</v>
      </c>
      <c r="AN65" s="234">
        <f>AN17*Parametre!$E$84/1000</f>
        <v>0</v>
      </c>
      <c r="AO65" s="234">
        <f>AO17*Parametre!$E$84/1000</f>
        <v>0</v>
      </c>
      <c r="AP65" s="234">
        <f>AP17*Parametre!$E$84/1000</f>
        <v>0</v>
      </c>
    </row>
    <row r="66" spans="2:42" x14ac:dyDescent="0.2">
      <c r="B66" s="305" t="s">
        <v>499</v>
      </c>
      <c r="C66" s="350">
        <f t="shared" si="65"/>
        <v>0</v>
      </c>
      <c r="D66" s="350">
        <f t="shared" ref="D66:AP66" si="66">SUM(D63:D65)</f>
        <v>0</v>
      </c>
      <c r="E66" s="350">
        <f t="shared" si="66"/>
        <v>0</v>
      </c>
      <c r="F66" s="350">
        <f t="shared" si="66"/>
        <v>0</v>
      </c>
      <c r="G66" s="350">
        <f t="shared" si="66"/>
        <v>0</v>
      </c>
      <c r="H66" s="350">
        <f t="shared" si="66"/>
        <v>0</v>
      </c>
      <c r="I66" s="350">
        <f t="shared" si="66"/>
        <v>0</v>
      </c>
      <c r="J66" s="350">
        <f t="shared" si="66"/>
        <v>0</v>
      </c>
      <c r="K66" s="350">
        <f t="shared" si="66"/>
        <v>0</v>
      </c>
      <c r="L66" s="350">
        <f t="shared" si="66"/>
        <v>0</v>
      </c>
      <c r="M66" s="350">
        <f t="shared" si="66"/>
        <v>0</v>
      </c>
      <c r="N66" s="350">
        <f t="shared" si="66"/>
        <v>0</v>
      </c>
      <c r="O66" s="350">
        <f t="shared" si="66"/>
        <v>0</v>
      </c>
      <c r="P66" s="350">
        <f t="shared" si="66"/>
        <v>0</v>
      </c>
      <c r="Q66" s="350">
        <f t="shared" si="66"/>
        <v>0</v>
      </c>
      <c r="R66" s="350">
        <f t="shared" si="66"/>
        <v>0</v>
      </c>
      <c r="S66" s="350">
        <f t="shared" si="66"/>
        <v>0</v>
      </c>
      <c r="T66" s="350">
        <f t="shared" si="66"/>
        <v>0</v>
      </c>
      <c r="U66" s="350">
        <f t="shared" si="66"/>
        <v>0</v>
      </c>
      <c r="V66" s="350">
        <f t="shared" si="66"/>
        <v>0</v>
      </c>
      <c r="W66" s="350">
        <f t="shared" si="66"/>
        <v>0</v>
      </c>
      <c r="X66" s="350">
        <f t="shared" si="66"/>
        <v>0</v>
      </c>
      <c r="Y66" s="350">
        <f t="shared" si="66"/>
        <v>0</v>
      </c>
      <c r="Z66" s="350">
        <f t="shared" si="66"/>
        <v>0</v>
      </c>
      <c r="AA66" s="350">
        <f t="shared" si="66"/>
        <v>0</v>
      </c>
      <c r="AB66" s="350">
        <f t="shared" si="66"/>
        <v>0</v>
      </c>
      <c r="AC66" s="350">
        <f t="shared" si="66"/>
        <v>0</v>
      </c>
      <c r="AD66" s="350">
        <f t="shared" si="66"/>
        <v>0</v>
      </c>
      <c r="AE66" s="350">
        <f t="shared" si="66"/>
        <v>0</v>
      </c>
      <c r="AF66" s="350">
        <f t="shared" si="66"/>
        <v>0</v>
      </c>
      <c r="AG66" s="350">
        <f t="shared" si="66"/>
        <v>0</v>
      </c>
      <c r="AH66" s="350">
        <f t="shared" si="66"/>
        <v>0</v>
      </c>
      <c r="AI66" s="350">
        <f t="shared" si="66"/>
        <v>0</v>
      </c>
      <c r="AJ66" s="350">
        <f t="shared" si="66"/>
        <v>0</v>
      </c>
      <c r="AK66" s="350">
        <f t="shared" si="66"/>
        <v>0</v>
      </c>
      <c r="AL66" s="350">
        <f t="shared" si="66"/>
        <v>0</v>
      </c>
      <c r="AM66" s="350">
        <f t="shared" si="66"/>
        <v>0</v>
      </c>
      <c r="AN66" s="350">
        <f t="shared" si="66"/>
        <v>0</v>
      </c>
      <c r="AO66" s="350">
        <f t="shared" si="66"/>
        <v>0</v>
      </c>
      <c r="AP66" s="350">
        <f t="shared" si="66"/>
        <v>0</v>
      </c>
    </row>
    <row r="67" spans="2:42" ht="10.8" thickBot="1" x14ac:dyDescent="0.25">
      <c r="B67" s="399" t="s">
        <v>132</v>
      </c>
      <c r="C67" s="257" t="s">
        <v>9</v>
      </c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  <c r="AN67" s="400"/>
      <c r="AO67" s="400"/>
      <c r="AP67" s="400"/>
    </row>
    <row r="68" spans="2:42" x14ac:dyDescent="0.2">
      <c r="B68" s="480" t="s">
        <v>658</v>
      </c>
      <c r="C68" s="349">
        <f>SUM(D68:AP68)</f>
        <v>0</v>
      </c>
      <c r="D68" s="234">
        <f>D15*Parametre!$F$84/1000</f>
        <v>0</v>
      </c>
      <c r="E68" s="234">
        <f>E15*Parametre!$F$84/1000</f>
        <v>0</v>
      </c>
      <c r="F68" s="234">
        <f>F15*Parametre!$F$84/1000</f>
        <v>0</v>
      </c>
      <c r="G68" s="234">
        <f>G15*Parametre!$F$84/1000</f>
        <v>0</v>
      </c>
      <c r="H68" s="234">
        <f>H15*Parametre!$F$84/1000</f>
        <v>0</v>
      </c>
      <c r="I68" s="234">
        <f>I15*Parametre!$F$84/1000</f>
        <v>0</v>
      </c>
      <c r="J68" s="234">
        <f>J15*Parametre!$F$84/1000</f>
        <v>0</v>
      </c>
      <c r="K68" s="234">
        <f>K15*Parametre!$F$84/1000</f>
        <v>0</v>
      </c>
      <c r="L68" s="234">
        <f>L15*Parametre!$F$84/1000</f>
        <v>0</v>
      </c>
      <c r="M68" s="234">
        <f>M15*Parametre!$F$84/1000</f>
        <v>0</v>
      </c>
      <c r="N68" s="234">
        <f>N15*Parametre!$F$84/1000</f>
        <v>0</v>
      </c>
      <c r="O68" s="234">
        <f>O15*Parametre!$F$84/1000</f>
        <v>0</v>
      </c>
      <c r="P68" s="234">
        <f>P15*Parametre!$F$84/1000</f>
        <v>0</v>
      </c>
      <c r="Q68" s="234">
        <f>Q15*Parametre!$F$84/1000</f>
        <v>0</v>
      </c>
      <c r="R68" s="234">
        <f>R15*Parametre!$F$84/1000</f>
        <v>0</v>
      </c>
      <c r="S68" s="234">
        <f>S15*Parametre!$F$84/1000</f>
        <v>0</v>
      </c>
      <c r="T68" s="234">
        <f>T15*Parametre!$F$84/1000</f>
        <v>0</v>
      </c>
      <c r="U68" s="234">
        <f>U15*Parametre!$F$84/1000</f>
        <v>0</v>
      </c>
      <c r="V68" s="234">
        <f>V15*Parametre!$F$84/1000</f>
        <v>0</v>
      </c>
      <c r="W68" s="234">
        <f>W15*Parametre!$F$84/1000</f>
        <v>0</v>
      </c>
      <c r="X68" s="234">
        <f>X15*Parametre!$F$84/1000</f>
        <v>0</v>
      </c>
      <c r="Y68" s="234">
        <f>Y15*Parametre!$F$84/1000</f>
        <v>0</v>
      </c>
      <c r="Z68" s="234">
        <f>Z15*Parametre!$F$84/1000</f>
        <v>0</v>
      </c>
      <c r="AA68" s="234">
        <f>AA15*Parametre!$F$84/1000</f>
        <v>0</v>
      </c>
      <c r="AB68" s="234">
        <f>AB15*Parametre!$F$84/1000</f>
        <v>0</v>
      </c>
      <c r="AC68" s="234">
        <f>AC15*Parametre!$F$84/1000</f>
        <v>0</v>
      </c>
      <c r="AD68" s="234">
        <f>AD15*Parametre!$F$84/1000</f>
        <v>0</v>
      </c>
      <c r="AE68" s="234">
        <f>AE15*Parametre!$F$84/1000</f>
        <v>0</v>
      </c>
      <c r="AF68" s="234">
        <f>AF15*Parametre!$F$84/1000</f>
        <v>0</v>
      </c>
      <c r="AG68" s="234">
        <f>AG15*Parametre!$F$84/1000</f>
        <v>0</v>
      </c>
      <c r="AH68" s="234">
        <f>AH15*Parametre!$F$84/1000</f>
        <v>0</v>
      </c>
      <c r="AI68" s="234">
        <f>AI15*Parametre!$F$84/1000</f>
        <v>0</v>
      </c>
      <c r="AJ68" s="234">
        <f>AJ15*Parametre!$F$84/1000</f>
        <v>0</v>
      </c>
      <c r="AK68" s="234">
        <f>AK15*Parametre!$F$84/1000</f>
        <v>0</v>
      </c>
      <c r="AL68" s="234">
        <f>AL15*Parametre!$F$84/1000</f>
        <v>0</v>
      </c>
      <c r="AM68" s="234">
        <f>AM15*Parametre!$F$84/1000</f>
        <v>0</v>
      </c>
      <c r="AN68" s="234">
        <f>AN15*Parametre!$F$84/1000</f>
        <v>0</v>
      </c>
      <c r="AO68" s="234">
        <f>AO15*Parametre!$F$84/1000</f>
        <v>0</v>
      </c>
      <c r="AP68" s="234">
        <f>AP15*Parametre!$F$84/1000</f>
        <v>0</v>
      </c>
    </row>
    <row r="69" spans="2:42" x14ac:dyDescent="0.2">
      <c r="B69" s="495" t="s">
        <v>678</v>
      </c>
      <c r="C69" s="349">
        <f t="shared" ref="C69:C71" si="67">SUM(D69:AP69)</f>
        <v>0</v>
      </c>
      <c r="D69" s="234">
        <f>D16*Parametre!$F$84/1000</f>
        <v>0</v>
      </c>
      <c r="E69" s="234">
        <f>E16*Parametre!$F$84/1000</f>
        <v>0</v>
      </c>
      <c r="F69" s="234">
        <f>F16*Parametre!$F$84/1000</f>
        <v>0</v>
      </c>
      <c r="G69" s="234">
        <f>G16*Parametre!$F$84/1000</f>
        <v>0</v>
      </c>
      <c r="H69" s="234">
        <f>H16*Parametre!$F$84/1000</f>
        <v>0</v>
      </c>
      <c r="I69" s="234">
        <f>I16*Parametre!$F$84/1000</f>
        <v>0</v>
      </c>
      <c r="J69" s="234">
        <f>J16*Parametre!$F$84/1000</f>
        <v>0</v>
      </c>
      <c r="K69" s="234">
        <f>K16*Parametre!$F$84/1000</f>
        <v>0</v>
      </c>
      <c r="L69" s="234">
        <f>L16*Parametre!$F$84/1000</f>
        <v>0</v>
      </c>
      <c r="M69" s="234">
        <f>M16*Parametre!$F$84/1000</f>
        <v>0</v>
      </c>
      <c r="N69" s="234">
        <f>N16*Parametre!$F$84/1000</f>
        <v>0</v>
      </c>
      <c r="O69" s="234">
        <f>O16*Parametre!$F$84/1000</f>
        <v>0</v>
      </c>
      <c r="P69" s="234">
        <f>P16*Parametre!$F$84/1000</f>
        <v>0</v>
      </c>
      <c r="Q69" s="234">
        <f>Q16*Parametre!$F$84/1000</f>
        <v>0</v>
      </c>
      <c r="R69" s="234">
        <f>R16*Parametre!$F$84/1000</f>
        <v>0</v>
      </c>
      <c r="S69" s="234">
        <f>S16*Parametre!$F$84/1000</f>
        <v>0</v>
      </c>
      <c r="T69" s="234">
        <f>T16*Parametre!$F$84/1000</f>
        <v>0</v>
      </c>
      <c r="U69" s="234">
        <f>U16*Parametre!$F$84/1000</f>
        <v>0</v>
      </c>
      <c r="V69" s="234">
        <f>V16*Parametre!$F$84/1000</f>
        <v>0</v>
      </c>
      <c r="W69" s="234">
        <f>W16*Parametre!$F$84/1000</f>
        <v>0</v>
      </c>
      <c r="X69" s="234">
        <f>X16*Parametre!$F$84/1000</f>
        <v>0</v>
      </c>
      <c r="Y69" s="234">
        <f>Y16*Parametre!$F$84/1000</f>
        <v>0</v>
      </c>
      <c r="Z69" s="234">
        <f>Z16*Parametre!$F$84/1000</f>
        <v>0</v>
      </c>
      <c r="AA69" s="234">
        <f>AA16*Parametre!$F$84/1000</f>
        <v>0</v>
      </c>
      <c r="AB69" s="234">
        <f>AB16*Parametre!$F$84/1000</f>
        <v>0</v>
      </c>
      <c r="AC69" s="234">
        <f>AC16*Parametre!$F$84/1000</f>
        <v>0</v>
      </c>
      <c r="AD69" s="234">
        <f>AD16*Parametre!$F$84/1000</f>
        <v>0</v>
      </c>
      <c r="AE69" s="234">
        <f>AE16*Parametre!$F$84/1000</f>
        <v>0</v>
      </c>
      <c r="AF69" s="234">
        <f>AF16*Parametre!$F$84/1000</f>
        <v>0</v>
      </c>
      <c r="AG69" s="234">
        <f>AG16*Parametre!$F$84/1000</f>
        <v>0</v>
      </c>
      <c r="AH69" s="234">
        <f>AH16*Parametre!$F$84/1000</f>
        <v>0</v>
      </c>
      <c r="AI69" s="234">
        <f>AI16*Parametre!$F$84/1000</f>
        <v>0</v>
      </c>
      <c r="AJ69" s="234">
        <f>AJ16*Parametre!$F$84/1000</f>
        <v>0</v>
      </c>
      <c r="AK69" s="234">
        <f>AK16*Parametre!$F$84/1000</f>
        <v>0</v>
      </c>
      <c r="AL69" s="234">
        <f>AL16*Parametre!$F$84/1000</f>
        <v>0</v>
      </c>
      <c r="AM69" s="234">
        <f>AM16*Parametre!$F$84/1000</f>
        <v>0</v>
      </c>
      <c r="AN69" s="234">
        <f>AN16*Parametre!$F$84/1000</f>
        <v>0</v>
      </c>
      <c r="AO69" s="234">
        <f>AO16*Parametre!$F$84/1000</f>
        <v>0</v>
      </c>
      <c r="AP69" s="234">
        <f>AP16*Parametre!$F$84/1000</f>
        <v>0</v>
      </c>
    </row>
    <row r="70" spans="2:42" x14ac:dyDescent="0.2">
      <c r="B70" s="481" t="s">
        <v>689</v>
      </c>
      <c r="C70" s="349">
        <f t="shared" si="67"/>
        <v>0</v>
      </c>
      <c r="D70" s="234">
        <f>D17*Parametre!$F$84/1000</f>
        <v>0</v>
      </c>
      <c r="E70" s="234">
        <f>E17*Parametre!$F$84/1000</f>
        <v>0</v>
      </c>
      <c r="F70" s="234">
        <f>F17*Parametre!$F$84/1000</f>
        <v>0</v>
      </c>
      <c r="G70" s="234">
        <f>G17*Parametre!$F$84/1000</f>
        <v>0</v>
      </c>
      <c r="H70" s="234">
        <f>H17*Parametre!$F$84/1000</f>
        <v>0</v>
      </c>
      <c r="I70" s="234">
        <f>I17*Parametre!$F$84/1000</f>
        <v>0</v>
      </c>
      <c r="J70" s="234">
        <f>J17*Parametre!$F$84/1000</f>
        <v>0</v>
      </c>
      <c r="K70" s="234">
        <f>K17*Parametre!$F$84/1000</f>
        <v>0</v>
      </c>
      <c r="L70" s="234">
        <f>L17*Parametre!$F$84/1000</f>
        <v>0</v>
      </c>
      <c r="M70" s="234">
        <f>M17*Parametre!$F$84/1000</f>
        <v>0</v>
      </c>
      <c r="N70" s="234">
        <f>N17*Parametre!$F$84/1000</f>
        <v>0</v>
      </c>
      <c r="O70" s="234">
        <f>O17*Parametre!$F$84/1000</f>
        <v>0</v>
      </c>
      <c r="P70" s="234">
        <f>P17*Parametre!$F$84/1000</f>
        <v>0</v>
      </c>
      <c r="Q70" s="234">
        <f>Q17*Parametre!$F$84/1000</f>
        <v>0</v>
      </c>
      <c r="R70" s="234">
        <f>R17*Parametre!$F$84/1000</f>
        <v>0</v>
      </c>
      <c r="S70" s="234">
        <f>S17*Parametre!$F$84/1000</f>
        <v>0</v>
      </c>
      <c r="T70" s="234">
        <f>T17*Parametre!$F$84/1000</f>
        <v>0</v>
      </c>
      <c r="U70" s="234">
        <f>U17*Parametre!$F$84/1000</f>
        <v>0</v>
      </c>
      <c r="V70" s="234">
        <f>V17*Parametre!$F$84/1000</f>
        <v>0</v>
      </c>
      <c r="W70" s="234">
        <f>W17*Parametre!$F$84/1000</f>
        <v>0</v>
      </c>
      <c r="X70" s="234">
        <f>X17*Parametre!$F$84/1000</f>
        <v>0</v>
      </c>
      <c r="Y70" s="234">
        <f>Y17*Parametre!$F$84/1000</f>
        <v>0</v>
      </c>
      <c r="Z70" s="234">
        <f>Z17*Parametre!$F$84/1000</f>
        <v>0</v>
      </c>
      <c r="AA70" s="234">
        <f>AA17*Parametre!$F$84/1000</f>
        <v>0</v>
      </c>
      <c r="AB70" s="234">
        <f>AB17*Parametre!$F$84/1000</f>
        <v>0</v>
      </c>
      <c r="AC70" s="234">
        <f>AC17*Parametre!$F$84/1000</f>
        <v>0</v>
      </c>
      <c r="AD70" s="234">
        <f>AD17*Parametre!$F$84/1000</f>
        <v>0</v>
      </c>
      <c r="AE70" s="234">
        <f>AE17*Parametre!$F$84/1000</f>
        <v>0</v>
      </c>
      <c r="AF70" s="234">
        <f>AF17*Parametre!$F$84/1000</f>
        <v>0</v>
      </c>
      <c r="AG70" s="234">
        <f>AG17*Parametre!$F$84/1000</f>
        <v>0</v>
      </c>
      <c r="AH70" s="234">
        <f>AH17*Parametre!$F$84/1000</f>
        <v>0</v>
      </c>
      <c r="AI70" s="234">
        <f>AI17*Parametre!$F$84/1000</f>
        <v>0</v>
      </c>
      <c r="AJ70" s="234">
        <f>AJ17*Parametre!$F$84/1000</f>
        <v>0</v>
      </c>
      <c r="AK70" s="234">
        <f>AK17*Parametre!$F$84/1000</f>
        <v>0</v>
      </c>
      <c r="AL70" s="234">
        <f>AL17*Parametre!$F$84/1000</f>
        <v>0</v>
      </c>
      <c r="AM70" s="234">
        <f>AM17*Parametre!$F$84/1000</f>
        <v>0</v>
      </c>
      <c r="AN70" s="234">
        <f>AN17*Parametre!$F$84/1000</f>
        <v>0</v>
      </c>
      <c r="AO70" s="234">
        <f>AO17*Parametre!$F$84/1000</f>
        <v>0</v>
      </c>
      <c r="AP70" s="234">
        <f>AP17*Parametre!$F$84/1000</f>
        <v>0</v>
      </c>
    </row>
    <row r="71" spans="2:42" x14ac:dyDescent="0.2">
      <c r="B71" s="305" t="s">
        <v>499</v>
      </c>
      <c r="C71" s="350">
        <f t="shared" si="67"/>
        <v>0</v>
      </c>
      <c r="D71" s="350">
        <f t="shared" ref="D71:AP71" si="68">SUM(D68:D70)</f>
        <v>0</v>
      </c>
      <c r="E71" s="350">
        <f t="shared" si="68"/>
        <v>0</v>
      </c>
      <c r="F71" s="350">
        <f t="shared" si="68"/>
        <v>0</v>
      </c>
      <c r="G71" s="350">
        <f t="shared" si="68"/>
        <v>0</v>
      </c>
      <c r="H71" s="350">
        <f t="shared" si="68"/>
        <v>0</v>
      </c>
      <c r="I71" s="350">
        <f t="shared" si="68"/>
        <v>0</v>
      </c>
      <c r="J71" s="350">
        <f t="shared" si="68"/>
        <v>0</v>
      </c>
      <c r="K71" s="350">
        <f t="shared" si="68"/>
        <v>0</v>
      </c>
      <c r="L71" s="350">
        <f t="shared" si="68"/>
        <v>0</v>
      </c>
      <c r="M71" s="350">
        <f t="shared" si="68"/>
        <v>0</v>
      </c>
      <c r="N71" s="350">
        <f t="shared" si="68"/>
        <v>0</v>
      </c>
      <c r="O71" s="350">
        <f t="shared" si="68"/>
        <v>0</v>
      </c>
      <c r="P71" s="350">
        <f t="shared" si="68"/>
        <v>0</v>
      </c>
      <c r="Q71" s="350">
        <f t="shared" si="68"/>
        <v>0</v>
      </c>
      <c r="R71" s="350">
        <f t="shared" si="68"/>
        <v>0</v>
      </c>
      <c r="S71" s="350">
        <f t="shared" si="68"/>
        <v>0</v>
      </c>
      <c r="T71" s="350">
        <f t="shared" si="68"/>
        <v>0</v>
      </c>
      <c r="U71" s="350">
        <f t="shared" si="68"/>
        <v>0</v>
      </c>
      <c r="V71" s="350">
        <f t="shared" si="68"/>
        <v>0</v>
      </c>
      <c r="W71" s="350">
        <f t="shared" si="68"/>
        <v>0</v>
      </c>
      <c r="X71" s="350">
        <f t="shared" si="68"/>
        <v>0</v>
      </c>
      <c r="Y71" s="350">
        <f t="shared" si="68"/>
        <v>0</v>
      </c>
      <c r="Z71" s="350">
        <f t="shared" si="68"/>
        <v>0</v>
      </c>
      <c r="AA71" s="350">
        <f t="shared" si="68"/>
        <v>0</v>
      </c>
      <c r="AB71" s="350">
        <f t="shared" si="68"/>
        <v>0</v>
      </c>
      <c r="AC71" s="350">
        <f t="shared" si="68"/>
        <v>0</v>
      </c>
      <c r="AD71" s="350">
        <f t="shared" si="68"/>
        <v>0</v>
      </c>
      <c r="AE71" s="350">
        <f t="shared" si="68"/>
        <v>0</v>
      </c>
      <c r="AF71" s="350">
        <f t="shared" si="68"/>
        <v>0</v>
      </c>
      <c r="AG71" s="350">
        <f t="shared" si="68"/>
        <v>0</v>
      </c>
      <c r="AH71" s="350">
        <f t="shared" si="68"/>
        <v>0</v>
      </c>
      <c r="AI71" s="350">
        <f t="shared" si="68"/>
        <v>0</v>
      </c>
      <c r="AJ71" s="350">
        <f t="shared" si="68"/>
        <v>0</v>
      </c>
      <c r="AK71" s="350">
        <f t="shared" si="68"/>
        <v>0</v>
      </c>
      <c r="AL71" s="350">
        <f t="shared" si="68"/>
        <v>0</v>
      </c>
      <c r="AM71" s="350">
        <f t="shared" si="68"/>
        <v>0</v>
      </c>
      <c r="AN71" s="350">
        <f t="shared" si="68"/>
        <v>0</v>
      </c>
      <c r="AO71" s="350">
        <f t="shared" si="68"/>
        <v>0</v>
      </c>
      <c r="AP71" s="350">
        <f t="shared" si="68"/>
        <v>0</v>
      </c>
    </row>
    <row r="72" spans="2:42" ht="13.2" thickBot="1" x14ac:dyDescent="0.35">
      <c r="B72" s="399" t="s">
        <v>136</v>
      </c>
      <c r="C72" s="257" t="s">
        <v>9</v>
      </c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0"/>
      <c r="AJ72" s="400"/>
      <c r="AK72" s="400"/>
      <c r="AL72" s="400"/>
      <c r="AM72" s="400"/>
      <c r="AN72" s="400"/>
      <c r="AO72" s="400"/>
      <c r="AP72" s="400"/>
    </row>
    <row r="73" spans="2:42" x14ac:dyDescent="0.2">
      <c r="B73" s="480" t="s">
        <v>658</v>
      </c>
      <c r="C73" s="349">
        <f>SUM(D73:AP73)</f>
        <v>0</v>
      </c>
      <c r="D73" s="234">
        <f>D15*Parametre!$G$84/1000</f>
        <v>0</v>
      </c>
      <c r="E73" s="234">
        <f>E15*Parametre!$G$84/1000</f>
        <v>0</v>
      </c>
      <c r="F73" s="234">
        <f>F15*Parametre!$G$84/1000</f>
        <v>0</v>
      </c>
      <c r="G73" s="234">
        <f>G15*Parametre!$G$84/1000</f>
        <v>0</v>
      </c>
      <c r="H73" s="234">
        <f>H15*Parametre!$G$84/1000</f>
        <v>0</v>
      </c>
      <c r="I73" s="234">
        <f>I15*Parametre!$G$84/1000</f>
        <v>0</v>
      </c>
      <c r="J73" s="234">
        <f>J15*Parametre!$G$84/1000</f>
        <v>0</v>
      </c>
      <c r="K73" s="234">
        <f>K15*Parametre!$G$84/1000</f>
        <v>0</v>
      </c>
      <c r="L73" s="234">
        <f>L15*Parametre!$G$84/1000</f>
        <v>0</v>
      </c>
      <c r="M73" s="234">
        <f>M15*Parametre!$G$84/1000</f>
        <v>0</v>
      </c>
      <c r="N73" s="234">
        <f>N15*Parametre!$G$84/1000</f>
        <v>0</v>
      </c>
      <c r="O73" s="234">
        <f>O15*Parametre!$G$84/1000</f>
        <v>0</v>
      </c>
      <c r="P73" s="234">
        <f>P15*Parametre!$G$84/1000</f>
        <v>0</v>
      </c>
      <c r="Q73" s="234">
        <f>Q15*Parametre!$G$84/1000</f>
        <v>0</v>
      </c>
      <c r="R73" s="234">
        <f>R15*Parametre!$G$84/1000</f>
        <v>0</v>
      </c>
      <c r="S73" s="234">
        <f>S15*Parametre!$G$84/1000</f>
        <v>0</v>
      </c>
      <c r="T73" s="234">
        <f>T15*Parametre!$G$84/1000</f>
        <v>0</v>
      </c>
      <c r="U73" s="234">
        <f>U15*Parametre!$G$84/1000</f>
        <v>0</v>
      </c>
      <c r="V73" s="234">
        <f>V15*Parametre!$G$84/1000</f>
        <v>0</v>
      </c>
      <c r="W73" s="234">
        <f>W15*Parametre!$G$84/1000</f>
        <v>0</v>
      </c>
      <c r="X73" s="234">
        <f>X15*Parametre!$G$84/1000</f>
        <v>0</v>
      </c>
      <c r="Y73" s="234">
        <f>Y15*Parametre!$G$84/1000</f>
        <v>0</v>
      </c>
      <c r="Z73" s="234">
        <f>Z15*Parametre!$G$84/1000</f>
        <v>0</v>
      </c>
      <c r="AA73" s="234">
        <f>AA15*Parametre!$G$84/1000</f>
        <v>0</v>
      </c>
      <c r="AB73" s="234">
        <f>AB15*Parametre!$G$84/1000</f>
        <v>0</v>
      </c>
      <c r="AC73" s="234">
        <f>AC15*Parametre!$G$84/1000</f>
        <v>0</v>
      </c>
      <c r="AD73" s="234">
        <f>AD15*Parametre!$G$84/1000</f>
        <v>0</v>
      </c>
      <c r="AE73" s="234">
        <f>AE15*Parametre!$G$84/1000</f>
        <v>0</v>
      </c>
      <c r="AF73" s="234">
        <f>AF15*Parametre!$G$84/1000</f>
        <v>0</v>
      </c>
      <c r="AG73" s="234">
        <f>AG15*Parametre!$G$84/1000</f>
        <v>0</v>
      </c>
      <c r="AH73" s="234">
        <f>AH15*Parametre!$G$84/1000</f>
        <v>0</v>
      </c>
      <c r="AI73" s="234">
        <f>AI15*Parametre!$G$84/1000</f>
        <v>0</v>
      </c>
      <c r="AJ73" s="234">
        <f>AJ15*Parametre!$G$84/1000</f>
        <v>0</v>
      </c>
      <c r="AK73" s="234">
        <f>AK15*Parametre!$G$84/1000</f>
        <v>0</v>
      </c>
      <c r="AL73" s="234">
        <f>AL15*Parametre!$G$84/1000</f>
        <v>0</v>
      </c>
      <c r="AM73" s="234">
        <f>AM15*Parametre!$G$84/1000</f>
        <v>0</v>
      </c>
      <c r="AN73" s="234">
        <f>AN15*Parametre!$G$84/1000</f>
        <v>0</v>
      </c>
      <c r="AO73" s="234">
        <f>AO15*Parametre!$G$84/1000</f>
        <v>0</v>
      </c>
      <c r="AP73" s="234">
        <f>AP15*Parametre!$G$84/1000</f>
        <v>0</v>
      </c>
    </row>
    <row r="74" spans="2:42" x14ac:dyDescent="0.2">
      <c r="B74" s="495" t="s">
        <v>678</v>
      </c>
      <c r="C74" s="349">
        <f t="shared" ref="C74:C76" si="69">SUM(D74:AP74)</f>
        <v>0</v>
      </c>
      <c r="D74" s="234">
        <f>D16*Parametre!$G$84/1000</f>
        <v>0</v>
      </c>
      <c r="E74" s="234">
        <f>E16*Parametre!$G$84/1000</f>
        <v>0</v>
      </c>
      <c r="F74" s="234">
        <f>F16*Parametre!$G$84/1000</f>
        <v>0</v>
      </c>
      <c r="G74" s="234">
        <f>G16*Parametre!$G$84/1000</f>
        <v>0</v>
      </c>
      <c r="H74" s="234">
        <f>H16*Parametre!$G$84/1000</f>
        <v>0</v>
      </c>
      <c r="I74" s="234">
        <f>I16*Parametre!$G$84/1000</f>
        <v>0</v>
      </c>
      <c r="J74" s="234">
        <f>J16*Parametre!$G$84/1000</f>
        <v>0</v>
      </c>
      <c r="K74" s="234">
        <f>K16*Parametre!$G$84/1000</f>
        <v>0</v>
      </c>
      <c r="L74" s="234">
        <f>L16*Parametre!$G$84/1000</f>
        <v>0</v>
      </c>
      <c r="M74" s="234">
        <f>M16*Parametre!$G$84/1000</f>
        <v>0</v>
      </c>
      <c r="N74" s="234">
        <f>N16*Parametre!$G$84/1000</f>
        <v>0</v>
      </c>
      <c r="O74" s="234">
        <f>O16*Parametre!$G$84/1000</f>
        <v>0</v>
      </c>
      <c r="P74" s="234">
        <f>P16*Parametre!$G$84/1000</f>
        <v>0</v>
      </c>
      <c r="Q74" s="234">
        <f>Q16*Parametre!$G$84/1000</f>
        <v>0</v>
      </c>
      <c r="R74" s="234">
        <f>R16*Parametre!$G$84/1000</f>
        <v>0</v>
      </c>
      <c r="S74" s="234">
        <f>S16*Parametre!$G$84/1000</f>
        <v>0</v>
      </c>
      <c r="T74" s="234">
        <f>T16*Parametre!$G$84/1000</f>
        <v>0</v>
      </c>
      <c r="U74" s="234">
        <f>U16*Parametre!$G$84/1000</f>
        <v>0</v>
      </c>
      <c r="V74" s="234">
        <f>V16*Parametre!$G$84/1000</f>
        <v>0</v>
      </c>
      <c r="W74" s="234">
        <f>W16*Parametre!$G$84/1000</f>
        <v>0</v>
      </c>
      <c r="X74" s="234">
        <f>X16*Parametre!$G$84/1000</f>
        <v>0</v>
      </c>
      <c r="Y74" s="234">
        <f>Y16*Parametre!$G$84/1000</f>
        <v>0</v>
      </c>
      <c r="Z74" s="234">
        <f>Z16*Parametre!$G$84/1000</f>
        <v>0</v>
      </c>
      <c r="AA74" s="234">
        <f>AA16*Parametre!$G$84/1000</f>
        <v>0</v>
      </c>
      <c r="AB74" s="234">
        <f>AB16*Parametre!$G$84/1000</f>
        <v>0</v>
      </c>
      <c r="AC74" s="234">
        <f>AC16*Parametre!$G$84/1000</f>
        <v>0</v>
      </c>
      <c r="AD74" s="234">
        <f>AD16*Parametre!$G$84/1000</f>
        <v>0</v>
      </c>
      <c r="AE74" s="234">
        <f>AE16*Parametre!$G$84/1000</f>
        <v>0</v>
      </c>
      <c r="AF74" s="234">
        <f>AF16*Parametre!$G$84/1000</f>
        <v>0</v>
      </c>
      <c r="AG74" s="234">
        <f>AG16*Parametre!$G$84/1000</f>
        <v>0</v>
      </c>
      <c r="AH74" s="234">
        <f>AH16*Parametre!$G$84/1000</f>
        <v>0</v>
      </c>
      <c r="AI74" s="234">
        <f>AI16*Parametre!$G$84/1000</f>
        <v>0</v>
      </c>
      <c r="AJ74" s="234">
        <f>AJ16*Parametre!$G$84/1000</f>
        <v>0</v>
      </c>
      <c r="AK74" s="234">
        <f>AK16*Parametre!$G$84/1000</f>
        <v>0</v>
      </c>
      <c r="AL74" s="234">
        <f>AL16*Parametre!$G$84/1000</f>
        <v>0</v>
      </c>
      <c r="AM74" s="234">
        <f>AM16*Parametre!$G$84/1000</f>
        <v>0</v>
      </c>
      <c r="AN74" s="234">
        <f>AN16*Parametre!$G$84/1000</f>
        <v>0</v>
      </c>
      <c r="AO74" s="234">
        <f>AO16*Parametre!$G$84/1000</f>
        <v>0</v>
      </c>
      <c r="AP74" s="234">
        <f>AP16*Parametre!$G$84/1000</f>
        <v>0</v>
      </c>
    </row>
    <row r="75" spans="2:42" x14ac:dyDescent="0.2">
      <c r="B75" s="481" t="s">
        <v>689</v>
      </c>
      <c r="C75" s="349">
        <f t="shared" si="69"/>
        <v>0</v>
      </c>
      <c r="D75" s="234">
        <f>D17*Parametre!$G$84/1000</f>
        <v>0</v>
      </c>
      <c r="E75" s="234">
        <f>E17*Parametre!$G$84/1000</f>
        <v>0</v>
      </c>
      <c r="F75" s="234">
        <f>F17*Parametre!$G$84/1000</f>
        <v>0</v>
      </c>
      <c r="G75" s="234">
        <f>G17*Parametre!$G$84/1000</f>
        <v>0</v>
      </c>
      <c r="H75" s="234">
        <f>H17*Parametre!$G$84/1000</f>
        <v>0</v>
      </c>
      <c r="I75" s="234">
        <f>I17*Parametre!$G$84/1000</f>
        <v>0</v>
      </c>
      <c r="J75" s="234">
        <f>J17*Parametre!$G$84/1000</f>
        <v>0</v>
      </c>
      <c r="K75" s="234">
        <f>K17*Parametre!$G$84/1000</f>
        <v>0</v>
      </c>
      <c r="L75" s="234">
        <f>L17*Parametre!$G$84/1000</f>
        <v>0</v>
      </c>
      <c r="M75" s="234">
        <f>M17*Parametre!$G$84/1000</f>
        <v>0</v>
      </c>
      <c r="N75" s="234">
        <f>N17*Parametre!$G$84/1000</f>
        <v>0</v>
      </c>
      <c r="O75" s="234">
        <f>O17*Parametre!$G$84/1000</f>
        <v>0</v>
      </c>
      <c r="P75" s="234">
        <f>P17*Parametre!$G$84/1000</f>
        <v>0</v>
      </c>
      <c r="Q75" s="234">
        <f>Q17*Parametre!$G$84/1000</f>
        <v>0</v>
      </c>
      <c r="R75" s="234">
        <f>R17*Parametre!$G$84/1000</f>
        <v>0</v>
      </c>
      <c r="S75" s="234">
        <f>S17*Parametre!$G$84/1000</f>
        <v>0</v>
      </c>
      <c r="T75" s="234">
        <f>T17*Parametre!$G$84/1000</f>
        <v>0</v>
      </c>
      <c r="U75" s="234">
        <f>U17*Parametre!$G$84/1000</f>
        <v>0</v>
      </c>
      <c r="V75" s="234">
        <f>V17*Parametre!$G$84/1000</f>
        <v>0</v>
      </c>
      <c r="W75" s="234">
        <f>W17*Parametre!$G$84/1000</f>
        <v>0</v>
      </c>
      <c r="X75" s="234">
        <f>X17*Parametre!$G$84/1000</f>
        <v>0</v>
      </c>
      <c r="Y75" s="234">
        <f>Y17*Parametre!$G$84/1000</f>
        <v>0</v>
      </c>
      <c r="Z75" s="234">
        <f>Z17*Parametre!$G$84/1000</f>
        <v>0</v>
      </c>
      <c r="AA75" s="234">
        <f>AA17*Parametre!$G$84/1000</f>
        <v>0</v>
      </c>
      <c r="AB75" s="234">
        <f>AB17*Parametre!$G$84/1000</f>
        <v>0</v>
      </c>
      <c r="AC75" s="234">
        <f>AC17*Parametre!$G$84/1000</f>
        <v>0</v>
      </c>
      <c r="AD75" s="234">
        <f>AD17*Parametre!$G$84/1000</f>
        <v>0</v>
      </c>
      <c r="AE75" s="234">
        <f>AE17*Parametre!$G$84/1000</f>
        <v>0</v>
      </c>
      <c r="AF75" s="234">
        <f>AF17*Parametre!$G$84/1000</f>
        <v>0</v>
      </c>
      <c r="AG75" s="234">
        <f>AG17*Parametre!$G$84/1000</f>
        <v>0</v>
      </c>
      <c r="AH75" s="234">
        <f>AH17*Parametre!$G$84/1000</f>
        <v>0</v>
      </c>
      <c r="AI75" s="234">
        <f>AI17*Parametre!$G$84/1000</f>
        <v>0</v>
      </c>
      <c r="AJ75" s="234">
        <f>AJ17*Parametre!$G$84/1000</f>
        <v>0</v>
      </c>
      <c r="AK75" s="234">
        <f>AK17*Parametre!$G$84/1000</f>
        <v>0</v>
      </c>
      <c r="AL75" s="234">
        <f>AL17*Parametre!$G$84/1000</f>
        <v>0</v>
      </c>
      <c r="AM75" s="234">
        <f>AM17*Parametre!$G$84/1000</f>
        <v>0</v>
      </c>
      <c r="AN75" s="234">
        <f>AN17*Parametre!$G$84/1000</f>
        <v>0</v>
      </c>
      <c r="AO75" s="234">
        <f>AO17*Parametre!$G$84/1000</f>
        <v>0</v>
      </c>
      <c r="AP75" s="234">
        <f>AP17*Parametre!$G$84/1000</f>
        <v>0</v>
      </c>
    </row>
    <row r="76" spans="2:42" x14ac:dyDescent="0.2">
      <c r="B76" s="305" t="s">
        <v>499</v>
      </c>
      <c r="C76" s="350">
        <f t="shared" si="69"/>
        <v>0</v>
      </c>
      <c r="D76" s="350">
        <f t="shared" ref="D76:AP76" si="70">SUM(D73:D75)</f>
        <v>0</v>
      </c>
      <c r="E76" s="350">
        <f t="shared" si="70"/>
        <v>0</v>
      </c>
      <c r="F76" s="350">
        <f t="shared" si="70"/>
        <v>0</v>
      </c>
      <c r="G76" s="350">
        <f t="shared" si="70"/>
        <v>0</v>
      </c>
      <c r="H76" s="350">
        <f t="shared" si="70"/>
        <v>0</v>
      </c>
      <c r="I76" s="350">
        <f t="shared" si="70"/>
        <v>0</v>
      </c>
      <c r="J76" s="350">
        <f t="shared" si="70"/>
        <v>0</v>
      </c>
      <c r="K76" s="350">
        <f t="shared" si="70"/>
        <v>0</v>
      </c>
      <c r="L76" s="350">
        <f t="shared" si="70"/>
        <v>0</v>
      </c>
      <c r="M76" s="350">
        <f t="shared" si="70"/>
        <v>0</v>
      </c>
      <c r="N76" s="350">
        <f t="shared" si="70"/>
        <v>0</v>
      </c>
      <c r="O76" s="350">
        <f t="shared" si="70"/>
        <v>0</v>
      </c>
      <c r="P76" s="350">
        <f t="shared" si="70"/>
        <v>0</v>
      </c>
      <c r="Q76" s="350">
        <f t="shared" si="70"/>
        <v>0</v>
      </c>
      <c r="R76" s="350">
        <f t="shared" si="70"/>
        <v>0</v>
      </c>
      <c r="S76" s="350">
        <f t="shared" si="70"/>
        <v>0</v>
      </c>
      <c r="T76" s="350">
        <f t="shared" si="70"/>
        <v>0</v>
      </c>
      <c r="U76" s="350">
        <f t="shared" si="70"/>
        <v>0</v>
      </c>
      <c r="V76" s="350">
        <f t="shared" si="70"/>
        <v>0</v>
      </c>
      <c r="W76" s="350">
        <f t="shared" si="70"/>
        <v>0</v>
      </c>
      <c r="X76" s="350">
        <f t="shared" si="70"/>
        <v>0</v>
      </c>
      <c r="Y76" s="350">
        <f t="shared" si="70"/>
        <v>0</v>
      </c>
      <c r="Z76" s="350">
        <f t="shared" si="70"/>
        <v>0</v>
      </c>
      <c r="AA76" s="350">
        <f t="shared" si="70"/>
        <v>0</v>
      </c>
      <c r="AB76" s="350">
        <f t="shared" si="70"/>
        <v>0</v>
      </c>
      <c r="AC76" s="350">
        <f t="shared" si="70"/>
        <v>0</v>
      </c>
      <c r="AD76" s="350">
        <f t="shared" si="70"/>
        <v>0</v>
      </c>
      <c r="AE76" s="350">
        <f t="shared" si="70"/>
        <v>0</v>
      </c>
      <c r="AF76" s="350">
        <f t="shared" si="70"/>
        <v>0</v>
      </c>
      <c r="AG76" s="350">
        <f t="shared" si="70"/>
        <v>0</v>
      </c>
      <c r="AH76" s="350">
        <f t="shared" si="70"/>
        <v>0</v>
      </c>
      <c r="AI76" s="350">
        <f t="shared" si="70"/>
        <v>0</v>
      </c>
      <c r="AJ76" s="350">
        <f t="shared" si="70"/>
        <v>0</v>
      </c>
      <c r="AK76" s="350">
        <f t="shared" si="70"/>
        <v>0</v>
      </c>
      <c r="AL76" s="350">
        <f t="shared" si="70"/>
        <v>0</v>
      </c>
      <c r="AM76" s="350">
        <f t="shared" si="70"/>
        <v>0</v>
      </c>
      <c r="AN76" s="350">
        <f t="shared" si="70"/>
        <v>0</v>
      </c>
      <c r="AO76" s="350">
        <f t="shared" si="70"/>
        <v>0</v>
      </c>
      <c r="AP76" s="350">
        <f t="shared" si="70"/>
        <v>0</v>
      </c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99"/>
  </sheetPr>
  <dimension ref="B2:AP51"/>
  <sheetViews>
    <sheetView zoomScale="90" zoomScaleNormal="90" workbookViewId="0">
      <selection activeCell="C51" sqref="C51"/>
    </sheetView>
  </sheetViews>
  <sheetFormatPr defaultColWidth="9.21875" defaultRowHeight="10.199999999999999" x14ac:dyDescent="0.2"/>
  <cols>
    <col min="1" max="1" width="3.77734375" style="253" customWidth="1"/>
    <col min="2" max="2" width="54.44140625" style="253" bestFit="1" customWidth="1"/>
    <col min="3" max="3" width="8" style="253" bestFit="1" customWidth="1"/>
    <col min="4" max="6" width="4.77734375" style="253" bestFit="1" customWidth="1"/>
    <col min="7" max="7" width="5.6640625" style="253" customWidth="1"/>
    <col min="8" max="38" width="5.77734375" style="253" bestFit="1" customWidth="1"/>
    <col min="39" max="39" width="5" style="253" bestFit="1" customWidth="1"/>
    <col min="40" max="40" width="5" style="253" customWidth="1"/>
    <col min="41" max="41" width="5.77734375" style="253" bestFit="1" customWidth="1"/>
    <col min="42" max="42" width="5" style="253" bestFit="1" customWidth="1"/>
    <col min="43" max="16384" width="9.21875" style="253"/>
  </cols>
  <sheetData>
    <row r="2" spans="2:42" x14ac:dyDescent="0.2">
      <c r="B2" s="254"/>
      <c r="C2" s="254"/>
      <c r="D2" s="254" t="s">
        <v>10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</row>
    <row r="3" spans="2:42" x14ac:dyDescent="0.2">
      <c r="B3" s="255" t="s">
        <v>445</v>
      </c>
      <c r="C3" s="255"/>
      <c r="D3" s="256">
        <v>1</v>
      </c>
      <c r="E3" s="256">
        <v>2</v>
      </c>
      <c r="F3" s="256">
        <v>3</v>
      </c>
      <c r="G3" s="256">
        <v>4</v>
      </c>
      <c r="H3" s="256">
        <v>5</v>
      </c>
      <c r="I3" s="256">
        <v>6</v>
      </c>
      <c r="J3" s="256">
        <v>7</v>
      </c>
      <c r="K3" s="256">
        <v>8</v>
      </c>
      <c r="L3" s="256">
        <v>9</v>
      </c>
      <c r="M3" s="256">
        <v>10</v>
      </c>
      <c r="N3" s="256">
        <v>11</v>
      </c>
      <c r="O3" s="256">
        <v>12</v>
      </c>
      <c r="P3" s="256">
        <v>13</v>
      </c>
      <c r="Q3" s="256">
        <v>14</v>
      </c>
      <c r="R3" s="256">
        <v>15</v>
      </c>
      <c r="S3" s="256">
        <v>16</v>
      </c>
      <c r="T3" s="256">
        <v>17</v>
      </c>
      <c r="U3" s="256">
        <v>18</v>
      </c>
      <c r="V3" s="256">
        <v>19</v>
      </c>
      <c r="W3" s="256">
        <v>20</v>
      </c>
      <c r="X3" s="256">
        <v>21</v>
      </c>
      <c r="Y3" s="256">
        <v>22</v>
      </c>
      <c r="Z3" s="256">
        <v>23</v>
      </c>
      <c r="AA3" s="256">
        <v>24</v>
      </c>
      <c r="AB3" s="256">
        <v>25</v>
      </c>
      <c r="AC3" s="256">
        <v>26</v>
      </c>
      <c r="AD3" s="256">
        <v>27</v>
      </c>
      <c r="AE3" s="256">
        <v>28</v>
      </c>
      <c r="AF3" s="256">
        <v>29</v>
      </c>
      <c r="AG3" s="256">
        <v>30</v>
      </c>
      <c r="AH3" s="256">
        <v>31</v>
      </c>
      <c r="AI3" s="256">
        <v>32</v>
      </c>
      <c r="AJ3" s="256">
        <v>33</v>
      </c>
      <c r="AK3" s="256">
        <v>34</v>
      </c>
      <c r="AL3" s="256">
        <v>35</v>
      </c>
      <c r="AM3" s="256">
        <v>36</v>
      </c>
      <c r="AN3" s="256">
        <v>37</v>
      </c>
      <c r="AO3" s="256">
        <v>38</v>
      </c>
      <c r="AP3" s="256">
        <v>39</v>
      </c>
    </row>
    <row r="4" spans="2:42" x14ac:dyDescent="0.2">
      <c r="B4" s="257" t="s">
        <v>33</v>
      </c>
      <c r="C4" s="258" t="s">
        <v>9</v>
      </c>
      <c r="D4" s="259">
        <v>2026</v>
      </c>
      <c r="E4" s="259">
        <f>D4+$D$3</f>
        <v>2027</v>
      </c>
      <c r="F4" s="259">
        <f t="shared" ref="F4:AG4" si="0">E4+$D$3</f>
        <v>2028</v>
      </c>
      <c r="G4" s="259">
        <f t="shared" si="0"/>
        <v>2029</v>
      </c>
      <c r="H4" s="259">
        <f t="shared" si="0"/>
        <v>2030</v>
      </c>
      <c r="I4" s="259">
        <f t="shared" si="0"/>
        <v>2031</v>
      </c>
      <c r="J4" s="259">
        <f t="shared" si="0"/>
        <v>2032</v>
      </c>
      <c r="K4" s="259">
        <f t="shared" si="0"/>
        <v>2033</v>
      </c>
      <c r="L4" s="259">
        <f t="shared" si="0"/>
        <v>2034</v>
      </c>
      <c r="M4" s="259">
        <f t="shared" si="0"/>
        <v>2035</v>
      </c>
      <c r="N4" s="259">
        <f t="shared" si="0"/>
        <v>2036</v>
      </c>
      <c r="O4" s="259">
        <f t="shared" si="0"/>
        <v>2037</v>
      </c>
      <c r="P4" s="259">
        <f t="shared" si="0"/>
        <v>2038</v>
      </c>
      <c r="Q4" s="259">
        <f t="shared" si="0"/>
        <v>2039</v>
      </c>
      <c r="R4" s="259">
        <f t="shared" si="0"/>
        <v>2040</v>
      </c>
      <c r="S4" s="259">
        <f t="shared" si="0"/>
        <v>2041</v>
      </c>
      <c r="T4" s="259">
        <f t="shared" si="0"/>
        <v>2042</v>
      </c>
      <c r="U4" s="259">
        <f t="shared" si="0"/>
        <v>2043</v>
      </c>
      <c r="V4" s="259">
        <f t="shared" si="0"/>
        <v>2044</v>
      </c>
      <c r="W4" s="259">
        <f t="shared" si="0"/>
        <v>2045</v>
      </c>
      <c r="X4" s="259">
        <f t="shared" si="0"/>
        <v>2046</v>
      </c>
      <c r="Y4" s="259">
        <f t="shared" si="0"/>
        <v>2047</v>
      </c>
      <c r="Z4" s="259">
        <f t="shared" si="0"/>
        <v>2048</v>
      </c>
      <c r="AA4" s="259">
        <f t="shared" si="0"/>
        <v>2049</v>
      </c>
      <c r="AB4" s="259">
        <f t="shared" si="0"/>
        <v>2050</v>
      </c>
      <c r="AC4" s="259">
        <f t="shared" si="0"/>
        <v>2051</v>
      </c>
      <c r="AD4" s="259">
        <f t="shared" si="0"/>
        <v>2052</v>
      </c>
      <c r="AE4" s="259">
        <f t="shared" si="0"/>
        <v>2053</v>
      </c>
      <c r="AF4" s="259">
        <f t="shared" si="0"/>
        <v>2054</v>
      </c>
      <c r="AG4" s="259">
        <f t="shared" si="0"/>
        <v>2055</v>
      </c>
      <c r="AH4" s="259">
        <f t="shared" ref="AH4" si="1">AG4+$D$3</f>
        <v>2056</v>
      </c>
      <c r="AI4" s="259">
        <f t="shared" ref="AI4" si="2">AH4+$D$3</f>
        <v>2057</v>
      </c>
      <c r="AJ4" s="259">
        <f t="shared" ref="AJ4" si="3">AI4+$D$3</f>
        <v>2058</v>
      </c>
      <c r="AK4" s="259">
        <f t="shared" ref="AK4" si="4">AJ4+$D$3</f>
        <v>2059</v>
      </c>
      <c r="AL4" s="259">
        <f t="shared" ref="AL4" si="5">AK4+$D$3</f>
        <v>2060</v>
      </c>
      <c r="AM4" s="259">
        <f t="shared" ref="AM4" si="6">AL4+$D$3</f>
        <v>2061</v>
      </c>
      <c r="AN4" s="259">
        <f t="shared" ref="AN4" si="7">AM4+$D$3</f>
        <v>2062</v>
      </c>
      <c r="AO4" s="259">
        <f t="shared" ref="AO4" si="8">AN4+$D$3</f>
        <v>2063</v>
      </c>
      <c r="AP4" s="259">
        <f t="shared" ref="AP4" si="9">AO4+$D$3</f>
        <v>2064</v>
      </c>
    </row>
    <row r="5" spans="2:42" ht="12.6" x14ac:dyDescent="0.3">
      <c r="B5" s="31" t="s">
        <v>401</v>
      </c>
      <c r="C5" s="260">
        <f>SUM(D5:AP5)</f>
        <v>0</v>
      </c>
      <c r="D5" s="261">
        <v>0</v>
      </c>
      <c r="E5" s="261">
        <v>0</v>
      </c>
      <c r="F5" s="261">
        <v>0</v>
      </c>
      <c r="G5" s="261">
        <v>0</v>
      </c>
      <c r="H5" s="261">
        <v>0</v>
      </c>
      <c r="I5" s="261">
        <v>0</v>
      </c>
      <c r="J5" s="261">
        <v>0</v>
      </c>
      <c r="K5" s="261">
        <v>0</v>
      </c>
      <c r="L5" s="261">
        <v>0</v>
      </c>
      <c r="M5" s="261">
        <v>0</v>
      </c>
      <c r="N5" s="261">
        <v>0</v>
      </c>
      <c r="O5" s="261">
        <v>0</v>
      </c>
      <c r="P5" s="261">
        <v>0</v>
      </c>
      <c r="Q5" s="261">
        <v>0</v>
      </c>
      <c r="R5" s="261">
        <v>0</v>
      </c>
      <c r="S5" s="261">
        <v>0</v>
      </c>
      <c r="T5" s="261">
        <v>0</v>
      </c>
      <c r="U5" s="261">
        <v>0</v>
      </c>
      <c r="V5" s="261">
        <v>0</v>
      </c>
      <c r="W5" s="261">
        <v>0</v>
      </c>
      <c r="X5" s="261">
        <v>0</v>
      </c>
      <c r="Y5" s="261">
        <v>0</v>
      </c>
      <c r="Z5" s="261">
        <v>0</v>
      </c>
      <c r="AA5" s="261">
        <v>0</v>
      </c>
      <c r="AB5" s="261">
        <v>0</v>
      </c>
      <c r="AC5" s="261">
        <v>0</v>
      </c>
      <c r="AD5" s="261">
        <v>0</v>
      </c>
      <c r="AE5" s="261">
        <v>0</v>
      </c>
      <c r="AF5" s="261">
        <v>0</v>
      </c>
      <c r="AG5" s="261">
        <v>0</v>
      </c>
      <c r="AH5" s="261">
        <v>0</v>
      </c>
      <c r="AI5" s="261">
        <v>0</v>
      </c>
      <c r="AJ5" s="261">
        <v>0</v>
      </c>
      <c r="AK5" s="261">
        <v>0</v>
      </c>
      <c r="AL5" s="261">
        <v>0</v>
      </c>
      <c r="AM5" s="261">
        <v>0</v>
      </c>
      <c r="AN5" s="261">
        <v>0</v>
      </c>
      <c r="AO5" s="261">
        <v>0</v>
      </c>
      <c r="AP5" s="261">
        <v>0</v>
      </c>
    </row>
    <row r="6" spans="2:42" ht="12.6" x14ac:dyDescent="0.3">
      <c r="B6" s="31" t="s">
        <v>402</v>
      </c>
      <c r="C6" s="260">
        <f t="shared" ref="C6:C12" si="10">SUM(D6:AP6)</f>
        <v>1236.9612849599989</v>
      </c>
      <c r="D6" s="261">
        <f>'11b_A Znečisť. látky (cesty)'!D10</f>
        <v>0</v>
      </c>
      <c r="E6" s="261">
        <f>'11b_A Znečisť. látky (cesty)'!E10</f>
        <v>0</v>
      </c>
      <c r="F6" s="261">
        <f>'11b_A Znečisť. látky (cesty)'!F10</f>
        <v>0</v>
      </c>
      <c r="G6" s="261">
        <f>'11b_A Znečisť. látky (cesty)'!G10</f>
        <v>36.695734969185708</v>
      </c>
      <c r="H6" s="261">
        <f>'11b_A Znečisť. látky (cesty)'!H10</f>
        <v>36.801689184959905</v>
      </c>
      <c r="I6" s="261">
        <f>'11b_A Znečisť. látky (cesty)'!I10</f>
        <v>36.82243300470715</v>
      </c>
      <c r="J6" s="261">
        <f>'11b_A Znečisť. látky (cesty)'!J10</f>
        <v>36.773852719259324</v>
      </c>
      <c r="K6" s="261">
        <f>'11b_A Znečisť. látky (cesty)'!K10</f>
        <v>36.656842585371336</v>
      </c>
      <c r="L6" s="261">
        <f>'11b_A Znečisť. látky (cesty)'!L10</f>
        <v>36.493801544936957</v>
      </c>
      <c r="M6" s="261">
        <f>'11b_A Znečisť. látky (cesty)'!M10</f>
        <v>36.205108732881783</v>
      </c>
      <c r="N6" s="261">
        <f>'11b_A Znečisť. látky (cesty)'!N10</f>
        <v>36.039503718187987</v>
      </c>
      <c r="O6" s="261">
        <f>'11b_A Znečisť. látky (cesty)'!O10</f>
        <v>35.878648041522865</v>
      </c>
      <c r="P6" s="261">
        <f>'11b_A Znečisť. látky (cesty)'!P10</f>
        <v>35.726100458724034</v>
      </c>
      <c r="Q6" s="261">
        <f>'11b_A Znečisť. látky (cesty)'!Q10</f>
        <v>35.578915055288114</v>
      </c>
      <c r="R6" s="261">
        <f>'11b_A Znečisť. látky (cesty)'!R10</f>
        <v>35.440636757890331</v>
      </c>
      <c r="S6" s="261">
        <f>'11b_A Znečisť. látky (cesty)'!S10</f>
        <v>35.046863791061128</v>
      </c>
      <c r="T6" s="261">
        <f>'11b_A Znečisť. látky (cesty)'!T10</f>
        <v>34.684066269211179</v>
      </c>
      <c r="U6" s="261">
        <f>'11b_A Znečisť. látky (cesty)'!U10</f>
        <v>34.349639798128877</v>
      </c>
      <c r="V6" s="261">
        <f>'11b_A Znečisť. látky (cesty)'!V10</f>
        <v>34.047020560796831</v>
      </c>
      <c r="W6" s="261">
        <f>'11b_A Znečisť. látky (cesty)'!W10</f>
        <v>33.773822367093459</v>
      </c>
      <c r="X6" s="261">
        <f>'11b_A Znečisť. látky (cesty)'!X10</f>
        <v>33.533301055928113</v>
      </c>
      <c r="Y6" s="261">
        <f>'11b_A Znečisť. látky (cesty)'!Y10</f>
        <v>33.32329362592008</v>
      </c>
      <c r="Z6" s="261">
        <f>'11b_A Znečisť. látky (cesty)'!Z10</f>
        <v>33.146871994519309</v>
      </c>
      <c r="AA6" s="261">
        <f>'11b_A Znečisť. látky (cesty)'!AA10</f>
        <v>33.002101499212664</v>
      </c>
      <c r="AB6" s="261">
        <f>'11b_A Znečisť. látky (cesty)'!AB10</f>
        <v>32.891866444496884</v>
      </c>
      <c r="AC6" s="261">
        <f>'11b_A Znečisť. látky (cesty)'!AC10</f>
        <v>32.815507696963088</v>
      </c>
      <c r="AD6" s="261">
        <f>'11b_A Znečisť. látky (cesty)'!AD10</f>
        <v>32.772592530600448</v>
      </c>
      <c r="AE6" s="261">
        <f>'11b_A Znečisť. látky (cesty)'!AE10</f>
        <v>32.765716646467723</v>
      </c>
      <c r="AF6" s="261">
        <f>'11b_A Znečisť. látky (cesty)'!AF10</f>
        <v>32.793539888236971</v>
      </c>
      <c r="AG6" s="261">
        <f>'11b_A Znečisť. látky (cesty)'!AG10</f>
        <v>32.858460594319084</v>
      </c>
      <c r="AH6" s="261">
        <f>'11b_A Znečisť. látky (cesty)'!AH10</f>
        <v>32.959386350282145</v>
      </c>
      <c r="AI6" s="261">
        <f>'11b_A Znečisť. látky (cesty)'!AI10</f>
        <v>33.098514014751615</v>
      </c>
      <c r="AJ6" s="261">
        <f>'11b_A Znečisť. látky (cesty)'!AJ10</f>
        <v>33.275004874994515</v>
      </c>
      <c r="AK6" s="261">
        <f>'11b_A Znečisť. látky (cesty)'!AK10</f>
        <v>33.490850063193122</v>
      </c>
      <c r="AL6" s="261">
        <f>'11b_A Znečisť. látky (cesty)'!AL10</f>
        <v>33.745470723488964</v>
      </c>
      <c r="AM6" s="261">
        <f>'11b_A Znečisť. látky (cesty)'!AM10</f>
        <v>33.588544275524882</v>
      </c>
      <c r="AN6" s="261">
        <f>'11b_A Znečisť. látky (cesty)'!AN10</f>
        <v>33.437474702980701</v>
      </c>
      <c r="AO6" s="261">
        <f>'11b_A Znečisť. látky (cesty)'!AO10</f>
        <v>33.29325355398305</v>
      </c>
      <c r="AP6" s="261">
        <f>'11b_A Znečisť. látky (cesty)'!AP10</f>
        <v>33.154854864928744</v>
      </c>
    </row>
    <row r="7" spans="2:42" ht="12.6" x14ac:dyDescent="0.3">
      <c r="B7" s="31" t="s">
        <v>403</v>
      </c>
      <c r="C7" s="260">
        <f t="shared" si="10"/>
        <v>0</v>
      </c>
      <c r="D7" s="261">
        <v>0</v>
      </c>
      <c r="E7" s="261">
        <v>0</v>
      </c>
      <c r="F7" s="261">
        <v>0</v>
      </c>
      <c r="G7" s="261">
        <v>0</v>
      </c>
      <c r="H7" s="261">
        <v>0</v>
      </c>
      <c r="I7" s="261">
        <v>0</v>
      </c>
      <c r="J7" s="261">
        <v>0</v>
      </c>
      <c r="K7" s="261">
        <v>0</v>
      </c>
      <c r="L7" s="261">
        <v>0</v>
      </c>
      <c r="M7" s="261">
        <v>0</v>
      </c>
      <c r="N7" s="261">
        <v>0</v>
      </c>
      <c r="O7" s="261">
        <v>0</v>
      </c>
      <c r="P7" s="261">
        <v>0</v>
      </c>
      <c r="Q7" s="261">
        <v>0</v>
      </c>
      <c r="R7" s="261">
        <v>0</v>
      </c>
      <c r="S7" s="261">
        <v>0</v>
      </c>
      <c r="T7" s="261">
        <v>0</v>
      </c>
      <c r="U7" s="261">
        <v>0</v>
      </c>
      <c r="V7" s="261">
        <v>0</v>
      </c>
      <c r="W7" s="261">
        <v>0</v>
      </c>
      <c r="X7" s="261">
        <v>0</v>
      </c>
      <c r="Y7" s="261">
        <v>0</v>
      </c>
      <c r="Z7" s="261">
        <v>0</v>
      </c>
      <c r="AA7" s="261">
        <v>0</v>
      </c>
      <c r="AB7" s="261">
        <v>0</v>
      </c>
      <c r="AC7" s="261">
        <v>0</v>
      </c>
      <c r="AD7" s="261">
        <v>0</v>
      </c>
      <c r="AE7" s="261">
        <v>0</v>
      </c>
      <c r="AF7" s="261">
        <v>0</v>
      </c>
      <c r="AG7" s="261">
        <v>0</v>
      </c>
      <c r="AH7" s="261">
        <v>0</v>
      </c>
      <c r="AI7" s="261">
        <v>0</v>
      </c>
      <c r="AJ7" s="261">
        <v>0</v>
      </c>
      <c r="AK7" s="261">
        <v>0</v>
      </c>
      <c r="AL7" s="261">
        <v>0</v>
      </c>
      <c r="AM7" s="261">
        <v>0</v>
      </c>
      <c r="AN7" s="261">
        <v>0</v>
      </c>
      <c r="AO7" s="261">
        <v>0</v>
      </c>
      <c r="AP7" s="261">
        <v>0</v>
      </c>
    </row>
    <row r="8" spans="2:42" ht="12.6" x14ac:dyDescent="0.3">
      <c r="B8" s="31" t="s">
        <v>404</v>
      </c>
      <c r="C8" s="260">
        <f t="shared" si="10"/>
        <v>21890.515095444076</v>
      </c>
      <c r="D8" s="261">
        <f>'11b_A Znečisť. látky (cesty)'!D15</f>
        <v>0</v>
      </c>
      <c r="E8" s="261">
        <f>'11b_A Znečisť. látky (cesty)'!E15</f>
        <v>0</v>
      </c>
      <c r="F8" s="261">
        <f>'11b_A Znečisť. látky (cesty)'!F15</f>
        <v>0</v>
      </c>
      <c r="G8" s="261">
        <f>'11b_A Znečisť. látky (cesty)'!G15</f>
        <v>795.87435465434078</v>
      </c>
      <c r="H8" s="261">
        <f>'11b_A Znečisť. látky (cesty)'!H15</f>
        <v>796.41323474811827</v>
      </c>
      <c r="I8" s="261">
        <f>'11b_A Znečisť. látky (cesty)'!I15</f>
        <v>793.8399471979169</v>
      </c>
      <c r="J8" s="261">
        <f>'11b_A Znečisť. látky (cesty)'!J15</f>
        <v>788.64382601768875</v>
      </c>
      <c r="K8" s="261">
        <f>'11b_A Znečisť. látky (cesty)'!K15</f>
        <v>780.7904013878333</v>
      </c>
      <c r="L8" s="261">
        <f>'11b_A Znečisť. látky (cesty)'!L15</f>
        <v>771.01938931442112</v>
      </c>
      <c r="M8" s="261">
        <f>'11b_A Znečisť. látky (cesty)'!M15</f>
        <v>756.37627023004268</v>
      </c>
      <c r="N8" s="261">
        <f>'11b_A Znečisť. látky (cesty)'!N15</f>
        <v>745.86954478153086</v>
      </c>
      <c r="O8" s="261">
        <f>'11b_A Znečisť. látky (cesty)'!O15</f>
        <v>735.21222369470763</v>
      </c>
      <c r="P8" s="261">
        <f>'11b_A Znečisť. látky (cesty)'!P15</f>
        <v>724.52572705780653</v>
      </c>
      <c r="Q8" s="261">
        <f>'11b_A Znečisť. látky (cesty)'!Q15</f>
        <v>713.69017081100696</v>
      </c>
      <c r="R8" s="261">
        <f>'11b_A Znečisť. látky (cesty)'!R15</f>
        <v>702.82813276549848</v>
      </c>
      <c r="S8" s="261">
        <f>'11b_A Znečisť. látky (cesty)'!S15</f>
        <v>686.5177399731308</v>
      </c>
      <c r="T8" s="261">
        <f>'11b_A Znečisť. látky (cesty)'!T15</f>
        <v>670.61838519342189</v>
      </c>
      <c r="U8" s="261">
        <f>'11b_A Znečisť. látky (cesty)'!U15</f>
        <v>655.01330807052682</v>
      </c>
      <c r="V8" s="261">
        <f>'11b_A Znečisť. látky (cesty)'!V15</f>
        <v>639.82588509161076</v>
      </c>
      <c r="W8" s="261">
        <f>'11b_A Znečisť. látky (cesty)'!W15</f>
        <v>624.9417905356147</v>
      </c>
      <c r="X8" s="261">
        <f>'11b_A Znečisť. látky (cesty)'!X15</f>
        <v>610.48231252777157</v>
      </c>
      <c r="Y8" s="261">
        <f>'11b_A Znečisť. látky (cesty)'!Y15</f>
        <v>596.33559924685721</v>
      </c>
      <c r="Z8" s="261">
        <f>'11b_A Znečisť. látky (cesty)'!Z15</f>
        <v>582.62082361631201</v>
      </c>
      <c r="AA8" s="261">
        <f>'11b_A Znečisť. látky (cesty)'!AA15</f>
        <v>569.22864841633123</v>
      </c>
      <c r="AB8" s="261">
        <f>'11b_A Znečisť. látky (cesty)'!AB15</f>
        <v>556.27610354489207</v>
      </c>
      <c r="AC8" s="261">
        <f>'11b_A Znečisť. látky (cesty)'!AC15</f>
        <v>543.71119649772572</v>
      </c>
      <c r="AD8" s="261">
        <f>'11b_A Znečisť. látky (cesty)'!AD15</f>
        <v>531.48442151425138</v>
      </c>
      <c r="AE8" s="261">
        <f>'11b_A Znečisť. látky (cesty)'!AE15</f>
        <v>519.7095395236729</v>
      </c>
      <c r="AF8" s="261">
        <f>'11b_A Znečisť. látky (cesty)'!AF15</f>
        <v>508.28368765811598</v>
      </c>
      <c r="AG8" s="261">
        <f>'11b_A Znečisť. látky (cesty)'!AG15</f>
        <v>497.31840977524683</v>
      </c>
      <c r="AH8" s="261">
        <f>'11b_A Znečisť. látky (cesty)'!AH15</f>
        <v>486.7135120122789</v>
      </c>
      <c r="AI8" s="261">
        <f>'11b_A Znečisť. látky (cesty)'!AI15</f>
        <v>476.5782896675434</v>
      </c>
      <c r="AJ8" s="261">
        <f>'11b_A Znečisť. látky (cesty)'!AJ15</f>
        <v>466.81526560431831</v>
      </c>
      <c r="AK8" s="261">
        <f>'11b_A Znečisť. látky (cesty)'!AK15</f>
        <v>457.53145396042493</v>
      </c>
      <c r="AL8" s="261">
        <f>'11b_A Znečisť. látky (cesty)'!AL15</f>
        <v>448.63214373787241</v>
      </c>
      <c r="AM8" s="261">
        <f>'11b_A Znečisť. látky (cesty)'!AM15</f>
        <v>434.74933168251329</v>
      </c>
      <c r="AN8" s="261">
        <f>'11b_A Znečisť. látky (cesty)'!AN15</f>
        <v>420.9467524207314</v>
      </c>
      <c r="AO8" s="261">
        <f>'11b_A Znečisť. látky (cesty)'!AO15</f>
        <v>407.32149659818555</v>
      </c>
      <c r="AP8" s="261">
        <f>'11b_A Znečisť. látky (cesty)'!AP15</f>
        <v>393.77577591381225</v>
      </c>
    </row>
    <row r="9" spans="2:42" ht="12.6" x14ac:dyDescent="0.3">
      <c r="B9" s="31" t="s">
        <v>135</v>
      </c>
      <c r="C9" s="260">
        <f t="shared" si="10"/>
        <v>39.483633775573267</v>
      </c>
      <c r="D9" s="261">
        <f>'11b_A Znečisť. látky (cesty)'!D20</f>
        <v>0</v>
      </c>
      <c r="E9" s="261">
        <f>'11b_A Znečisť. látky (cesty)'!E20</f>
        <v>0</v>
      </c>
      <c r="F9" s="261">
        <f>'11b_A Znečisť. látky (cesty)'!F20</f>
        <v>0</v>
      </c>
      <c r="G9" s="261">
        <f>'11b_A Znečisť. látky (cesty)'!G20</f>
        <v>1.5114987748485798</v>
      </c>
      <c r="H9" s="261">
        <f>'11b_A Znečisť. látky (cesty)'!H20</f>
        <v>1.5117775084719369</v>
      </c>
      <c r="I9" s="261">
        <f>'11b_A Znečisť. látky (cesty)'!I20</f>
        <v>1.505610583429619</v>
      </c>
      <c r="J9" s="261">
        <f>'11b_A Znečisť. látky (cesty)'!J20</f>
        <v>1.4939886193841245</v>
      </c>
      <c r="K9" s="261">
        <f>'11b_A Znečisť. látky (cesty)'!K20</f>
        <v>1.4768233495015537</v>
      </c>
      <c r="L9" s="261">
        <f>'11b_A Znečisť. látky (cesty)'!L20</f>
        <v>1.4556271103977494</v>
      </c>
      <c r="M9" s="261">
        <f>'11b_A Znečisť. látky (cesty)'!M20</f>
        <v>1.424269061244722</v>
      </c>
      <c r="N9" s="261">
        <f>'11b_A Znečisť. látky (cesty)'!N20</f>
        <v>1.4013876672707404</v>
      </c>
      <c r="O9" s="261">
        <f>'11b_A Znečisť. látky (cesty)'!O20</f>
        <v>1.378112908636008</v>
      </c>
      <c r="P9" s="261">
        <f>'11b_A Znečisť. látky (cesty)'!P20</f>
        <v>1.3546941091173412</v>
      </c>
      <c r="Q9" s="261">
        <f>'11b_A Znečisť. látky (cesty)'!Q20</f>
        <v>1.3308798855764117</v>
      </c>
      <c r="R9" s="261">
        <f>'11b_A Znečisť. látky (cesty)'!R20</f>
        <v>1.3069223775763652</v>
      </c>
      <c r="S9" s="261">
        <f>'11b_A Znečisť. látky (cesty)'!S20</f>
        <v>1.272656872946238</v>
      </c>
      <c r="T9" s="261">
        <f>'11b_A Znečisť. látky (cesty)'!T20</f>
        <v>1.2390616045629532</v>
      </c>
      <c r="U9" s="261">
        <f>'11b_A Znečisť. látky (cesty)'!U20</f>
        <v>1.2058893084356288</v>
      </c>
      <c r="V9" s="261">
        <f>'11b_A Znečisť. látky (cesty)'!V20</f>
        <v>1.1733949774822621</v>
      </c>
      <c r="W9" s="261">
        <f>'11b_A Znečisť. látky (cesty)'!W20</f>
        <v>1.1413349987200241</v>
      </c>
      <c r="X9" s="261">
        <f>'11b_A Znečisť. látky (cesty)'!X20</f>
        <v>1.1099611706673169</v>
      </c>
      <c r="Y9" s="261">
        <f>'11b_A Znečisť. látky (cesty)'!Y20</f>
        <v>1.0790335767760528</v>
      </c>
      <c r="Z9" s="261">
        <f>'11b_A Znečisť. látky (cesty)'!Z20</f>
        <v>1.0488007916751041</v>
      </c>
      <c r="AA9" s="261">
        <f>'11b_A Znečisť. látky (cesty)'!AA20</f>
        <v>1.0190266424948553</v>
      </c>
      <c r="AB9" s="261">
        <f>'11b_A Znečisť. látky (cesty)'!AB20</f>
        <v>0.98995644924749338</v>
      </c>
      <c r="AC9" s="261">
        <f>'11b_A Znečisť. látky (cesty)'!AC20</f>
        <v>0.96147551104689011</v>
      </c>
      <c r="AD9" s="261">
        <f>'11b_A Znečisť. látky (cesty)'!AD20</f>
        <v>0.93347282371949603</v>
      </c>
      <c r="AE9" s="261">
        <f>'11b_A Znečisť. látky (cesty)'!AE20</f>
        <v>0.90618876489716194</v>
      </c>
      <c r="AF9" s="261">
        <f>'11b_A Znečisť. látky (cesty)'!AF20</f>
        <v>0.87939673995993517</v>
      </c>
      <c r="AG9" s="261">
        <f>'11b_A Znečisť. látky (cesty)'!AG20</f>
        <v>0.85333378946744021</v>
      </c>
      <c r="AH9" s="261">
        <f>'11b_A Znečisť. látky (cesty)'!AH20</f>
        <v>0.82777724293252797</v>
      </c>
      <c r="AI9" s="261">
        <f>'11b_A Znečisť. látky (cesty)'!AI20</f>
        <v>0.80296076851353804</v>
      </c>
      <c r="AJ9" s="261">
        <f>'11b_A Znečisť. látky (cesty)'!AJ20</f>
        <v>0.7786656759683831</v>
      </c>
      <c r="AK9" s="261">
        <f>'11b_A Znečisť. látky (cesty)'!AK20</f>
        <v>0.75512222432842302</v>
      </c>
      <c r="AL9" s="261">
        <f>'11b_A Znečisť. látky (cesty)'!AL20</f>
        <v>0.7321157618440346</v>
      </c>
      <c r="AM9" s="261">
        <f>'11b_A Znečisť. látky (cesty)'!AM20</f>
        <v>0.70131371712100676</v>
      </c>
      <c r="AN9" s="261">
        <f>'11b_A Znečisť. látky (cesty)'!AN20</f>
        <v>0.67064423845059629</v>
      </c>
      <c r="AO9" s="261">
        <f>'11b_A Znečisť. látky (cesty)'!AO20</f>
        <v>0.64032371519331088</v>
      </c>
      <c r="AP9" s="261">
        <f>'11b_A Znečisť. látky (cesty)'!AP20</f>
        <v>0.61013445366744912</v>
      </c>
    </row>
    <row r="10" spans="2:42" ht="11.7" customHeight="1" x14ac:dyDescent="0.2">
      <c r="B10" s="31" t="s">
        <v>132</v>
      </c>
      <c r="C10" s="260">
        <f t="shared" si="10"/>
        <v>9549.0960183250318</v>
      </c>
      <c r="D10" s="261">
        <f>'11b_A Znečisť. látky (cesty)'!D25</f>
        <v>0</v>
      </c>
      <c r="E10" s="261">
        <f>'11b_A Znečisť. látky (cesty)'!E25</f>
        <v>0</v>
      </c>
      <c r="F10" s="261">
        <f>'11b_A Znečisť. látky (cesty)'!F25</f>
        <v>0</v>
      </c>
      <c r="G10" s="261">
        <f>'11b_A Znečisť. látky (cesty)'!G25</f>
        <v>458.68107674960299</v>
      </c>
      <c r="H10" s="261">
        <f>'11b_A Znečisť. látky (cesty)'!H25</f>
        <v>457.89893228466576</v>
      </c>
      <c r="I10" s="261">
        <f>'11b_A Znečisť. látky (cesty)'!I25</f>
        <v>454.53795353655045</v>
      </c>
      <c r="J10" s="261">
        <f>'11b_A Znečisť. látky (cesty)'!J25</f>
        <v>448.97009195247369</v>
      </c>
      <c r="K10" s="261">
        <f>'11b_A Znečisť. látky (cesty)'!K25</f>
        <v>441.14202219325711</v>
      </c>
      <c r="L10" s="261">
        <f>'11b_A Znečisť. látky (cesty)'!L25</f>
        <v>431.63778725353075</v>
      </c>
      <c r="M10" s="261">
        <f>'11b_A Znečisť. látky (cesty)'!M25</f>
        <v>417.99203218342859</v>
      </c>
      <c r="N10" s="261">
        <f>'11b_A Znečisť. látky (cesty)'!N25</f>
        <v>407.6413236151493</v>
      </c>
      <c r="O10" s="261">
        <f>'11b_A Znečisť. látky (cesty)'!O25</f>
        <v>397.04629206191305</v>
      </c>
      <c r="P10" s="261">
        <f>'11b_A Znečisť. látky (cesty)'!P25</f>
        <v>386.30439318781998</v>
      </c>
      <c r="Q10" s="261">
        <f>'11b_A Znečisť. látky (cesty)'!Q25</f>
        <v>375.31175430426401</v>
      </c>
      <c r="R10" s="261">
        <f>'11b_A Znečisť. látky (cesty)'!R25</f>
        <v>364.16740375944494</v>
      </c>
      <c r="S10" s="261">
        <f>'11b_A Znečisť. látky (cesty)'!S25</f>
        <v>349.94076668973634</v>
      </c>
      <c r="T10" s="261">
        <f>'11b_A Znečisť. látky (cesty)'!T25</f>
        <v>335.78903515911844</v>
      </c>
      <c r="U10" s="261">
        <f>'11b_A Znečisť. látky (cesty)'!U25</f>
        <v>321.60747602937516</v>
      </c>
      <c r="V10" s="261">
        <f>'11b_A Znečisť. látky (cesty)'!V25</f>
        <v>307.49753909674172</v>
      </c>
      <c r="W10" s="261">
        <f>'11b_A Znečisť. látky (cesty)'!W25</f>
        <v>293.3544669733771</v>
      </c>
      <c r="X10" s="261">
        <f>'11b_A Znečisť. látky (cesty)'!X25</f>
        <v>279.27963830301962</v>
      </c>
      <c r="Y10" s="261">
        <f>'11b_A Znečisť. látky (cesty)'!Y25</f>
        <v>265.16825131308002</v>
      </c>
      <c r="Z10" s="261">
        <f>'11b_A Znečisť. látky (cesty)'!Z25</f>
        <v>251.121629549906</v>
      </c>
      <c r="AA10" s="261">
        <f>'11b_A Znečisť. látky (cesty)'!AA25</f>
        <v>237.03490621193777</v>
      </c>
      <c r="AB10" s="261">
        <f>'11b_A Znečisť. látky (cesty)'!AB25</f>
        <v>223.00936616242649</v>
      </c>
      <c r="AC10" s="261">
        <f>'11b_A Znečisť. látky (cesty)'!AC25</f>
        <v>208.99162848407892</v>
      </c>
      <c r="AD10" s="261">
        <f>'11b_A Znečisť. látky (cesty)'!AD25</f>
        <v>194.92823989245966</v>
      </c>
      <c r="AE10" s="261">
        <f>'11b_A Znečisť. látky (cesty)'!AE25</f>
        <v>180.92045883111308</v>
      </c>
      <c r="AF10" s="261">
        <f>'11b_A Znečisť. látky (cesty)'!AF25</f>
        <v>166.86316213166413</v>
      </c>
      <c r="AG10" s="261">
        <f>'11b_A Znečisť. látky (cesty)'!AG25</f>
        <v>152.85761223579757</v>
      </c>
      <c r="AH10" s="261">
        <f>'11b_A Znečisť. látky (cesty)'!AH25</f>
        <v>138.79854443994174</v>
      </c>
      <c r="AI10" s="261">
        <f>'11b_A Znečisť. látky (cesty)'!AI25</f>
        <v>124.7872429448517</v>
      </c>
      <c r="AJ10" s="261">
        <f>'11b_A Znečisť. látky (cesty)'!AJ25</f>
        <v>110.71827836500772</v>
      </c>
      <c r="AK10" s="261">
        <f>'11b_A Znečisť. látky (cesty)'!AK25</f>
        <v>96.692974832836768</v>
      </c>
      <c r="AL10" s="261">
        <f>'11b_A Znečisť. látky (cesty)'!AL25</f>
        <v>82.605714527787029</v>
      </c>
      <c r="AM10" s="261">
        <f>'11b_A Znečisť. látky (cesty)'!AM25</f>
        <v>68.095223139721298</v>
      </c>
      <c r="AN10" s="261">
        <f>'11b_A Znečisť. látky (cesty)'!AN25</f>
        <v>53.60190456105088</v>
      </c>
      <c r="AO10" s="261">
        <f>'11b_A Znečisť. látky (cesty)'!AO25</f>
        <v>39.228666301316018</v>
      </c>
      <c r="AP10" s="261">
        <f>'11b_A Znečisť. látky (cesty)'!AP25</f>
        <v>24.872229066586858</v>
      </c>
    </row>
    <row r="11" spans="2:42" ht="12.6" x14ac:dyDescent="0.3">
      <c r="B11" s="31" t="s">
        <v>136</v>
      </c>
      <c r="C11" s="260">
        <f t="shared" si="10"/>
        <v>1037.6290566650889</v>
      </c>
      <c r="D11" s="261">
        <f>'11b_A Znečisť. látky (cesty)'!D30</f>
        <v>0</v>
      </c>
      <c r="E11" s="261">
        <f>'11b_A Znečisť. látky (cesty)'!E30</f>
        <v>0</v>
      </c>
      <c r="F11" s="261">
        <f>'11b_A Znečisť. látky (cesty)'!F30</f>
        <v>0</v>
      </c>
      <c r="G11" s="261">
        <f>'11b_A Znečisť. látky (cesty)'!G30</f>
        <v>50.090503963148656</v>
      </c>
      <c r="H11" s="261">
        <f>'11b_A Znečisť. látky (cesty)'!H30</f>
        <v>50.003242141802474</v>
      </c>
      <c r="I11" s="261">
        <f>'11b_A Znečisť. látky (cesty)'!I30</f>
        <v>49.633029906765614</v>
      </c>
      <c r="J11" s="261">
        <f>'11b_A Znečisť. látky (cesty)'!J30</f>
        <v>49.020638454203173</v>
      </c>
      <c r="K11" s="261">
        <f>'11b_A Znečisť. látky (cesty)'!K30</f>
        <v>48.160187796478077</v>
      </c>
      <c r="L11" s="261">
        <f>'11b_A Znečisť. látky (cesty)'!L30</f>
        <v>47.11572530275884</v>
      </c>
      <c r="M11" s="261">
        <f>'11b_A Znečisť. látky (cesty)'!M30</f>
        <v>45.616731374873972</v>
      </c>
      <c r="N11" s="261">
        <f>'11b_A Znečisť. látky (cesty)'!N30</f>
        <v>44.479115076529467</v>
      </c>
      <c r="O11" s="261">
        <f>'11b_A Znečisť. látky (cesty)'!O30</f>
        <v>43.314551039729977</v>
      </c>
      <c r="P11" s="261">
        <f>'11b_A Znečisť. látky (cesty)'!P30</f>
        <v>42.133728415361873</v>
      </c>
      <c r="Q11" s="261">
        <f>'11b_A Znečisť. látky (cesty)'!Q30</f>
        <v>40.925244932910751</v>
      </c>
      <c r="R11" s="261">
        <f>'11b_A Znečisť. látky (cesty)'!R30</f>
        <v>39.699963019806326</v>
      </c>
      <c r="S11" s="261">
        <f>'11b_A Znečisť. látky (cesty)'!S30</f>
        <v>38.138176009077348</v>
      </c>
      <c r="T11" s="261">
        <f>'11b_A Znečisť. látky (cesty)'!T30</f>
        <v>36.584295245673573</v>
      </c>
      <c r="U11" s="261">
        <f>'11b_A Znečisť. látky (cesty)'!U30</f>
        <v>35.026819995060443</v>
      </c>
      <c r="V11" s="261">
        <f>'11b_A Znečisť. látky (cesty)'!V30</f>
        <v>33.476880435656057</v>
      </c>
      <c r="W11" s="261">
        <f>'11b_A Znečisť. látky (cesty)'!W30</f>
        <v>31.922970771607083</v>
      </c>
      <c r="X11" s="261">
        <f>'11b_A Znečisť. látky (cesty)'!X30</f>
        <v>30.376215325543615</v>
      </c>
      <c r="Y11" s="261">
        <f>'11b_A Znečisť. látky (cesty)'!Y30</f>
        <v>28.82510096912975</v>
      </c>
      <c r="Z11" s="261">
        <f>'11b_A Znečisť. látky (cesty)'!Z30</f>
        <v>27.280747975807163</v>
      </c>
      <c r="AA11" s="261">
        <f>'11b_A Znečisť. látky (cesty)'!AA30</f>
        <v>25.731633555736849</v>
      </c>
      <c r="AB11" s="261">
        <f>'11b_A Znečisť. látky (cesty)'!AB30</f>
        <v>24.188875780562753</v>
      </c>
      <c r="AC11" s="261">
        <f>'11b_A Znečisť. látky (cesty)'!AC30</f>
        <v>22.646605572071667</v>
      </c>
      <c r="AD11" s="261">
        <f>'11b_A Znečisť. látky (cesty)'!AD30</f>
        <v>21.098943403915172</v>
      </c>
      <c r="AE11" s="261">
        <f>'11b_A Znečisť. látky (cesty)'!AE30</f>
        <v>19.557007602938302</v>
      </c>
      <c r="AF11" s="261">
        <f>'11b_A Znečisť. látky (cesty)'!AF30</f>
        <v>18.009240641086059</v>
      </c>
      <c r="AG11" s="261">
        <f>'11b_A Znečisť. látky (cesty)'!AG30</f>
        <v>16.46676344873379</v>
      </c>
      <c r="AH11" s="261">
        <f>'11b_A Znečisť. látky (cesty)'!AH30</f>
        <v>14.918000201641163</v>
      </c>
      <c r="AI11" s="261">
        <f>'11b_A Znečisť. látky (cesty)'!AI30</f>
        <v>13.374076434011231</v>
      </c>
      <c r="AJ11" s="261">
        <f>'11b_A Znečisť. látky (cesty)'!AJ30</f>
        <v>11.823395412037886</v>
      </c>
      <c r="AK11" s="261">
        <f>'11b_A Znečisť. látky (cesty)'!AK30</f>
        <v>10.277089320786839</v>
      </c>
      <c r="AL11" s="261">
        <f>'11b_A Znečisť. látky (cesty)'!AL30</f>
        <v>8.7235378346175949</v>
      </c>
      <c r="AM11" s="261">
        <f>'11b_A Znečisť. látky (cesty)'!AM30</f>
        <v>7.1279072282524698</v>
      </c>
      <c r="AN11" s="261">
        <f>'11b_A Znečisť. látky (cesty)'!AN30</f>
        <v>5.5341028466335809</v>
      </c>
      <c r="AO11" s="261">
        <f>'11b_A Znečisť. látky (cesty)'!AO30</f>
        <v>3.9534421339078532</v>
      </c>
      <c r="AP11" s="261">
        <f>'11b_A Znečisť. látky (cesty)'!AP30</f>
        <v>2.3745670962313397</v>
      </c>
    </row>
    <row r="12" spans="2:42" x14ac:dyDescent="0.2">
      <c r="B12" s="255" t="s">
        <v>9</v>
      </c>
      <c r="C12" s="262">
        <f t="shared" si="10"/>
        <v>33753.685089169769</v>
      </c>
      <c r="D12" s="262">
        <f>SUM(D5:D11)</f>
        <v>0</v>
      </c>
      <c r="E12" s="262">
        <f t="shared" ref="E12:AG12" si="11">SUM(E5:E11)</f>
        <v>0</v>
      </c>
      <c r="F12" s="262">
        <f t="shared" si="11"/>
        <v>0</v>
      </c>
      <c r="G12" s="262">
        <f t="shared" si="11"/>
        <v>1342.8531691111268</v>
      </c>
      <c r="H12" s="262">
        <f t="shared" si="11"/>
        <v>1342.6288758680182</v>
      </c>
      <c r="I12" s="262">
        <f t="shared" si="11"/>
        <v>1336.3389742293698</v>
      </c>
      <c r="J12" s="262">
        <f t="shared" si="11"/>
        <v>1324.9023977630093</v>
      </c>
      <c r="K12" s="262">
        <f t="shared" si="11"/>
        <v>1308.2262773124414</v>
      </c>
      <c r="L12" s="262">
        <f t="shared" si="11"/>
        <v>1287.7223305260452</v>
      </c>
      <c r="M12" s="262">
        <f t="shared" si="11"/>
        <v>1257.6144115824716</v>
      </c>
      <c r="N12" s="262">
        <f t="shared" si="11"/>
        <v>1235.4308748586686</v>
      </c>
      <c r="O12" s="262">
        <f t="shared" si="11"/>
        <v>1212.8298277465096</v>
      </c>
      <c r="P12" s="262">
        <f t="shared" si="11"/>
        <v>1190.0446432288297</v>
      </c>
      <c r="Q12" s="262">
        <f t="shared" si="11"/>
        <v>1166.8369649890462</v>
      </c>
      <c r="R12" s="262">
        <f t="shared" si="11"/>
        <v>1143.4430586802164</v>
      </c>
      <c r="S12" s="262">
        <f t="shared" si="11"/>
        <v>1110.9162033359519</v>
      </c>
      <c r="T12" s="262">
        <f t="shared" si="11"/>
        <v>1078.914843471988</v>
      </c>
      <c r="U12" s="262">
        <f t="shared" si="11"/>
        <v>1047.203133201527</v>
      </c>
      <c r="V12" s="262">
        <f t="shared" si="11"/>
        <v>1016.0207201622877</v>
      </c>
      <c r="W12" s="262">
        <f t="shared" si="11"/>
        <v>985.1343856464124</v>
      </c>
      <c r="X12" s="262">
        <f t="shared" si="11"/>
        <v>954.78142838293024</v>
      </c>
      <c r="Y12" s="262">
        <f t="shared" si="11"/>
        <v>924.73127873176315</v>
      </c>
      <c r="Z12" s="262">
        <f t="shared" si="11"/>
        <v>895.21887392821964</v>
      </c>
      <c r="AA12" s="262">
        <f t="shared" si="11"/>
        <v>866.01631632571343</v>
      </c>
      <c r="AB12" s="262">
        <f t="shared" si="11"/>
        <v>837.35616838162559</v>
      </c>
      <c r="AC12" s="262">
        <f t="shared" si="11"/>
        <v>809.12641376188617</v>
      </c>
      <c r="AD12" s="262">
        <f t="shared" si="11"/>
        <v>781.21767016494618</v>
      </c>
      <c r="AE12" s="262">
        <f t="shared" si="11"/>
        <v>753.85891136908913</v>
      </c>
      <c r="AF12" s="262">
        <f t="shared" si="11"/>
        <v>726.82902705906304</v>
      </c>
      <c r="AG12" s="262">
        <f t="shared" si="11"/>
        <v>700.35457984356469</v>
      </c>
      <c r="AH12" s="262">
        <f t="shared" ref="AH12:AN12" si="12">SUM(AH5:AH11)</f>
        <v>674.2172202470764</v>
      </c>
      <c r="AI12" s="262">
        <f t="shared" si="12"/>
        <v>648.64108382967152</v>
      </c>
      <c r="AJ12" s="262">
        <f t="shared" si="12"/>
        <v>623.41060993232691</v>
      </c>
      <c r="AK12" s="262">
        <f t="shared" si="12"/>
        <v>598.74749040157008</v>
      </c>
      <c r="AL12" s="262">
        <f t="shared" si="12"/>
        <v>574.43898258561001</v>
      </c>
      <c r="AM12" s="262">
        <f t="shared" si="12"/>
        <v>544.26232004313306</v>
      </c>
      <c r="AN12" s="262">
        <f t="shared" si="12"/>
        <v>514.19087876984725</v>
      </c>
      <c r="AO12" s="262">
        <f t="shared" ref="AO12:AP12" si="13">SUM(AO5:AO11)</f>
        <v>484.43718230258577</v>
      </c>
      <c r="AP12" s="262">
        <f t="shared" si="13"/>
        <v>454.78756139522659</v>
      </c>
    </row>
    <row r="15" spans="2:42" x14ac:dyDescent="0.2">
      <c r="B15" s="254"/>
      <c r="C15" s="254"/>
      <c r="D15" s="254" t="s">
        <v>10</v>
      </c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</row>
    <row r="16" spans="2:42" x14ac:dyDescent="0.2">
      <c r="B16" s="255" t="s">
        <v>446</v>
      </c>
      <c r="C16" s="255"/>
      <c r="D16" s="256">
        <v>1</v>
      </c>
      <c r="E16" s="256">
        <v>2</v>
      </c>
      <c r="F16" s="256">
        <v>3</v>
      </c>
      <c r="G16" s="256">
        <v>4</v>
      </c>
      <c r="H16" s="256">
        <v>5</v>
      </c>
      <c r="I16" s="256">
        <v>6</v>
      </c>
      <c r="J16" s="256">
        <v>7</v>
      </c>
      <c r="K16" s="256">
        <v>8</v>
      </c>
      <c r="L16" s="256">
        <v>9</v>
      </c>
      <c r="M16" s="256">
        <v>10</v>
      </c>
      <c r="N16" s="256">
        <v>11</v>
      </c>
      <c r="O16" s="256">
        <v>12</v>
      </c>
      <c r="P16" s="256">
        <v>13</v>
      </c>
      <c r="Q16" s="256">
        <v>14</v>
      </c>
      <c r="R16" s="256">
        <v>15</v>
      </c>
      <c r="S16" s="256">
        <v>16</v>
      </c>
      <c r="T16" s="256">
        <v>17</v>
      </c>
      <c r="U16" s="256">
        <v>18</v>
      </c>
      <c r="V16" s="256">
        <v>19</v>
      </c>
      <c r="W16" s="256">
        <v>20</v>
      </c>
      <c r="X16" s="256">
        <v>21</v>
      </c>
      <c r="Y16" s="256">
        <v>22</v>
      </c>
      <c r="Z16" s="256">
        <v>23</v>
      </c>
      <c r="AA16" s="256">
        <v>24</v>
      </c>
      <c r="AB16" s="256">
        <v>25</v>
      </c>
      <c r="AC16" s="256">
        <v>26</v>
      </c>
      <c r="AD16" s="256">
        <v>27</v>
      </c>
      <c r="AE16" s="256">
        <v>28</v>
      </c>
      <c r="AF16" s="256">
        <v>29</v>
      </c>
      <c r="AG16" s="256">
        <v>30</v>
      </c>
      <c r="AH16" s="256">
        <v>31</v>
      </c>
      <c r="AI16" s="256">
        <v>32</v>
      </c>
      <c r="AJ16" s="256">
        <v>33</v>
      </c>
      <c r="AK16" s="256">
        <v>34</v>
      </c>
      <c r="AL16" s="256">
        <v>35</v>
      </c>
      <c r="AM16" s="256">
        <v>36</v>
      </c>
      <c r="AN16" s="256">
        <v>37</v>
      </c>
      <c r="AO16" s="256">
        <v>38</v>
      </c>
      <c r="AP16" s="256">
        <v>39</v>
      </c>
    </row>
    <row r="17" spans="2:42" x14ac:dyDescent="0.2">
      <c r="B17" s="257" t="s">
        <v>34</v>
      </c>
      <c r="C17" s="258" t="s">
        <v>9</v>
      </c>
      <c r="D17" s="259">
        <f>D4</f>
        <v>2026</v>
      </c>
      <c r="E17" s="259">
        <f t="shared" ref="E17:AG17" si="14">E4</f>
        <v>2027</v>
      </c>
      <c r="F17" s="259">
        <f t="shared" si="14"/>
        <v>2028</v>
      </c>
      <c r="G17" s="259">
        <f t="shared" si="14"/>
        <v>2029</v>
      </c>
      <c r="H17" s="259">
        <f t="shared" si="14"/>
        <v>2030</v>
      </c>
      <c r="I17" s="259">
        <f t="shared" si="14"/>
        <v>2031</v>
      </c>
      <c r="J17" s="259">
        <f t="shared" si="14"/>
        <v>2032</v>
      </c>
      <c r="K17" s="259">
        <f t="shared" si="14"/>
        <v>2033</v>
      </c>
      <c r="L17" s="259">
        <f t="shared" si="14"/>
        <v>2034</v>
      </c>
      <c r="M17" s="259">
        <f t="shared" si="14"/>
        <v>2035</v>
      </c>
      <c r="N17" s="259">
        <f t="shared" si="14"/>
        <v>2036</v>
      </c>
      <c r="O17" s="259">
        <f t="shared" si="14"/>
        <v>2037</v>
      </c>
      <c r="P17" s="259">
        <f t="shared" si="14"/>
        <v>2038</v>
      </c>
      <c r="Q17" s="259">
        <f t="shared" si="14"/>
        <v>2039</v>
      </c>
      <c r="R17" s="259">
        <f t="shared" si="14"/>
        <v>2040</v>
      </c>
      <c r="S17" s="259">
        <f t="shared" si="14"/>
        <v>2041</v>
      </c>
      <c r="T17" s="259">
        <f t="shared" si="14"/>
        <v>2042</v>
      </c>
      <c r="U17" s="259">
        <f t="shared" si="14"/>
        <v>2043</v>
      </c>
      <c r="V17" s="259">
        <f t="shared" si="14"/>
        <v>2044</v>
      </c>
      <c r="W17" s="259">
        <f t="shared" si="14"/>
        <v>2045</v>
      </c>
      <c r="X17" s="259">
        <f t="shared" si="14"/>
        <v>2046</v>
      </c>
      <c r="Y17" s="259">
        <f t="shared" si="14"/>
        <v>2047</v>
      </c>
      <c r="Z17" s="259">
        <f t="shared" si="14"/>
        <v>2048</v>
      </c>
      <c r="AA17" s="259">
        <f t="shared" si="14"/>
        <v>2049</v>
      </c>
      <c r="AB17" s="259">
        <f t="shared" si="14"/>
        <v>2050</v>
      </c>
      <c r="AC17" s="259">
        <f t="shared" si="14"/>
        <v>2051</v>
      </c>
      <c r="AD17" s="259">
        <f t="shared" si="14"/>
        <v>2052</v>
      </c>
      <c r="AE17" s="259">
        <f t="shared" si="14"/>
        <v>2053</v>
      </c>
      <c r="AF17" s="259">
        <f t="shared" si="14"/>
        <v>2054</v>
      </c>
      <c r="AG17" s="259">
        <f t="shared" si="14"/>
        <v>2055</v>
      </c>
      <c r="AH17" s="259">
        <f t="shared" ref="AH17:AN17" si="15">AH4</f>
        <v>2056</v>
      </c>
      <c r="AI17" s="259">
        <f t="shared" si="15"/>
        <v>2057</v>
      </c>
      <c r="AJ17" s="259">
        <f t="shared" si="15"/>
        <v>2058</v>
      </c>
      <c r="AK17" s="259">
        <f t="shared" si="15"/>
        <v>2059</v>
      </c>
      <c r="AL17" s="259">
        <f t="shared" si="15"/>
        <v>2060</v>
      </c>
      <c r="AM17" s="259">
        <f t="shared" si="15"/>
        <v>2061</v>
      </c>
      <c r="AN17" s="259">
        <f t="shared" si="15"/>
        <v>2062</v>
      </c>
      <c r="AO17" s="259">
        <f t="shared" ref="AO17:AP17" si="16">AO4</f>
        <v>2063</v>
      </c>
      <c r="AP17" s="259">
        <f t="shared" si="16"/>
        <v>2064</v>
      </c>
    </row>
    <row r="18" spans="2:42" ht="12.6" x14ac:dyDescent="0.3">
      <c r="B18" s="31" t="s">
        <v>401</v>
      </c>
      <c r="C18" s="260">
        <f>SUM(D18:AP18)</f>
        <v>0</v>
      </c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>
        <v>0</v>
      </c>
      <c r="J18" s="261">
        <v>0</v>
      </c>
      <c r="K18" s="261">
        <v>0</v>
      </c>
      <c r="L18" s="261">
        <v>0</v>
      </c>
      <c r="M18" s="261">
        <v>0</v>
      </c>
      <c r="N18" s="261">
        <v>0</v>
      </c>
      <c r="O18" s="261">
        <v>0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v>0</v>
      </c>
      <c r="V18" s="261">
        <v>0</v>
      </c>
      <c r="W18" s="261">
        <v>0</v>
      </c>
      <c r="X18" s="261">
        <v>0</v>
      </c>
      <c r="Y18" s="261">
        <v>0</v>
      </c>
      <c r="Z18" s="261">
        <v>0</v>
      </c>
      <c r="AA18" s="261">
        <v>0</v>
      </c>
      <c r="AB18" s="261">
        <v>0</v>
      </c>
      <c r="AC18" s="261">
        <v>0</v>
      </c>
      <c r="AD18" s="261">
        <v>0</v>
      </c>
      <c r="AE18" s="261">
        <v>0</v>
      </c>
      <c r="AF18" s="261">
        <v>0</v>
      </c>
      <c r="AG18" s="261">
        <v>0</v>
      </c>
      <c r="AH18" s="261">
        <v>0</v>
      </c>
      <c r="AI18" s="261">
        <v>0</v>
      </c>
      <c r="AJ18" s="261">
        <v>0</v>
      </c>
      <c r="AK18" s="261">
        <v>0</v>
      </c>
      <c r="AL18" s="261">
        <v>0</v>
      </c>
      <c r="AM18" s="261">
        <v>0</v>
      </c>
      <c r="AN18" s="261">
        <v>0</v>
      </c>
      <c r="AO18" s="261">
        <v>0</v>
      </c>
      <c r="AP18" s="261">
        <v>0</v>
      </c>
    </row>
    <row r="19" spans="2:42" ht="12.6" x14ac:dyDescent="0.3">
      <c r="B19" s="31" t="s">
        <v>402</v>
      </c>
      <c r="C19" s="260">
        <f t="shared" ref="C19:C25" si="17">SUM(D19:AP19)</f>
        <v>0</v>
      </c>
      <c r="D19" s="261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61">
        <v>0</v>
      </c>
      <c r="Z19" s="261">
        <v>0</v>
      </c>
      <c r="AA19" s="261">
        <v>0</v>
      </c>
      <c r="AB19" s="261">
        <v>0</v>
      </c>
      <c r="AC19" s="261">
        <v>0</v>
      </c>
      <c r="AD19" s="261">
        <v>0</v>
      </c>
      <c r="AE19" s="261">
        <v>0</v>
      </c>
      <c r="AF19" s="261">
        <v>0</v>
      </c>
      <c r="AG19" s="261">
        <v>0</v>
      </c>
      <c r="AH19" s="261">
        <v>0</v>
      </c>
      <c r="AI19" s="261">
        <v>0</v>
      </c>
      <c r="AJ19" s="261">
        <v>0</v>
      </c>
      <c r="AK19" s="261">
        <v>0</v>
      </c>
      <c r="AL19" s="261">
        <v>0</v>
      </c>
      <c r="AM19" s="261">
        <v>0</v>
      </c>
      <c r="AN19" s="261">
        <v>0</v>
      </c>
      <c r="AO19" s="261">
        <v>0</v>
      </c>
      <c r="AP19" s="261">
        <v>0</v>
      </c>
    </row>
    <row r="20" spans="2:42" ht="12.6" x14ac:dyDescent="0.3">
      <c r="B20" s="31" t="s">
        <v>403</v>
      </c>
      <c r="C20" s="260">
        <f t="shared" si="17"/>
        <v>0</v>
      </c>
      <c r="D20" s="261">
        <v>0</v>
      </c>
      <c r="E20" s="261">
        <v>0</v>
      </c>
      <c r="F20" s="261">
        <v>0</v>
      </c>
      <c r="G20" s="261">
        <v>0</v>
      </c>
      <c r="H20" s="261">
        <v>0</v>
      </c>
      <c r="I20" s="261">
        <v>0</v>
      </c>
      <c r="J20" s="261">
        <v>0</v>
      </c>
      <c r="K20" s="261">
        <v>0</v>
      </c>
      <c r="L20" s="261">
        <v>0</v>
      </c>
      <c r="M20" s="261">
        <v>0</v>
      </c>
      <c r="N20" s="261">
        <v>0</v>
      </c>
      <c r="O20" s="261">
        <v>0</v>
      </c>
      <c r="P20" s="261">
        <v>0</v>
      </c>
      <c r="Q20" s="261">
        <v>0</v>
      </c>
      <c r="R20" s="261">
        <v>0</v>
      </c>
      <c r="S20" s="261"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1">
        <v>0</v>
      </c>
      <c r="AC20" s="261">
        <v>0</v>
      </c>
      <c r="AD20" s="261">
        <v>0</v>
      </c>
      <c r="AE20" s="261">
        <v>0</v>
      </c>
      <c r="AF20" s="261">
        <v>0</v>
      </c>
      <c r="AG20" s="261">
        <v>0</v>
      </c>
      <c r="AH20" s="261">
        <v>0</v>
      </c>
      <c r="AI20" s="261">
        <v>0</v>
      </c>
      <c r="AJ20" s="261">
        <v>0</v>
      </c>
      <c r="AK20" s="261">
        <v>0</v>
      </c>
      <c r="AL20" s="261">
        <v>0</v>
      </c>
      <c r="AM20" s="261">
        <v>0</v>
      </c>
      <c r="AN20" s="261">
        <v>0</v>
      </c>
      <c r="AO20" s="261">
        <v>0</v>
      </c>
      <c r="AP20" s="261">
        <v>0</v>
      </c>
    </row>
    <row r="21" spans="2:42" ht="12.6" x14ac:dyDescent="0.3">
      <c r="B21" s="31" t="s">
        <v>404</v>
      </c>
      <c r="C21" s="260">
        <f t="shared" si="17"/>
        <v>0</v>
      </c>
      <c r="D21" s="261">
        <v>0</v>
      </c>
      <c r="E21" s="261">
        <v>0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261">
        <v>0</v>
      </c>
      <c r="L21" s="261">
        <v>0</v>
      </c>
      <c r="M21" s="261">
        <v>0</v>
      </c>
      <c r="N21" s="261">
        <v>0</v>
      </c>
      <c r="O21" s="261">
        <v>0</v>
      </c>
      <c r="P21" s="261">
        <v>0</v>
      </c>
      <c r="Q21" s="261">
        <v>0</v>
      </c>
      <c r="R21" s="261">
        <v>0</v>
      </c>
      <c r="S21" s="261">
        <v>0</v>
      </c>
      <c r="T21" s="261">
        <v>0</v>
      </c>
      <c r="U21" s="261">
        <v>0</v>
      </c>
      <c r="V21" s="261">
        <v>0</v>
      </c>
      <c r="W21" s="261">
        <v>0</v>
      </c>
      <c r="X21" s="261">
        <v>0</v>
      </c>
      <c r="Y21" s="261">
        <v>0</v>
      </c>
      <c r="Z21" s="261">
        <v>0</v>
      </c>
      <c r="AA21" s="261">
        <v>0</v>
      </c>
      <c r="AB21" s="261">
        <v>0</v>
      </c>
      <c r="AC21" s="261">
        <v>0</v>
      </c>
      <c r="AD21" s="261">
        <v>0</v>
      </c>
      <c r="AE21" s="261">
        <v>0</v>
      </c>
      <c r="AF21" s="261">
        <v>0</v>
      </c>
      <c r="AG21" s="261">
        <v>0</v>
      </c>
      <c r="AH21" s="261">
        <v>0</v>
      </c>
      <c r="AI21" s="261">
        <v>0</v>
      </c>
      <c r="AJ21" s="261">
        <v>0</v>
      </c>
      <c r="AK21" s="261">
        <v>0</v>
      </c>
      <c r="AL21" s="261">
        <v>0</v>
      </c>
      <c r="AM21" s="261">
        <v>0</v>
      </c>
      <c r="AN21" s="261">
        <v>0</v>
      </c>
      <c r="AO21" s="261">
        <v>0</v>
      </c>
      <c r="AP21" s="261">
        <v>0</v>
      </c>
    </row>
    <row r="22" spans="2:42" ht="12.6" x14ac:dyDescent="0.3">
      <c r="B22" s="31" t="s">
        <v>135</v>
      </c>
      <c r="C22" s="260">
        <f t="shared" si="17"/>
        <v>0</v>
      </c>
      <c r="D22" s="261">
        <v>0</v>
      </c>
      <c r="E22" s="261">
        <v>0</v>
      </c>
      <c r="F22" s="261">
        <v>0</v>
      </c>
      <c r="G22" s="261">
        <v>0</v>
      </c>
      <c r="H22" s="261">
        <v>0</v>
      </c>
      <c r="I22" s="261">
        <v>0</v>
      </c>
      <c r="J22" s="261">
        <v>0</v>
      </c>
      <c r="K22" s="261">
        <v>0</v>
      </c>
      <c r="L22" s="261">
        <v>0</v>
      </c>
      <c r="M22" s="261">
        <v>0</v>
      </c>
      <c r="N22" s="261">
        <v>0</v>
      </c>
      <c r="O22" s="261">
        <v>0</v>
      </c>
      <c r="P22" s="261">
        <v>0</v>
      </c>
      <c r="Q22" s="261">
        <v>0</v>
      </c>
      <c r="R22" s="261">
        <v>0</v>
      </c>
      <c r="S22" s="261"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1">
        <v>0</v>
      </c>
      <c r="AC22" s="261">
        <v>0</v>
      </c>
      <c r="AD22" s="261">
        <v>0</v>
      </c>
      <c r="AE22" s="261">
        <v>0</v>
      </c>
      <c r="AF22" s="261">
        <v>0</v>
      </c>
      <c r="AG22" s="261">
        <v>0</v>
      </c>
      <c r="AH22" s="261">
        <v>0</v>
      </c>
      <c r="AI22" s="261">
        <v>0</v>
      </c>
      <c r="AJ22" s="261">
        <v>0</v>
      </c>
      <c r="AK22" s="261">
        <v>0</v>
      </c>
      <c r="AL22" s="261">
        <v>0</v>
      </c>
      <c r="AM22" s="261">
        <v>0</v>
      </c>
      <c r="AN22" s="261">
        <v>0</v>
      </c>
      <c r="AO22" s="261">
        <v>0</v>
      </c>
      <c r="AP22" s="261">
        <v>0</v>
      </c>
    </row>
    <row r="23" spans="2:42" ht="11.7" customHeight="1" x14ac:dyDescent="0.2">
      <c r="B23" s="31" t="s">
        <v>132</v>
      </c>
      <c r="C23" s="260">
        <f t="shared" si="17"/>
        <v>0</v>
      </c>
      <c r="D23" s="261">
        <v>0</v>
      </c>
      <c r="E23" s="261">
        <v>0</v>
      </c>
      <c r="F23" s="261">
        <v>0</v>
      </c>
      <c r="G23" s="261">
        <v>0</v>
      </c>
      <c r="H23" s="261">
        <v>0</v>
      </c>
      <c r="I23" s="261">
        <v>0</v>
      </c>
      <c r="J23" s="261">
        <v>0</v>
      </c>
      <c r="K23" s="261">
        <v>0</v>
      </c>
      <c r="L23" s="261">
        <v>0</v>
      </c>
      <c r="M23" s="261">
        <v>0</v>
      </c>
      <c r="N23" s="261">
        <v>0</v>
      </c>
      <c r="O23" s="261">
        <v>0</v>
      </c>
      <c r="P23" s="261">
        <v>0</v>
      </c>
      <c r="Q23" s="261">
        <v>0</v>
      </c>
      <c r="R23" s="261">
        <v>0</v>
      </c>
      <c r="S23" s="261"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1">
        <v>0</v>
      </c>
      <c r="AC23" s="261">
        <v>0</v>
      </c>
      <c r="AD23" s="261">
        <v>0</v>
      </c>
      <c r="AE23" s="261">
        <v>0</v>
      </c>
      <c r="AF23" s="261">
        <v>0</v>
      </c>
      <c r="AG23" s="261">
        <v>0</v>
      </c>
      <c r="AH23" s="261">
        <v>0</v>
      </c>
      <c r="AI23" s="261">
        <v>0</v>
      </c>
      <c r="AJ23" s="261">
        <v>0</v>
      </c>
      <c r="AK23" s="261">
        <v>0</v>
      </c>
      <c r="AL23" s="261">
        <v>0</v>
      </c>
      <c r="AM23" s="261">
        <v>0</v>
      </c>
      <c r="AN23" s="261">
        <v>0</v>
      </c>
      <c r="AO23" s="261">
        <v>0</v>
      </c>
      <c r="AP23" s="261">
        <v>0</v>
      </c>
    </row>
    <row r="24" spans="2:42" ht="12.6" x14ac:dyDescent="0.3">
      <c r="B24" s="31" t="s">
        <v>136</v>
      </c>
      <c r="C24" s="260">
        <f t="shared" si="17"/>
        <v>0</v>
      </c>
      <c r="D24" s="261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61">
        <v>0</v>
      </c>
      <c r="V24" s="261">
        <v>0</v>
      </c>
      <c r="W24" s="261">
        <v>0</v>
      </c>
      <c r="X24" s="261">
        <v>0</v>
      </c>
      <c r="Y24" s="261">
        <v>0</v>
      </c>
      <c r="Z24" s="261">
        <v>0</v>
      </c>
      <c r="AA24" s="261">
        <v>0</v>
      </c>
      <c r="AB24" s="261">
        <v>0</v>
      </c>
      <c r="AC24" s="261">
        <v>0</v>
      </c>
      <c r="AD24" s="261">
        <v>0</v>
      </c>
      <c r="AE24" s="261">
        <v>0</v>
      </c>
      <c r="AF24" s="261">
        <v>0</v>
      </c>
      <c r="AG24" s="261">
        <v>0</v>
      </c>
      <c r="AH24" s="261">
        <v>0</v>
      </c>
      <c r="AI24" s="261">
        <v>0</v>
      </c>
      <c r="AJ24" s="261">
        <v>0</v>
      </c>
      <c r="AK24" s="261">
        <v>0</v>
      </c>
      <c r="AL24" s="261">
        <v>0</v>
      </c>
      <c r="AM24" s="261">
        <v>0</v>
      </c>
      <c r="AN24" s="261">
        <v>0</v>
      </c>
      <c r="AO24" s="261">
        <v>0</v>
      </c>
      <c r="AP24" s="261">
        <v>0</v>
      </c>
    </row>
    <row r="25" spans="2:42" x14ac:dyDescent="0.2">
      <c r="B25" s="255" t="s">
        <v>35</v>
      </c>
      <c r="C25" s="262">
        <f t="shared" si="17"/>
        <v>0</v>
      </c>
      <c r="D25" s="262">
        <f t="shared" ref="D25:AG25" si="18">SUM(D18:D24)</f>
        <v>0</v>
      </c>
      <c r="E25" s="262">
        <f t="shared" si="18"/>
        <v>0</v>
      </c>
      <c r="F25" s="262">
        <f t="shared" si="18"/>
        <v>0</v>
      </c>
      <c r="G25" s="262">
        <f t="shared" si="18"/>
        <v>0</v>
      </c>
      <c r="H25" s="262">
        <f t="shared" si="18"/>
        <v>0</v>
      </c>
      <c r="I25" s="262">
        <f t="shared" si="18"/>
        <v>0</v>
      </c>
      <c r="J25" s="262">
        <f t="shared" si="18"/>
        <v>0</v>
      </c>
      <c r="K25" s="262">
        <f t="shared" si="18"/>
        <v>0</v>
      </c>
      <c r="L25" s="262">
        <f t="shared" si="18"/>
        <v>0</v>
      </c>
      <c r="M25" s="262">
        <f t="shared" si="18"/>
        <v>0</v>
      </c>
      <c r="N25" s="262">
        <f t="shared" si="18"/>
        <v>0</v>
      </c>
      <c r="O25" s="262">
        <f t="shared" si="18"/>
        <v>0</v>
      </c>
      <c r="P25" s="262">
        <f t="shared" si="18"/>
        <v>0</v>
      </c>
      <c r="Q25" s="262">
        <f t="shared" si="18"/>
        <v>0</v>
      </c>
      <c r="R25" s="262">
        <f t="shared" si="18"/>
        <v>0</v>
      </c>
      <c r="S25" s="262">
        <f t="shared" si="18"/>
        <v>0</v>
      </c>
      <c r="T25" s="262">
        <f t="shared" si="18"/>
        <v>0</v>
      </c>
      <c r="U25" s="262">
        <f t="shared" si="18"/>
        <v>0</v>
      </c>
      <c r="V25" s="262">
        <f t="shared" si="18"/>
        <v>0</v>
      </c>
      <c r="W25" s="262">
        <f t="shared" si="18"/>
        <v>0</v>
      </c>
      <c r="X25" s="262">
        <f t="shared" si="18"/>
        <v>0</v>
      </c>
      <c r="Y25" s="262">
        <f t="shared" si="18"/>
        <v>0</v>
      </c>
      <c r="Z25" s="262">
        <f t="shared" si="18"/>
        <v>0</v>
      </c>
      <c r="AA25" s="262">
        <f t="shared" si="18"/>
        <v>0</v>
      </c>
      <c r="AB25" s="262">
        <f t="shared" si="18"/>
        <v>0</v>
      </c>
      <c r="AC25" s="262">
        <f t="shared" si="18"/>
        <v>0</v>
      </c>
      <c r="AD25" s="262">
        <f t="shared" si="18"/>
        <v>0</v>
      </c>
      <c r="AE25" s="262">
        <f t="shared" si="18"/>
        <v>0</v>
      </c>
      <c r="AF25" s="262">
        <f t="shared" si="18"/>
        <v>0</v>
      </c>
      <c r="AG25" s="262">
        <f t="shared" si="18"/>
        <v>0</v>
      </c>
      <c r="AH25" s="262">
        <f t="shared" ref="AH25:AN25" si="19">SUM(AH18:AH24)</f>
        <v>0</v>
      </c>
      <c r="AI25" s="262">
        <f t="shared" si="19"/>
        <v>0</v>
      </c>
      <c r="AJ25" s="262">
        <f t="shared" si="19"/>
        <v>0</v>
      </c>
      <c r="AK25" s="262">
        <f t="shared" si="19"/>
        <v>0</v>
      </c>
      <c r="AL25" s="262">
        <f t="shared" si="19"/>
        <v>0</v>
      </c>
      <c r="AM25" s="262">
        <f t="shared" si="19"/>
        <v>0</v>
      </c>
      <c r="AN25" s="262">
        <f t="shared" si="19"/>
        <v>0</v>
      </c>
      <c r="AO25" s="262">
        <f t="shared" ref="AO25:AP25" si="20">SUM(AO18:AO24)</f>
        <v>0</v>
      </c>
      <c r="AP25" s="262">
        <f t="shared" si="20"/>
        <v>0</v>
      </c>
    </row>
    <row r="28" spans="2:42" x14ac:dyDescent="0.2">
      <c r="B28" s="254"/>
      <c r="C28" s="254"/>
      <c r="D28" s="254" t="s">
        <v>10</v>
      </c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</row>
    <row r="29" spans="2:42" x14ac:dyDescent="0.2">
      <c r="B29" s="255" t="s">
        <v>447</v>
      </c>
      <c r="C29" s="255"/>
      <c r="D29" s="256">
        <v>1</v>
      </c>
      <c r="E29" s="256">
        <v>2</v>
      </c>
      <c r="F29" s="256">
        <v>3</v>
      </c>
      <c r="G29" s="256">
        <v>4</v>
      </c>
      <c r="H29" s="256">
        <v>5</v>
      </c>
      <c r="I29" s="256">
        <v>6</v>
      </c>
      <c r="J29" s="256">
        <v>7</v>
      </c>
      <c r="K29" s="256">
        <v>8</v>
      </c>
      <c r="L29" s="256">
        <v>9</v>
      </c>
      <c r="M29" s="256">
        <v>10</v>
      </c>
      <c r="N29" s="256">
        <v>11</v>
      </c>
      <c r="O29" s="256">
        <v>12</v>
      </c>
      <c r="P29" s="256">
        <v>13</v>
      </c>
      <c r="Q29" s="256">
        <v>14</v>
      </c>
      <c r="R29" s="256">
        <v>15</v>
      </c>
      <c r="S29" s="256">
        <v>16</v>
      </c>
      <c r="T29" s="256">
        <v>17</v>
      </c>
      <c r="U29" s="256">
        <v>18</v>
      </c>
      <c r="V29" s="256">
        <v>19</v>
      </c>
      <c r="W29" s="256">
        <v>20</v>
      </c>
      <c r="X29" s="256">
        <v>21</v>
      </c>
      <c r="Y29" s="256">
        <v>22</v>
      </c>
      <c r="Z29" s="256">
        <v>23</v>
      </c>
      <c r="AA29" s="256">
        <v>24</v>
      </c>
      <c r="AB29" s="256">
        <v>25</v>
      </c>
      <c r="AC29" s="256">
        <v>26</v>
      </c>
      <c r="AD29" s="256">
        <v>27</v>
      </c>
      <c r="AE29" s="256">
        <v>28</v>
      </c>
      <c r="AF29" s="256">
        <v>29</v>
      </c>
      <c r="AG29" s="256">
        <v>30</v>
      </c>
      <c r="AH29" s="256">
        <v>31</v>
      </c>
      <c r="AI29" s="256">
        <v>32</v>
      </c>
      <c r="AJ29" s="256">
        <v>33</v>
      </c>
      <c r="AK29" s="256">
        <v>34</v>
      </c>
      <c r="AL29" s="256">
        <v>35</v>
      </c>
      <c r="AM29" s="256">
        <v>36</v>
      </c>
      <c r="AN29" s="256">
        <v>37</v>
      </c>
      <c r="AO29" s="256">
        <v>38</v>
      </c>
      <c r="AP29" s="256">
        <v>39</v>
      </c>
    </row>
    <row r="30" spans="2:42" x14ac:dyDescent="0.2">
      <c r="B30" s="257" t="s">
        <v>62</v>
      </c>
      <c r="C30" s="258" t="s">
        <v>9</v>
      </c>
      <c r="D30" s="259">
        <f>D4</f>
        <v>2026</v>
      </c>
      <c r="E30" s="259">
        <f t="shared" ref="E30:AG30" si="21">E4</f>
        <v>2027</v>
      </c>
      <c r="F30" s="259">
        <f t="shared" si="21"/>
        <v>2028</v>
      </c>
      <c r="G30" s="259">
        <f t="shared" si="21"/>
        <v>2029</v>
      </c>
      <c r="H30" s="259">
        <f t="shared" si="21"/>
        <v>2030</v>
      </c>
      <c r="I30" s="259">
        <f t="shared" si="21"/>
        <v>2031</v>
      </c>
      <c r="J30" s="259">
        <f t="shared" si="21"/>
        <v>2032</v>
      </c>
      <c r="K30" s="259">
        <f t="shared" si="21"/>
        <v>2033</v>
      </c>
      <c r="L30" s="259">
        <f t="shared" si="21"/>
        <v>2034</v>
      </c>
      <c r="M30" s="259">
        <f t="shared" si="21"/>
        <v>2035</v>
      </c>
      <c r="N30" s="259">
        <f t="shared" si="21"/>
        <v>2036</v>
      </c>
      <c r="O30" s="259">
        <f t="shared" si="21"/>
        <v>2037</v>
      </c>
      <c r="P30" s="259">
        <f t="shared" si="21"/>
        <v>2038</v>
      </c>
      <c r="Q30" s="259">
        <f t="shared" si="21"/>
        <v>2039</v>
      </c>
      <c r="R30" s="259">
        <f t="shared" si="21"/>
        <v>2040</v>
      </c>
      <c r="S30" s="259">
        <f t="shared" si="21"/>
        <v>2041</v>
      </c>
      <c r="T30" s="259">
        <f t="shared" si="21"/>
        <v>2042</v>
      </c>
      <c r="U30" s="259">
        <f t="shared" si="21"/>
        <v>2043</v>
      </c>
      <c r="V30" s="259">
        <f t="shared" si="21"/>
        <v>2044</v>
      </c>
      <c r="W30" s="259">
        <f t="shared" si="21"/>
        <v>2045</v>
      </c>
      <c r="X30" s="259">
        <f t="shared" si="21"/>
        <v>2046</v>
      </c>
      <c r="Y30" s="259">
        <f t="shared" si="21"/>
        <v>2047</v>
      </c>
      <c r="Z30" s="259">
        <f t="shared" si="21"/>
        <v>2048</v>
      </c>
      <c r="AA30" s="259">
        <f t="shared" si="21"/>
        <v>2049</v>
      </c>
      <c r="AB30" s="259">
        <f t="shared" si="21"/>
        <v>2050</v>
      </c>
      <c r="AC30" s="259">
        <f t="shared" si="21"/>
        <v>2051</v>
      </c>
      <c r="AD30" s="259">
        <f t="shared" si="21"/>
        <v>2052</v>
      </c>
      <c r="AE30" s="259">
        <f t="shared" si="21"/>
        <v>2053</v>
      </c>
      <c r="AF30" s="259">
        <f t="shared" si="21"/>
        <v>2054</v>
      </c>
      <c r="AG30" s="259">
        <f t="shared" si="21"/>
        <v>2055</v>
      </c>
      <c r="AH30" s="259">
        <f t="shared" ref="AH30:AN30" si="22">AH4</f>
        <v>2056</v>
      </c>
      <c r="AI30" s="259">
        <f t="shared" si="22"/>
        <v>2057</v>
      </c>
      <c r="AJ30" s="259">
        <f t="shared" si="22"/>
        <v>2058</v>
      </c>
      <c r="AK30" s="259">
        <f t="shared" si="22"/>
        <v>2059</v>
      </c>
      <c r="AL30" s="259">
        <f t="shared" si="22"/>
        <v>2060</v>
      </c>
      <c r="AM30" s="259">
        <f t="shared" si="22"/>
        <v>2061</v>
      </c>
      <c r="AN30" s="259">
        <f t="shared" si="22"/>
        <v>2062</v>
      </c>
      <c r="AO30" s="259">
        <f t="shared" ref="AO30:AP30" si="23">AO4</f>
        <v>2063</v>
      </c>
      <c r="AP30" s="259">
        <f t="shared" si="23"/>
        <v>2064</v>
      </c>
    </row>
    <row r="31" spans="2:42" ht="12.6" x14ac:dyDescent="0.3">
      <c r="B31" s="31" t="s">
        <v>401</v>
      </c>
      <c r="C31" s="260">
        <f>SUM(D31:AP31)</f>
        <v>0</v>
      </c>
      <c r="D31" s="260">
        <f>D5-D18</f>
        <v>0</v>
      </c>
      <c r="E31" s="260">
        <f t="shared" ref="E31:AG37" si="24">E5-E18</f>
        <v>0</v>
      </c>
      <c r="F31" s="260">
        <f t="shared" si="24"/>
        <v>0</v>
      </c>
      <c r="G31" s="260">
        <f t="shared" si="24"/>
        <v>0</v>
      </c>
      <c r="H31" s="260">
        <f t="shared" si="24"/>
        <v>0</v>
      </c>
      <c r="I31" s="260">
        <f t="shared" si="24"/>
        <v>0</v>
      </c>
      <c r="J31" s="260">
        <f t="shared" si="24"/>
        <v>0</v>
      </c>
      <c r="K31" s="260">
        <f t="shared" si="24"/>
        <v>0</v>
      </c>
      <c r="L31" s="260">
        <f t="shared" si="24"/>
        <v>0</v>
      </c>
      <c r="M31" s="260">
        <f t="shared" si="24"/>
        <v>0</v>
      </c>
      <c r="N31" s="260">
        <f t="shared" si="24"/>
        <v>0</v>
      </c>
      <c r="O31" s="260">
        <f t="shared" si="24"/>
        <v>0</v>
      </c>
      <c r="P31" s="260">
        <f t="shared" si="24"/>
        <v>0</v>
      </c>
      <c r="Q31" s="260">
        <f t="shared" si="24"/>
        <v>0</v>
      </c>
      <c r="R31" s="260">
        <f t="shared" si="24"/>
        <v>0</v>
      </c>
      <c r="S31" s="260">
        <f t="shared" si="24"/>
        <v>0</v>
      </c>
      <c r="T31" s="260">
        <f t="shared" si="24"/>
        <v>0</v>
      </c>
      <c r="U31" s="260">
        <f t="shared" si="24"/>
        <v>0</v>
      </c>
      <c r="V31" s="260">
        <f t="shared" si="24"/>
        <v>0</v>
      </c>
      <c r="W31" s="260">
        <f t="shared" si="24"/>
        <v>0</v>
      </c>
      <c r="X31" s="260">
        <f t="shared" si="24"/>
        <v>0</v>
      </c>
      <c r="Y31" s="260">
        <f t="shared" si="24"/>
        <v>0</v>
      </c>
      <c r="Z31" s="260">
        <f t="shared" si="24"/>
        <v>0</v>
      </c>
      <c r="AA31" s="260">
        <f t="shared" si="24"/>
        <v>0</v>
      </c>
      <c r="AB31" s="260">
        <f t="shared" si="24"/>
        <v>0</v>
      </c>
      <c r="AC31" s="260">
        <f t="shared" si="24"/>
        <v>0</v>
      </c>
      <c r="AD31" s="260">
        <f t="shared" si="24"/>
        <v>0</v>
      </c>
      <c r="AE31" s="260">
        <f t="shared" si="24"/>
        <v>0</v>
      </c>
      <c r="AF31" s="260">
        <f t="shared" si="24"/>
        <v>0</v>
      </c>
      <c r="AG31" s="260">
        <f t="shared" si="24"/>
        <v>0</v>
      </c>
      <c r="AH31" s="260">
        <f t="shared" ref="AH31:AN31" si="25">AH5-AH18</f>
        <v>0</v>
      </c>
      <c r="AI31" s="260">
        <f t="shared" si="25"/>
        <v>0</v>
      </c>
      <c r="AJ31" s="260">
        <f t="shared" si="25"/>
        <v>0</v>
      </c>
      <c r="AK31" s="260">
        <f t="shared" si="25"/>
        <v>0</v>
      </c>
      <c r="AL31" s="260">
        <f t="shared" si="25"/>
        <v>0</v>
      </c>
      <c r="AM31" s="260">
        <f t="shared" si="25"/>
        <v>0</v>
      </c>
      <c r="AN31" s="260">
        <f t="shared" si="25"/>
        <v>0</v>
      </c>
      <c r="AO31" s="260">
        <f t="shared" ref="AO31:AP31" si="26">AO5-AO18</f>
        <v>0</v>
      </c>
      <c r="AP31" s="260">
        <f t="shared" si="26"/>
        <v>0</v>
      </c>
    </row>
    <row r="32" spans="2:42" ht="12.6" x14ac:dyDescent="0.3">
      <c r="B32" s="31" t="s">
        <v>402</v>
      </c>
      <c r="C32" s="260">
        <f t="shared" ref="C32:C38" si="27">SUM(D32:AP32)</f>
        <v>1236.9612849599989</v>
      </c>
      <c r="D32" s="260">
        <f t="shared" ref="D32:S37" si="28">D6-D19</f>
        <v>0</v>
      </c>
      <c r="E32" s="260">
        <f t="shared" si="28"/>
        <v>0</v>
      </c>
      <c r="F32" s="260">
        <f t="shared" si="28"/>
        <v>0</v>
      </c>
      <c r="G32" s="260">
        <f t="shared" si="28"/>
        <v>36.695734969185708</v>
      </c>
      <c r="H32" s="260">
        <f t="shared" si="28"/>
        <v>36.801689184959905</v>
      </c>
      <c r="I32" s="260">
        <f t="shared" si="28"/>
        <v>36.82243300470715</v>
      </c>
      <c r="J32" s="260">
        <f t="shared" si="28"/>
        <v>36.773852719259324</v>
      </c>
      <c r="K32" s="260">
        <f t="shared" si="28"/>
        <v>36.656842585371336</v>
      </c>
      <c r="L32" s="260">
        <f t="shared" si="28"/>
        <v>36.493801544936957</v>
      </c>
      <c r="M32" s="260">
        <f t="shared" si="28"/>
        <v>36.205108732881783</v>
      </c>
      <c r="N32" s="260">
        <f t="shared" si="28"/>
        <v>36.039503718187987</v>
      </c>
      <c r="O32" s="260">
        <f t="shared" si="28"/>
        <v>35.878648041522865</v>
      </c>
      <c r="P32" s="260">
        <f t="shared" si="28"/>
        <v>35.726100458724034</v>
      </c>
      <c r="Q32" s="260">
        <f t="shared" si="28"/>
        <v>35.578915055288114</v>
      </c>
      <c r="R32" s="260">
        <f t="shared" si="28"/>
        <v>35.440636757890331</v>
      </c>
      <c r="S32" s="260">
        <f t="shared" si="28"/>
        <v>35.046863791061128</v>
      </c>
      <c r="T32" s="260">
        <f t="shared" si="24"/>
        <v>34.684066269211179</v>
      </c>
      <c r="U32" s="260">
        <f t="shared" si="24"/>
        <v>34.349639798128877</v>
      </c>
      <c r="V32" s="260">
        <f t="shared" si="24"/>
        <v>34.047020560796831</v>
      </c>
      <c r="W32" s="260">
        <f t="shared" si="24"/>
        <v>33.773822367093459</v>
      </c>
      <c r="X32" s="260">
        <f t="shared" si="24"/>
        <v>33.533301055928113</v>
      </c>
      <c r="Y32" s="260">
        <f t="shared" si="24"/>
        <v>33.32329362592008</v>
      </c>
      <c r="Z32" s="260">
        <f t="shared" si="24"/>
        <v>33.146871994519309</v>
      </c>
      <c r="AA32" s="260">
        <f t="shared" si="24"/>
        <v>33.002101499212664</v>
      </c>
      <c r="AB32" s="260">
        <f t="shared" si="24"/>
        <v>32.891866444496884</v>
      </c>
      <c r="AC32" s="260">
        <f t="shared" si="24"/>
        <v>32.815507696963088</v>
      </c>
      <c r="AD32" s="260">
        <f t="shared" si="24"/>
        <v>32.772592530600448</v>
      </c>
      <c r="AE32" s="260">
        <f t="shared" si="24"/>
        <v>32.765716646467723</v>
      </c>
      <c r="AF32" s="260">
        <f t="shared" si="24"/>
        <v>32.793539888236971</v>
      </c>
      <c r="AG32" s="260">
        <f t="shared" si="24"/>
        <v>32.858460594319084</v>
      </c>
      <c r="AH32" s="260">
        <f t="shared" ref="AH32:AN32" si="29">AH6-AH19</f>
        <v>32.959386350282145</v>
      </c>
      <c r="AI32" s="260">
        <f t="shared" si="29"/>
        <v>33.098514014751615</v>
      </c>
      <c r="AJ32" s="260">
        <f t="shared" si="29"/>
        <v>33.275004874994515</v>
      </c>
      <c r="AK32" s="260">
        <f t="shared" si="29"/>
        <v>33.490850063193122</v>
      </c>
      <c r="AL32" s="260">
        <f t="shared" si="29"/>
        <v>33.745470723488964</v>
      </c>
      <c r="AM32" s="260">
        <f t="shared" si="29"/>
        <v>33.588544275524882</v>
      </c>
      <c r="AN32" s="260">
        <f t="shared" si="29"/>
        <v>33.437474702980701</v>
      </c>
      <c r="AO32" s="260">
        <f t="shared" ref="AO32:AP32" si="30">AO6-AO19</f>
        <v>33.29325355398305</v>
      </c>
      <c r="AP32" s="260">
        <f t="shared" si="30"/>
        <v>33.154854864928744</v>
      </c>
    </row>
    <row r="33" spans="2:42" ht="12.6" x14ac:dyDescent="0.3">
      <c r="B33" s="31" t="s">
        <v>403</v>
      </c>
      <c r="C33" s="260">
        <f t="shared" si="27"/>
        <v>0</v>
      </c>
      <c r="D33" s="260">
        <f t="shared" si="28"/>
        <v>0</v>
      </c>
      <c r="E33" s="260">
        <f t="shared" si="24"/>
        <v>0</v>
      </c>
      <c r="F33" s="260">
        <f t="shared" si="24"/>
        <v>0</v>
      </c>
      <c r="G33" s="260">
        <f t="shared" si="24"/>
        <v>0</v>
      </c>
      <c r="H33" s="260">
        <f t="shared" si="24"/>
        <v>0</v>
      </c>
      <c r="I33" s="260">
        <f t="shared" si="24"/>
        <v>0</v>
      </c>
      <c r="J33" s="260">
        <f t="shared" si="24"/>
        <v>0</v>
      </c>
      <c r="K33" s="260">
        <f t="shared" si="24"/>
        <v>0</v>
      </c>
      <c r="L33" s="260">
        <f t="shared" si="24"/>
        <v>0</v>
      </c>
      <c r="M33" s="260">
        <f t="shared" si="24"/>
        <v>0</v>
      </c>
      <c r="N33" s="260">
        <f t="shared" si="24"/>
        <v>0</v>
      </c>
      <c r="O33" s="260">
        <f t="shared" si="24"/>
        <v>0</v>
      </c>
      <c r="P33" s="260">
        <f t="shared" si="24"/>
        <v>0</v>
      </c>
      <c r="Q33" s="260">
        <f t="shared" si="24"/>
        <v>0</v>
      </c>
      <c r="R33" s="260">
        <f t="shared" si="24"/>
        <v>0</v>
      </c>
      <c r="S33" s="260">
        <f t="shared" si="24"/>
        <v>0</v>
      </c>
      <c r="T33" s="260">
        <f t="shared" si="24"/>
        <v>0</v>
      </c>
      <c r="U33" s="260">
        <f t="shared" si="24"/>
        <v>0</v>
      </c>
      <c r="V33" s="260">
        <f t="shared" si="24"/>
        <v>0</v>
      </c>
      <c r="W33" s="260">
        <f t="shared" si="24"/>
        <v>0</v>
      </c>
      <c r="X33" s="260">
        <f t="shared" si="24"/>
        <v>0</v>
      </c>
      <c r="Y33" s="260">
        <f t="shared" si="24"/>
        <v>0</v>
      </c>
      <c r="Z33" s="260">
        <f t="shared" si="24"/>
        <v>0</v>
      </c>
      <c r="AA33" s="260">
        <f t="shared" si="24"/>
        <v>0</v>
      </c>
      <c r="AB33" s="260">
        <f t="shared" si="24"/>
        <v>0</v>
      </c>
      <c r="AC33" s="260">
        <f t="shared" si="24"/>
        <v>0</v>
      </c>
      <c r="AD33" s="260">
        <f t="shared" si="24"/>
        <v>0</v>
      </c>
      <c r="AE33" s="260">
        <f t="shared" si="24"/>
        <v>0</v>
      </c>
      <c r="AF33" s="260">
        <f t="shared" si="24"/>
        <v>0</v>
      </c>
      <c r="AG33" s="260">
        <f t="shared" si="24"/>
        <v>0</v>
      </c>
      <c r="AH33" s="260">
        <f t="shared" ref="AH33:AN33" si="31">AH7-AH20</f>
        <v>0</v>
      </c>
      <c r="AI33" s="260">
        <f t="shared" si="31"/>
        <v>0</v>
      </c>
      <c r="AJ33" s="260">
        <f t="shared" si="31"/>
        <v>0</v>
      </c>
      <c r="AK33" s="260">
        <f t="shared" si="31"/>
        <v>0</v>
      </c>
      <c r="AL33" s="260">
        <f t="shared" si="31"/>
        <v>0</v>
      </c>
      <c r="AM33" s="260">
        <f t="shared" si="31"/>
        <v>0</v>
      </c>
      <c r="AN33" s="260">
        <f t="shared" si="31"/>
        <v>0</v>
      </c>
      <c r="AO33" s="260">
        <f t="shared" ref="AO33:AP33" si="32">AO7-AO20</f>
        <v>0</v>
      </c>
      <c r="AP33" s="260">
        <f t="shared" si="32"/>
        <v>0</v>
      </c>
    </row>
    <row r="34" spans="2:42" ht="12.6" x14ac:dyDescent="0.3">
      <c r="B34" s="31" t="s">
        <v>404</v>
      </c>
      <c r="C34" s="260">
        <f t="shared" si="27"/>
        <v>21890.515095444076</v>
      </c>
      <c r="D34" s="260">
        <f t="shared" si="28"/>
        <v>0</v>
      </c>
      <c r="E34" s="260">
        <f t="shared" si="24"/>
        <v>0</v>
      </c>
      <c r="F34" s="260">
        <f t="shared" si="24"/>
        <v>0</v>
      </c>
      <c r="G34" s="260">
        <f t="shared" si="24"/>
        <v>795.87435465434078</v>
      </c>
      <c r="H34" s="260">
        <f t="shared" si="24"/>
        <v>796.41323474811827</v>
      </c>
      <c r="I34" s="260">
        <f t="shared" si="24"/>
        <v>793.8399471979169</v>
      </c>
      <c r="J34" s="260">
        <f t="shared" si="24"/>
        <v>788.64382601768875</v>
      </c>
      <c r="K34" s="260">
        <f t="shared" si="24"/>
        <v>780.7904013878333</v>
      </c>
      <c r="L34" s="260">
        <f t="shared" si="24"/>
        <v>771.01938931442112</v>
      </c>
      <c r="M34" s="260">
        <f t="shared" si="24"/>
        <v>756.37627023004268</v>
      </c>
      <c r="N34" s="260">
        <f t="shared" si="24"/>
        <v>745.86954478153086</v>
      </c>
      <c r="O34" s="260">
        <f t="shared" si="24"/>
        <v>735.21222369470763</v>
      </c>
      <c r="P34" s="260">
        <f t="shared" si="24"/>
        <v>724.52572705780653</v>
      </c>
      <c r="Q34" s="260">
        <f t="shared" si="24"/>
        <v>713.69017081100696</v>
      </c>
      <c r="R34" s="260">
        <f t="shared" si="24"/>
        <v>702.82813276549848</v>
      </c>
      <c r="S34" s="260">
        <f t="shared" si="24"/>
        <v>686.5177399731308</v>
      </c>
      <c r="T34" s="260">
        <f t="shared" si="24"/>
        <v>670.61838519342189</v>
      </c>
      <c r="U34" s="260">
        <f t="shared" si="24"/>
        <v>655.01330807052682</v>
      </c>
      <c r="V34" s="260">
        <f t="shared" si="24"/>
        <v>639.82588509161076</v>
      </c>
      <c r="W34" s="260">
        <f t="shared" si="24"/>
        <v>624.9417905356147</v>
      </c>
      <c r="X34" s="260">
        <f t="shared" si="24"/>
        <v>610.48231252777157</v>
      </c>
      <c r="Y34" s="260">
        <f t="shared" si="24"/>
        <v>596.33559924685721</v>
      </c>
      <c r="Z34" s="260">
        <f t="shared" si="24"/>
        <v>582.62082361631201</v>
      </c>
      <c r="AA34" s="260">
        <f t="shared" si="24"/>
        <v>569.22864841633123</v>
      </c>
      <c r="AB34" s="260">
        <f t="shared" si="24"/>
        <v>556.27610354489207</v>
      </c>
      <c r="AC34" s="260">
        <f t="shared" si="24"/>
        <v>543.71119649772572</v>
      </c>
      <c r="AD34" s="260">
        <f t="shared" si="24"/>
        <v>531.48442151425138</v>
      </c>
      <c r="AE34" s="260">
        <f t="shared" si="24"/>
        <v>519.7095395236729</v>
      </c>
      <c r="AF34" s="260">
        <f>AF8-AF21</f>
        <v>508.28368765811598</v>
      </c>
      <c r="AG34" s="260">
        <f t="shared" si="24"/>
        <v>497.31840977524683</v>
      </c>
      <c r="AH34" s="260">
        <f t="shared" ref="AH34:AN34" si="33">AH8-AH21</f>
        <v>486.7135120122789</v>
      </c>
      <c r="AI34" s="260">
        <f t="shared" si="33"/>
        <v>476.5782896675434</v>
      </c>
      <c r="AJ34" s="260">
        <f t="shared" si="33"/>
        <v>466.81526560431831</v>
      </c>
      <c r="AK34" s="260">
        <f t="shared" si="33"/>
        <v>457.53145396042493</v>
      </c>
      <c r="AL34" s="260">
        <f t="shared" si="33"/>
        <v>448.63214373787241</v>
      </c>
      <c r="AM34" s="260">
        <f t="shared" si="33"/>
        <v>434.74933168251329</v>
      </c>
      <c r="AN34" s="260">
        <f t="shared" si="33"/>
        <v>420.9467524207314</v>
      </c>
      <c r="AO34" s="260">
        <f t="shared" ref="AO34:AP34" si="34">AO8-AO21</f>
        <v>407.32149659818555</v>
      </c>
      <c r="AP34" s="260">
        <f t="shared" si="34"/>
        <v>393.77577591381225</v>
      </c>
    </row>
    <row r="35" spans="2:42" ht="12.6" x14ac:dyDescent="0.3">
      <c r="B35" s="31" t="s">
        <v>135</v>
      </c>
      <c r="C35" s="260">
        <f t="shared" si="27"/>
        <v>39.483633775573267</v>
      </c>
      <c r="D35" s="260">
        <f t="shared" si="28"/>
        <v>0</v>
      </c>
      <c r="E35" s="260">
        <f t="shared" si="24"/>
        <v>0</v>
      </c>
      <c r="F35" s="260">
        <f t="shared" si="24"/>
        <v>0</v>
      </c>
      <c r="G35" s="260">
        <f t="shared" si="24"/>
        <v>1.5114987748485798</v>
      </c>
      <c r="H35" s="260">
        <f t="shared" si="24"/>
        <v>1.5117775084719369</v>
      </c>
      <c r="I35" s="260">
        <f t="shared" si="24"/>
        <v>1.505610583429619</v>
      </c>
      <c r="J35" s="260">
        <f t="shared" si="24"/>
        <v>1.4939886193841245</v>
      </c>
      <c r="K35" s="260">
        <f t="shared" si="24"/>
        <v>1.4768233495015537</v>
      </c>
      <c r="L35" s="260">
        <f t="shared" si="24"/>
        <v>1.4556271103977494</v>
      </c>
      <c r="M35" s="260">
        <f t="shared" si="24"/>
        <v>1.424269061244722</v>
      </c>
      <c r="N35" s="260">
        <f t="shared" si="24"/>
        <v>1.4013876672707404</v>
      </c>
      <c r="O35" s="260">
        <f t="shared" si="24"/>
        <v>1.378112908636008</v>
      </c>
      <c r="P35" s="260">
        <f t="shared" si="24"/>
        <v>1.3546941091173412</v>
      </c>
      <c r="Q35" s="260">
        <f t="shared" si="24"/>
        <v>1.3308798855764117</v>
      </c>
      <c r="R35" s="260">
        <f t="shared" si="24"/>
        <v>1.3069223775763652</v>
      </c>
      <c r="S35" s="260">
        <f t="shared" si="24"/>
        <v>1.272656872946238</v>
      </c>
      <c r="T35" s="260">
        <f t="shared" si="24"/>
        <v>1.2390616045629532</v>
      </c>
      <c r="U35" s="260">
        <f t="shared" si="24"/>
        <v>1.2058893084356288</v>
      </c>
      <c r="V35" s="260">
        <f t="shared" si="24"/>
        <v>1.1733949774822621</v>
      </c>
      <c r="W35" s="260">
        <f t="shared" si="24"/>
        <v>1.1413349987200241</v>
      </c>
      <c r="X35" s="260">
        <f t="shared" si="24"/>
        <v>1.1099611706673169</v>
      </c>
      <c r="Y35" s="260">
        <f t="shared" si="24"/>
        <v>1.0790335767760528</v>
      </c>
      <c r="Z35" s="260">
        <f t="shared" si="24"/>
        <v>1.0488007916751041</v>
      </c>
      <c r="AA35" s="260">
        <f t="shared" si="24"/>
        <v>1.0190266424948553</v>
      </c>
      <c r="AB35" s="260">
        <f t="shared" si="24"/>
        <v>0.98995644924749338</v>
      </c>
      <c r="AC35" s="260">
        <f t="shared" si="24"/>
        <v>0.96147551104689011</v>
      </c>
      <c r="AD35" s="260">
        <f t="shared" si="24"/>
        <v>0.93347282371949603</v>
      </c>
      <c r="AE35" s="260">
        <f t="shared" si="24"/>
        <v>0.90618876489716194</v>
      </c>
      <c r="AF35" s="260">
        <f t="shared" si="24"/>
        <v>0.87939673995993517</v>
      </c>
      <c r="AG35" s="260">
        <f t="shared" si="24"/>
        <v>0.85333378946744021</v>
      </c>
      <c r="AH35" s="260">
        <f t="shared" ref="AH35:AN35" si="35">AH9-AH22</f>
        <v>0.82777724293252797</v>
      </c>
      <c r="AI35" s="260">
        <f t="shared" si="35"/>
        <v>0.80296076851353804</v>
      </c>
      <c r="AJ35" s="260">
        <f t="shared" si="35"/>
        <v>0.7786656759683831</v>
      </c>
      <c r="AK35" s="260">
        <f t="shared" si="35"/>
        <v>0.75512222432842302</v>
      </c>
      <c r="AL35" s="260">
        <f t="shared" si="35"/>
        <v>0.7321157618440346</v>
      </c>
      <c r="AM35" s="260">
        <f t="shared" si="35"/>
        <v>0.70131371712100676</v>
      </c>
      <c r="AN35" s="260">
        <f t="shared" si="35"/>
        <v>0.67064423845059629</v>
      </c>
      <c r="AO35" s="260">
        <f t="shared" ref="AO35:AP35" si="36">AO9-AO22</f>
        <v>0.64032371519331088</v>
      </c>
      <c r="AP35" s="260">
        <f t="shared" si="36"/>
        <v>0.61013445366744912</v>
      </c>
    </row>
    <row r="36" spans="2:42" ht="11.7" customHeight="1" x14ac:dyDescent="0.2">
      <c r="B36" s="31" t="s">
        <v>132</v>
      </c>
      <c r="C36" s="260">
        <f t="shared" si="27"/>
        <v>9549.0960183250318</v>
      </c>
      <c r="D36" s="260">
        <f t="shared" si="28"/>
        <v>0</v>
      </c>
      <c r="E36" s="260">
        <f t="shared" si="24"/>
        <v>0</v>
      </c>
      <c r="F36" s="260">
        <f t="shared" si="24"/>
        <v>0</v>
      </c>
      <c r="G36" s="260">
        <f t="shared" si="24"/>
        <v>458.68107674960299</v>
      </c>
      <c r="H36" s="260">
        <f t="shared" si="24"/>
        <v>457.89893228466576</v>
      </c>
      <c r="I36" s="260">
        <f t="shared" si="24"/>
        <v>454.53795353655045</v>
      </c>
      <c r="J36" s="260">
        <f t="shared" si="24"/>
        <v>448.97009195247369</v>
      </c>
      <c r="K36" s="260">
        <f t="shared" si="24"/>
        <v>441.14202219325711</v>
      </c>
      <c r="L36" s="260">
        <f t="shared" si="24"/>
        <v>431.63778725353075</v>
      </c>
      <c r="M36" s="260">
        <f t="shared" si="24"/>
        <v>417.99203218342859</v>
      </c>
      <c r="N36" s="260">
        <f t="shared" si="24"/>
        <v>407.6413236151493</v>
      </c>
      <c r="O36" s="260">
        <f t="shared" si="24"/>
        <v>397.04629206191305</v>
      </c>
      <c r="P36" s="260">
        <f t="shared" si="24"/>
        <v>386.30439318781998</v>
      </c>
      <c r="Q36" s="260">
        <f t="shared" si="24"/>
        <v>375.31175430426401</v>
      </c>
      <c r="R36" s="260">
        <f t="shared" si="24"/>
        <v>364.16740375944494</v>
      </c>
      <c r="S36" s="260">
        <f t="shared" si="24"/>
        <v>349.94076668973634</v>
      </c>
      <c r="T36" s="260">
        <f t="shared" si="24"/>
        <v>335.78903515911844</v>
      </c>
      <c r="U36" s="260">
        <f t="shared" si="24"/>
        <v>321.60747602937516</v>
      </c>
      <c r="V36" s="260">
        <f t="shared" si="24"/>
        <v>307.49753909674172</v>
      </c>
      <c r="W36" s="260">
        <f t="shared" si="24"/>
        <v>293.3544669733771</v>
      </c>
      <c r="X36" s="260">
        <f t="shared" si="24"/>
        <v>279.27963830301962</v>
      </c>
      <c r="Y36" s="260">
        <f t="shared" si="24"/>
        <v>265.16825131308002</v>
      </c>
      <c r="Z36" s="260">
        <f t="shared" si="24"/>
        <v>251.121629549906</v>
      </c>
      <c r="AA36" s="260">
        <f t="shared" si="24"/>
        <v>237.03490621193777</v>
      </c>
      <c r="AB36" s="260">
        <f t="shared" si="24"/>
        <v>223.00936616242649</v>
      </c>
      <c r="AC36" s="260">
        <f t="shared" si="24"/>
        <v>208.99162848407892</v>
      </c>
      <c r="AD36" s="260">
        <f t="shared" si="24"/>
        <v>194.92823989245966</v>
      </c>
      <c r="AE36" s="260">
        <f t="shared" si="24"/>
        <v>180.92045883111308</v>
      </c>
      <c r="AF36" s="260">
        <f t="shared" si="24"/>
        <v>166.86316213166413</v>
      </c>
      <c r="AG36" s="260">
        <f t="shared" si="24"/>
        <v>152.85761223579757</v>
      </c>
      <c r="AH36" s="260">
        <f t="shared" ref="AH36:AN36" si="37">AH10-AH23</f>
        <v>138.79854443994174</v>
      </c>
      <c r="AI36" s="260">
        <f t="shared" si="37"/>
        <v>124.7872429448517</v>
      </c>
      <c r="AJ36" s="260">
        <f t="shared" si="37"/>
        <v>110.71827836500772</v>
      </c>
      <c r="AK36" s="260">
        <f t="shared" si="37"/>
        <v>96.692974832836768</v>
      </c>
      <c r="AL36" s="260">
        <f t="shared" si="37"/>
        <v>82.605714527787029</v>
      </c>
      <c r="AM36" s="260">
        <f t="shared" si="37"/>
        <v>68.095223139721298</v>
      </c>
      <c r="AN36" s="260">
        <f t="shared" si="37"/>
        <v>53.60190456105088</v>
      </c>
      <c r="AO36" s="260">
        <f t="shared" ref="AO36:AP36" si="38">AO10-AO23</f>
        <v>39.228666301316018</v>
      </c>
      <c r="AP36" s="260">
        <f t="shared" si="38"/>
        <v>24.872229066586858</v>
      </c>
    </row>
    <row r="37" spans="2:42" ht="12.6" x14ac:dyDescent="0.3">
      <c r="B37" s="31" t="s">
        <v>136</v>
      </c>
      <c r="C37" s="260">
        <f t="shared" si="27"/>
        <v>1037.6290566650889</v>
      </c>
      <c r="D37" s="260">
        <f t="shared" si="28"/>
        <v>0</v>
      </c>
      <c r="E37" s="260">
        <f t="shared" si="24"/>
        <v>0</v>
      </c>
      <c r="F37" s="260">
        <f t="shared" si="24"/>
        <v>0</v>
      </c>
      <c r="G37" s="260">
        <f t="shared" si="24"/>
        <v>50.090503963148656</v>
      </c>
      <c r="H37" s="260">
        <f t="shared" si="24"/>
        <v>50.003242141802474</v>
      </c>
      <c r="I37" s="260">
        <f t="shared" si="24"/>
        <v>49.633029906765614</v>
      </c>
      <c r="J37" s="260">
        <f t="shared" si="24"/>
        <v>49.020638454203173</v>
      </c>
      <c r="K37" s="260">
        <f t="shared" si="24"/>
        <v>48.160187796478077</v>
      </c>
      <c r="L37" s="260">
        <f t="shared" si="24"/>
        <v>47.11572530275884</v>
      </c>
      <c r="M37" s="260">
        <f t="shared" si="24"/>
        <v>45.616731374873972</v>
      </c>
      <c r="N37" s="260">
        <f t="shared" si="24"/>
        <v>44.479115076529467</v>
      </c>
      <c r="O37" s="260">
        <f t="shared" si="24"/>
        <v>43.314551039729977</v>
      </c>
      <c r="P37" s="260">
        <f t="shared" si="24"/>
        <v>42.133728415361873</v>
      </c>
      <c r="Q37" s="260">
        <f t="shared" si="24"/>
        <v>40.925244932910751</v>
      </c>
      <c r="R37" s="260">
        <f t="shared" si="24"/>
        <v>39.699963019806326</v>
      </c>
      <c r="S37" s="260">
        <f t="shared" si="24"/>
        <v>38.138176009077348</v>
      </c>
      <c r="T37" s="260">
        <f t="shared" si="24"/>
        <v>36.584295245673573</v>
      </c>
      <c r="U37" s="260">
        <f t="shared" si="24"/>
        <v>35.026819995060443</v>
      </c>
      <c r="V37" s="260">
        <f t="shared" si="24"/>
        <v>33.476880435656057</v>
      </c>
      <c r="W37" s="260">
        <f t="shared" si="24"/>
        <v>31.922970771607083</v>
      </c>
      <c r="X37" s="260">
        <f t="shared" si="24"/>
        <v>30.376215325543615</v>
      </c>
      <c r="Y37" s="260">
        <f t="shared" si="24"/>
        <v>28.82510096912975</v>
      </c>
      <c r="Z37" s="260">
        <f t="shared" si="24"/>
        <v>27.280747975807163</v>
      </c>
      <c r="AA37" s="260">
        <f t="shared" si="24"/>
        <v>25.731633555736849</v>
      </c>
      <c r="AB37" s="260">
        <f t="shared" si="24"/>
        <v>24.188875780562753</v>
      </c>
      <c r="AC37" s="260">
        <f t="shared" si="24"/>
        <v>22.646605572071667</v>
      </c>
      <c r="AD37" s="260">
        <f t="shared" si="24"/>
        <v>21.098943403915172</v>
      </c>
      <c r="AE37" s="260">
        <f t="shared" si="24"/>
        <v>19.557007602938302</v>
      </c>
      <c r="AF37" s="260">
        <f t="shared" si="24"/>
        <v>18.009240641086059</v>
      </c>
      <c r="AG37" s="260">
        <f t="shared" si="24"/>
        <v>16.46676344873379</v>
      </c>
      <c r="AH37" s="260">
        <f t="shared" ref="AH37:AN37" si="39">AH11-AH24</f>
        <v>14.918000201641163</v>
      </c>
      <c r="AI37" s="260">
        <f t="shared" si="39"/>
        <v>13.374076434011231</v>
      </c>
      <c r="AJ37" s="260">
        <f t="shared" si="39"/>
        <v>11.823395412037886</v>
      </c>
      <c r="AK37" s="260">
        <f t="shared" si="39"/>
        <v>10.277089320786839</v>
      </c>
      <c r="AL37" s="260">
        <f t="shared" si="39"/>
        <v>8.7235378346175949</v>
      </c>
      <c r="AM37" s="260">
        <f t="shared" si="39"/>
        <v>7.1279072282524698</v>
      </c>
      <c r="AN37" s="260">
        <f t="shared" si="39"/>
        <v>5.5341028466335809</v>
      </c>
      <c r="AO37" s="260">
        <f t="shared" ref="AO37:AP37" si="40">AO11-AO24</f>
        <v>3.9534421339078532</v>
      </c>
      <c r="AP37" s="260">
        <f t="shared" si="40"/>
        <v>2.3745670962313397</v>
      </c>
    </row>
    <row r="38" spans="2:42" x14ac:dyDescent="0.2">
      <c r="B38" s="264" t="s">
        <v>58</v>
      </c>
      <c r="C38" s="269">
        <f t="shared" si="27"/>
        <v>33753.685089169769</v>
      </c>
      <c r="D38" s="269">
        <f>SUM(D31:D37)</f>
        <v>0</v>
      </c>
      <c r="E38" s="265">
        <f t="shared" ref="E38:AG38" si="41">SUM(E31:E37)</f>
        <v>0</v>
      </c>
      <c r="F38" s="265">
        <f t="shared" si="41"/>
        <v>0</v>
      </c>
      <c r="G38" s="265">
        <f t="shared" si="41"/>
        <v>1342.8531691111268</v>
      </c>
      <c r="H38" s="265">
        <f t="shared" si="41"/>
        <v>1342.6288758680182</v>
      </c>
      <c r="I38" s="265">
        <f t="shared" si="41"/>
        <v>1336.3389742293698</v>
      </c>
      <c r="J38" s="265">
        <f t="shared" si="41"/>
        <v>1324.9023977630093</v>
      </c>
      <c r="K38" s="265">
        <f t="shared" si="41"/>
        <v>1308.2262773124414</v>
      </c>
      <c r="L38" s="265">
        <f t="shared" si="41"/>
        <v>1287.7223305260452</v>
      </c>
      <c r="M38" s="265">
        <f t="shared" si="41"/>
        <v>1257.6144115824716</v>
      </c>
      <c r="N38" s="265">
        <f t="shared" si="41"/>
        <v>1235.4308748586686</v>
      </c>
      <c r="O38" s="265">
        <f t="shared" si="41"/>
        <v>1212.8298277465096</v>
      </c>
      <c r="P38" s="265">
        <f t="shared" si="41"/>
        <v>1190.0446432288297</v>
      </c>
      <c r="Q38" s="265">
        <f t="shared" si="41"/>
        <v>1166.8369649890462</v>
      </c>
      <c r="R38" s="265">
        <f t="shared" si="41"/>
        <v>1143.4430586802164</v>
      </c>
      <c r="S38" s="265">
        <f t="shared" si="41"/>
        <v>1110.9162033359519</v>
      </c>
      <c r="T38" s="265">
        <f t="shared" si="41"/>
        <v>1078.914843471988</v>
      </c>
      <c r="U38" s="265">
        <f t="shared" si="41"/>
        <v>1047.203133201527</v>
      </c>
      <c r="V38" s="265">
        <f t="shared" si="41"/>
        <v>1016.0207201622877</v>
      </c>
      <c r="W38" s="265">
        <f t="shared" si="41"/>
        <v>985.1343856464124</v>
      </c>
      <c r="X38" s="265">
        <f t="shared" si="41"/>
        <v>954.78142838293024</v>
      </c>
      <c r="Y38" s="265">
        <f t="shared" si="41"/>
        <v>924.73127873176315</v>
      </c>
      <c r="Z38" s="265">
        <f t="shared" si="41"/>
        <v>895.21887392821964</v>
      </c>
      <c r="AA38" s="265">
        <f t="shared" si="41"/>
        <v>866.01631632571343</v>
      </c>
      <c r="AB38" s="265">
        <f t="shared" si="41"/>
        <v>837.35616838162559</v>
      </c>
      <c r="AC38" s="265">
        <f t="shared" si="41"/>
        <v>809.12641376188617</v>
      </c>
      <c r="AD38" s="265">
        <f t="shared" si="41"/>
        <v>781.21767016494618</v>
      </c>
      <c r="AE38" s="265">
        <f t="shared" si="41"/>
        <v>753.85891136908913</v>
      </c>
      <c r="AF38" s="265">
        <f t="shared" si="41"/>
        <v>726.82902705906304</v>
      </c>
      <c r="AG38" s="265">
        <f t="shared" si="41"/>
        <v>700.35457984356469</v>
      </c>
      <c r="AH38" s="265">
        <f t="shared" ref="AH38:AN38" si="42">SUM(AH31:AH37)</f>
        <v>674.2172202470764</v>
      </c>
      <c r="AI38" s="265">
        <f t="shared" si="42"/>
        <v>648.64108382967152</v>
      </c>
      <c r="AJ38" s="265">
        <f t="shared" si="42"/>
        <v>623.41060993232691</v>
      </c>
      <c r="AK38" s="265">
        <f t="shared" si="42"/>
        <v>598.74749040157008</v>
      </c>
      <c r="AL38" s="265">
        <f t="shared" si="42"/>
        <v>574.43898258561001</v>
      </c>
      <c r="AM38" s="265">
        <f t="shared" si="42"/>
        <v>544.26232004313306</v>
      </c>
      <c r="AN38" s="265">
        <f t="shared" si="42"/>
        <v>514.19087876984725</v>
      </c>
      <c r="AO38" s="265">
        <f t="shared" ref="AO38:AP38" si="43">SUM(AO31:AO37)</f>
        <v>484.43718230258577</v>
      </c>
      <c r="AP38" s="265">
        <f t="shared" si="43"/>
        <v>454.78756139522659</v>
      </c>
    </row>
    <row r="41" spans="2:42" x14ac:dyDescent="0.2">
      <c r="B41" s="270"/>
      <c r="C41" s="254"/>
      <c r="D41" s="254" t="s">
        <v>10</v>
      </c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</row>
    <row r="42" spans="2:42" x14ac:dyDescent="0.2">
      <c r="B42" s="642" t="s">
        <v>448</v>
      </c>
      <c r="C42" s="255"/>
      <c r="D42" s="256">
        <v>1</v>
      </c>
      <c r="E42" s="256">
        <v>2</v>
      </c>
      <c r="F42" s="256">
        <v>3</v>
      </c>
      <c r="G42" s="256">
        <v>4</v>
      </c>
      <c r="H42" s="256">
        <v>5</v>
      </c>
      <c r="I42" s="256">
        <v>6</v>
      </c>
      <c r="J42" s="256">
        <v>7</v>
      </c>
      <c r="K42" s="256">
        <v>8</v>
      </c>
      <c r="L42" s="256">
        <v>9</v>
      </c>
      <c r="M42" s="256">
        <v>10</v>
      </c>
      <c r="N42" s="256">
        <v>11</v>
      </c>
      <c r="O42" s="256">
        <v>12</v>
      </c>
      <c r="P42" s="256">
        <v>13</v>
      </c>
      <c r="Q42" s="256">
        <v>14</v>
      </c>
      <c r="R42" s="256">
        <v>15</v>
      </c>
      <c r="S42" s="256">
        <v>16</v>
      </c>
      <c r="T42" s="256">
        <v>17</v>
      </c>
      <c r="U42" s="256">
        <v>18</v>
      </c>
      <c r="V42" s="256">
        <v>19</v>
      </c>
      <c r="W42" s="256">
        <v>20</v>
      </c>
      <c r="X42" s="256">
        <v>21</v>
      </c>
      <c r="Y42" s="256">
        <v>22</v>
      </c>
      <c r="Z42" s="256">
        <v>23</v>
      </c>
      <c r="AA42" s="256">
        <v>24</v>
      </c>
      <c r="AB42" s="256">
        <v>25</v>
      </c>
      <c r="AC42" s="256">
        <v>26</v>
      </c>
      <c r="AD42" s="256">
        <v>27</v>
      </c>
      <c r="AE42" s="256">
        <v>28</v>
      </c>
      <c r="AF42" s="256">
        <v>29</v>
      </c>
      <c r="AG42" s="256">
        <v>30</v>
      </c>
      <c r="AH42" s="256">
        <v>31</v>
      </c>
      <c r="AI42" s="256">
        <v>32</v>
      </c>
      <c r="AJ42" s="256">
        <v>33</v>
      </c>
      <c r="AK42" s="256">
        <v>34</v>
      </c>
      <c r="AL42" s="256">
        <v>35</v>
      </c>
      <c r="AM42" s="256">
        <v>36</v>
      </c>
      <c r="AN42" s="256">
        <v>37</v>
      </c>
      <c r="AO42" s="256">
        <v>38</v>
      </c>
      <c r="AP42" s="256">
        <v>39</v>
      </c>
    </row>
    <row r="43" spans="2:42" x14ac:dyDescent="0.2">
      <c r="B43" s="643"/>
      <c r="C43" s="258" t="s">
        <v>9</v>
      </c>
      <c r="D43" s="259">
        <f>D4</f>
        <v>2026</v>
      </c>
      <c r="E43" s="259">
        <f t="shared" ref="E43:AG43" si="44">E4</f>
        <v>2027</v>
      </c>
      <c r="F43" s="259">
        <f t="shared" si="44"/>
        <v>2028</v>
      </c>
      <c r="G43" s="259">
        <f t="shared" si="44"/>
        <v>2029</v>
      </c>
      <c r="H43" s="259">
        <f t="shared" si="44"/>
        <v>2030</v>
      </c>
      <c r="I43" s="259">
        <f t="shared" si="44"/>
        <v>2031</v>
      </c>
      <c r="J43" s="259">
        <f t="shared" si="44"/>
        <v>2032</v>
      </c>
      <c r="K43" s="259">
        <f t="shared" si="44"/>
        <v>2033</v>
      </c>
      <c r="L43" s="259">
        <f t="shared" si="44"/>
        <v>2034</v>
      </c>
      <c r="M43" s="259">
        <f t="shared" si="44"/>
        <v>2035</v>
      </c>
      <c r="N43" s="259">
        <f t="shared" si="44"/>
        <v>2036</v>
      </c>
      <c r="O43" s="259">
        <f t="shared" si="44"/>
        <v>2037</v>
      </c>
      <c r="P43" s="259">
        <f t="shared" si="44"/>
        <v>2038</v>
      </c>
      <c r="Q43" s="259">
        <f t="shared" si="44"/>
        <v>2039</v>
      </c>
      <c r="R43" s="259">
        <f t="shared" si="44"/>
        <v>2040</v>
      </c>
      <c r="S43" s="259">
        <f t="shared" si="44"/>
        <v>2041</v>
      </c>
      <c r="T43" s="259">
        <f t="shared" si="44"/>
        <v>2042</v>
      </c>
      <c r="U43" s="259">
        <f t="shared" si="44"/>
        <v>2043</v>
      </c>
      <c r="V43" s="259">
        <f t="shared" si="44"/>
        <v>2044</v>
      </c>
      <c r="W43" s="259">
        <f t="shared" si="44"/>
        <v>2045</v>
      </c>
      <c r="X43" s="259">
        <f t="shared" si="44"/>
        <v>2046</v>
      </c>
      <c r="Y43" s="259">
        <f t="shared" si="44"/>
        <v>2047</v>
      </c>
      <c r="Z43" s="259">
        <f t="shared" si="44"/>
        <v>2048</v>
      </c>
      <c r="AA43" s="259">
        <f t="shared" si="44"/>
        <v>2049</v>
      </c>
      <c r="AB43" s="259">
        <f t="shared" si="44"/>
        <v>2050</v>
      </c>
      <c r="AC43" s="259">
        <f t="shared" si="44"/>
        <v>2051</v>
      </c>
      <c r="AD43" s="259">
        <f t="shared" si="44"/>
        <v>2052</v>
      </c>
      <c r="AE43" s="259">
        <f t="shared" si="44"/>
        <v>2053</v>
      </c>
      <c r="AF43" s="259">
        <f t="shared" si="44"/>
        <v>2054</v>
      </c>
      <c r="AG43" s="259">
        <f t="shared" si="44"/>
        <v>2055</v>
      </c>
      <c r="AH43" s="259">
        <f t="shared" ref="AH43:AN43" si="45">AH4</f>
        <v>2056</v>
      </c>
      <c r="AI43" s="259">
        <f t="shared" si="45"/>
        <v>2057</v>
      </c>
      <c r="AJ43" s="259">
        <f t="shared" si="45"/>
        <v>2058</v>
      </c>
      <c r="AK43" s="259">
        <f t="shared" si="45"/>
        <v>2059</v>
      </c>
      <c r="AL43" s="259">
        <f t="shared" si="45"/>
        <v>2060</v>
      </c>
      <c r="AM43" s="259">
        <f t="shared" si="45"/>
        <v>2061</v>
      </c>
      <c r="AN43" s="259">
        <f t="shared" si="45"/>
        <v>2062</v>
      </c>
      <c r="AO43" s="259">
        <f t="shared" ref="AO43:AP43" si="46">AO4</f>
        <v>2063</v>
      </c>
      <c r="AP43" s="259">
        <f t="shared" si="46"/>
        <v>2064</v>
      </c>
    </row>
    <row r="44" spans="2:42" ht="12.6" x14ac:dyDescent="0.3">
      <c r="B44" s="31" t="s">
        <v>401</v>
      </c>
      <c r="C44" s="260">
        <f>SUM(D44:AP44)</f>
        <v>0</v>
      </c>
      <c r="D44" s="260">
        <f>D31*Parametre!C$88</f>
        <v>0</v>
      </c>
      <c r="E44" s="260">
        <f>E31*Parametre!D$88</f>
        <v>0</v>
      </c>
      <c r="F44" s="260">
        <f>F31*Parametre!E$88</f>
        <v>0</v>
      </c>
      <c r="G44" s="260">
        <f>G31*Parametre!F$88</f>
        <v>0</v>
      </c>
      <c r="H44" s="260">
        <f>H31*Parametre!G$88</f>
        <v>0</v>
      </c>
      <c r="I44" s="260">
        <f>I31*Parametre!H$88</f>
        <v>0</v>
      </c>
      <c r="J44" s="260">
        <f>J31*Parametre!I$88</f>
        <v>0</v>
      </c>
      <c r="K44" s="260">
        <f>K31*Parametre!J$88</f>
        <v>0</v>
      </c>
      <c r="L44" s="260">
        <f>L31*Parametre!K$88</f>
        <v>0</v>
      </c>
      <c r="M44" s="260">
        <f>M31*Parametre!L$88</f>
        <v>0</v>
      </c>
      <c r="N44" s="260">
        <f>N31*Parametre!M$88</f>
        <v>0</v>
      </c>
      <c r="O44" s="260">
        <f>O31*Parametre!N$88</f>
        <v>0</v>
      </c>
      <c r="P44" s="260">
        <f>P31*Parametre!O$88</f>
        <v>0</v>
      </c>
      <c r="Q44" s="260">
        <f>Q31*Parametre!P$88</f>
        <v>0</v>
      </c>
      <c r="R44" s="260">
        <f>R31*Parametre!Q$88</f>
        <v>0</v>
      </c>
      <c r="S44" s="260">
        <f>S31*Parametre!R$88</f>
        <v>0</v>
      </c>
      <c r="T44" s="260">
        <f>T31*Parametre!S$88</f>
        <v>0</v>
      </c>
      <c r="U44" s="260">
        <f>U31*Parametre!T$88</f>
        <v>0</v>
      </c>
      <c r="V44" s="260">
        <f>V31*Parametre!U$88</f>
        <v>0</v>
      </c>
      <c r="W44" s="260">
        <f>W31*Parametre!V$88</f>
        <v>0</v>
      </c>
      <c r="X44" s="260">
        <f>X31*Parametre!W$88</f>
        <v>0</v>
      </c>
      <c r="Y44" s="260">
        <f>Y31*Parametre!X$88</f>
        <v>0</v>
      </c>
      <c r="Z44" s="260">
        <f>Z31*Parametre!Y$88</f>
        <v>0</v>
      </c>
      <c r="AA44" s="260">
        <f>AA31*Parametre!Z$88</f>
        <v>0</v>
      </c>
      <c r="AB44" s="260">
        <f>AB31*Parametre!AA$88</f>
        <v>0</v>
      </c>
      <c r="AC44" s="260">
        <f>AC31*Parametre!AB$88</f>
        <v>0</v>
      </c>
      <c r="AD44" s="260">
        <f>AD31*Parametre!AC$88</f>
        <v>0</v>
      </c>
      <c r="AE44" s="260">
        <f>AE31*Parametre!AD$88</f>
        <v>0</v>
      </c>
      <c r="AF44" s="260">
        <f>AF31*Parametre!AE$88</f>
        <v>0</v>
      </c>
      <c r="AG44" s="260">
        <f>AG31*Parametre!AF$88</f>
        <v>0</v>
      </c>
      <c r="AH44" s="260">
        <f>AH31*Parametre!AG$88</f>
        <v>0</v>
      </c>
      <c r="AI44" s="260">
        <f>AI31*Parametre!AH$88</f>
        <v>0</v>
      </c>
      <c r="AJ44" s="260">
        <f>AJ31*Parametre!AI$88</f>
        <v>0</v>
      </c>
      <c r="AK44" s="260">
        <f>AK31*Parametre!AJ$88</f>
        <v>0</v>
      </c>
      <c r="AL44" s="260">
        <f>AL31*Parametre!AK$88</f>
        <v>0</v>
      </c>
      <c r="AM44" s="260">
        <f>AM31*Parametre!AL$88</f>
        <v>0</v>
      </c>
      <c r="AN44" s="260">
        <f>AN31*Parametre!AM$88</f>
        <v>0</v>
      </c>
      <c r="AO44" s="260">
        <f>AO31*Parametre!AN$88</f>
        <v>0</v>
      </c>
      <c r="AP44" s="260">
        <f>AP31*Parametre!AO$88</f>
        <v>0</v>
      </c>
    </row>
    <row r="45" spans="2:42" ht="12.6" x14ac:dyDescent="0.3">
      <c r="B45" s="31" t="s">
        <v>402</v>
      </c>
      <c r="C45" s="260">
        <f t="shared" ref="C45:C51" si="47">SUM(D45:AP45)</f>
        <v>146820.56396695937</v>
      </c>
      <c r="D45" s="260">
        <f>D32*Parametre!C$89</f>
        <v>0</v>
      </c>
      <c r="E45" s="260">
        <f>E32*Parametre!D$89</f>
        <v>0</v>
      </c>
      <c r="F45" s="260">
        <f>F32*Parametre!E$89</f>
        <v>0</v>
      </c>
      <c r="G45" s="260">
        <f>G32*Parametre!F$89</f>
        <v>3550.3123582687172</v>
      </c>
      <c r="H45" s="260">
        <f>H32*Parametre!G$89</f>
        <v>3609.1416583690175</v>
      </c>
      <c r="I45" s="260">
        <f>I32*Parametre!H$89</f>
        <v>3663.0956353082674</v>
      </c>
      <c r="J45" s="260">
        <f>J32*Parametre!I$89</f>
        <v>3704.9656614653768</v>
      </c>
      <c r="K45" s="260">
        <f>K32*Parametre!J$89</f>
        <v>3740.4642174112914</v>
      </c>
      <c r="L45" s="260">
        <f>L32*Parametre!K$89</f>
        <v>3768.3499475301905</v>
      </c>
      <c r="M45" s="260">
        <f>M32*Parametre!L$89</f>
        <v>3783.4338625861465</v>
      </c>
      <c r="N45" s="260">
        <f>N32*Parametre!M$89</f>
        <v>3811.1775181983799</v>
      </c>
      <c r="O45" s="260">
        <f>O32*Parametre!N$89</f>
        <v>3839.7329134037768</v>
      </c>
      <c r="P45" s="260">
        <f>P32*Parametre!O$89</f>
        <v>3869.1366796798129</v>
      </c>
      <c r="Q45" s="260">
        <f>Q32*Parametre!P$89</f>
        <v>3899.449090059577</v>
      </c>
      <c r="R45" s="260">
        <f>R32*Parametre!Q$89</f>
        <v>3931.0754291851958</v>
      </c>
      <c r="S45" s="260">
        <f>S32*Parametre!R$89</f>
        <v>3934.0104605466117</v>
      </c>
      <c r="T45" s="260">
        <f>T32*Parametre!S$89</f>
        <v>3940.1099281823899</v>
      </c>
      <c r="U45" s="260">
        <f>U32*Parametre!T$89</f>
        <v>3948.8345911928955</v>
      </c>
      <c r="V45" s="260">
        <f>V32*Parametre!U$89</f>
        <v>3954.9019083421599</v>
      </c>
      <c r="W45" s="260">
        <f>W32*Parametre!V$89</f>
        <v>3964.0335312257594</v>
      </c>
      <c r="X45" s="260">
        <f>X32*Parametre!W$89</f>
        <v>3976.7141722225151</v>
      </c>
      <c r="Y45" s="260">
        <f>Y32*Parametre!X$89</f>
        <v>3992.7970422577437</v>
      </c>
      <c r="Z45" s="260">
        <f>Z32*Parametre!Y$89</f>
        <v>4013.0917923764523</v>
      </c>
      <c r="AA45" s="260">
        <f>AA32*Parametre!Z$89</f>
        <v>4037.1470763986849</v>
      </c>
      <c r="AB45" s="260">
        <f>AB32*Parametre!AA$89</f>
        <v>4065.4346925398145</v>
      </c>
      <c r="AC45" s="260">
        <f>AC32*Parametre!AB$89</f>
        <v>4098.3287562737205</v>
      </c>
      <c r="AD45" s="260">
        <f>AD32*Parametre!AC$89</f>
        <v>4135.5734514364704</v>
      </c>
      <c r="AE45" s="260">
        <f>AE32*Parametre!AD$89</f>
        <v>4177.6288724246351</v>
      </c>
      <c r="AF45" s="260">
        <f>AF32*Parametre!AE$89</f>
        <v>4221.184454413863</v>
      </c>
      <c r="AG45" s="260">
        <f>AG32*Parametre!AF$89</f>
        <v>4270.2855388377084</v>
      </c>
      <c r="AH45" s="260">
        <f>AH32*Parametre!AG$89</f>
        <v>4324.6010830205205</v>
      </c>
      <c r="AI45" s="260">
        <f>AI32*Parametre!AH$89</f>
        <v>4384.5601515341468</v>
      </c>
      <c r="AJ45" s="260">
        <f>AJ32*Parametre!AI$89</f>
        <v>4450.1991519817666</v>
      </c>
      <c r="AK45" s="260">
        <f>AK32*Parametre!AJ$89</f>
        <v>4521.9345755323357</v>
      </c>
      <c r="AL45" s="260">
        <f>AL32*Parametre!AK$89</f>
        <v>4600.1825690260157</v>
      </c>
      <c r="AM45" s="260">
        <f>AM32*Parametre!AL$89</f>
        <v>4622.7913486404896</v>
      </c>
      <c r="AN45" s="260">
        <f>AN32*Parametre!AM$89</f>
        <v>4646.1371099791677</v>
      </c>
      <c r="AO45" s="260">
        <f>AO32*Parametre!AN$89</f>
        <v>4670.3776085527425</v>
      </c>
      <c r="AP45" s="260">
        <f>AP32*Parametre!AO$89</f>
        <v>4699.3691285550003</v>
      </c>
    </row>
    <row r="46" spans="2:42" ht="12.6" x14ac:dyDescent="0.3">
      <c r="B46" s="31" t="s">
        <v>403</v>
      </c>
      <c r="C46" s="260">
        <f t="shared" si="47"/>
        <v>0</v>
      </c>
      <c r="D46" s="260">
        <f>D33*Parametre!C$90</f>
        <v>0</v>
      </c>
      <c r="E46" s="260">
        <f>E33*Parametre!D$90</f>
        <v>0</v>
      </c>
      <c r="F46" s="260">
        <f>F33*Parametre!E$90</f>
        <v>0</v>
      </c>
      <c r="G46" s="260">
        <f>G33*Parametre!F$90</f>
        <v>0</v>
      </c>
      <c r="H46" s="260">
        <f>H33*Parametre!G$90</f>
        <v>0</v>
      </c>
      <c r="I46" s="260">
        <f>I33*Parametre!H$90</f>
        <v>0</v>
      </c>
      <c r="J46" s="260">
        <f>J33*Parametre!I$90</f>
        <v>0</v>
      </c>
      <c r="K46" s="260">
        <f>K33*Parametre!J$90</f>
        <v>0</v>
      </c>
      <c r="L46" s="260">
        <f>L33*Parametre!K$90</f>
        <v>0</v>
      </c>
      <c r="M46" s="260">
        <f>M33*Parametre!L$90</f>
        <v>0</v>
      </c>
      <c r="N46" s="260">
        <f>N33*Parametre!M$90</f>
        <v>0</v>
      </c>
      <c r="O46" s="260">
        <f>O33*Parametre!N$90</f>
        <v>0</v>
      </c>
      <c r="P46" s="260">
        <f>P33*Parametre!O$90</f>
        <v>0</v>
      </c>
      <c r="Q46" s="260">
        <f>Q33*Parametre!P$90</f>
        <v>0</v>
      </c>
      <c r="R46" s="260">
        <f>R33*Parametre!Q$90</f>
        <v>0</v>
      </c>
      <c r="S46" s="260">
        <f>S33*Parametre!R$90</f>
        <v>0</v>
      </c>
      <c r="T46" s="260">
        <f>T33*Parametre!S$90</f>
        <v>0</v>
      </c>
      <c r="U46" s="260">
        <f>U33*Parametre!T$90</f>
        <v>0</v>
      </c>
      <c r="V46" s="260">
        <f>V33*Parametre!U$90</f>
        <v>0</v>
      </c>
      <c r="W46" s="260">
        <f>W33*Parametre!V$90</f>
        <v>0</v>
      </c>
      <c r="X46" s="260">
        <f>X33*Parametre!W$90</f>
        <v>0</v>
      </c>
      <c r="Y46" s="260">
        <f>Y33*Parametre!X$90</f>
        <v>0</v>
      </c>
      <c r="Z46" s="260">
        <f>Z33*Parametre!Y$90</f>
        <v>0</v>
      </c>
      <c r="AA46" s="260">
        <f>AA33*Parametre!Z$90</f>
        <v>0</v>
      </c>
      <c r="AB46" s="260">
        <f>AB33*Parametre!AA$90</f>
        <v>0</v>
      </c>
      <c r="AC46" s="260">
        <f>AC33*Parametre!AB$90</f>
        <v>0</v>
      </c>
      <c r="AD46" s="260">
        <f>AD33*Parametre!AC$90</f>
        <v>0</v>
      </c>
      <c r="AE46" s="260">
        <f>AE33*Parametre!AD$90</f>
        <v>0</v>
      </c>
      <c r="AF46" s="260">
        <f>AF33*Parametre!AE$90</f>
        <v>0</v>
      </c>
      <c r="AG46" s="260">
        <f>AG33*Parametre!AF$90</f>
        <v>0</v>
      </c>
      <c r="AH46" s="260">
        <f>AH33*Parametre!AG$90</f>
        <v>0</v>
      </c>
      <c r="AI46" s="260">
        <f>AI33*Parametre!AH$90</f>
        <v>0</v>
      </c>
      <c r="AJ46" s="260">
        <f>AJ33*Parametre!AI$90</f>
        <v>0</v>
      </c>
      <c r="AK46" s="260">
        <f>AK33*Parametre!AJ$90</f>
        <v>0</v>
      </c>
      <c r="AL46" s="260">
        <f>AL33*Parametre!AK$90</f>
        <v>0</v>
      </c>
      <c r="AM46" s="260">
        <f>AM33*Parametre!AL$90</f>
        <v>0</v>
      </c>
      <c r="AN46" s="260">
        <f>AN33*Parametre!AM$90</f>
        <v>0</v>
      </c>
      <c r="AO46" s="260">
        <f>AO33*Parametre!AN$90</f>
        <v>0</v>
      </c>
      <c r="AP46" s="260">
        <f>AP33*Parametre!AO$90</f>
        <v>0</v>
      </c>
    </row>
    <row r="47" spans="2:42" ht="12.6" x14ac:dyDescent="0.3">
      <c r="B47" s="31" t="s">
        <v>404</v>
      </c>
      <c r="C47" s="260">
        <f t="shared" si="47"/>
        <v>635136.0659042818</v>
      </c>
      <c r="D47" s="260">
        <f>D34*Parametre!C$91</f>
        <v>0</v>
      </c>
      <c r="E47" s="260">
        <f>E34*Parametre!D$91</f>
        <v>0</v>
      </c>
      <c r="F47" s="260">
        <f>F34*Parametre!E$91</f>
        <v>0</v>
      </c>
      <c r="G47" s="260">
        <f>G34*Parametre!F$91</f>
        <v>19188.530690716154</v>
      </c>
      <c r="H47" s="260">
        <f>H34*Parametre!G$91</f>
        <v>19464.339457244012</v>
      </c>
      <c r="I47" s="260">
        <f>I34*Parametre!H$91</f>
        <v>19679.29229103636</v>
      </c>
      <c r="J47" s="260">
        <f>J34*Parametre!I$91</f>
        <v>19802.846471304165</v>
      </c>
      <c r="K47" s="260">
        <f>K34*Parametre!J$91</f>
        <v>19855.4999072926</v>
      </c>
      <c r="L47" s="260">
        <f>L34*Parametre!K$91</f>
        <v>19846.0390809532</v>
      </c>
      <c r="M47" s="260">
        <f>M34*Parametre!L$91</f>
        <v>19703.601839492614</v>
      </c>
      <c r="N47" s="260">
        <f>N34*Parametre!M$91</f>
        <v>19661.121200441154</v>
      </c>
      <c r="O47" s="260">
        <f>O34*Parametre!N$91</f>
        <v>19615.4621281748</v>
      </c>
      <c r="P47" s="260">
        <f>P34*Parametre!O$91</f>
        <v>19562.194630560778</v>
      </c>
      <c r="Q47" s="260">
        <f>Q34*Parametre!P$91</f>
        <v>19498.01546655671</v>
      </c>
      <c r="R47" s="260">
        <f>R34*Parametre!Q$91</f>
        <v>19433.197870966032</v>
      </c>
      <c r="S47" s="260">
        <f>S34*Parametre!R$91</f>
        <v>19208.766364448202</v>
      </c>
      <c r="T47" s="260">
        <f>T34*Parametre!S$91</f>
        <v>18991.912668677709</v>
      </c>
      <c r="U47" s="260">
        <f>U34*Parametre!T$91</f>
        <v>18772.681409301298</v>
      </c>
      <c r="V47" s="260">
        <f>V34*Parametre!U$91</f>
        <v>18529.35763225305</v>
      </c>
      <c r="W47" s="260">
        <f>W34*Parametre!V$91</f>
        <v>18285.796791072087</v>
      </c>
      <c r="X47" s="260">
        <f>X34*Parametre!W$91</f>
        <v>18045.857158320927</v>
      </c>
      <c r="Y47" s="260">
        <f>Y34*Parametre!X$91</f>
        <v>17812.544349503627</v>
      </c>
      <c r="Z47" s="260">
        <f>Z34*Parametre!Y$91</f>
        <v>17583.496456740297</v>
      </c>
      <c r="AA47" s="260">
        <f>AA34*Parametre!Z$91</f>
        <v>17355.78149021394</v>
      </c>
      <c r="AB47" s="260">
        <f>AB34*Parametre!AA$91</f>
        <v>17138.866750218123</v>
      </c>
      <c r="AC47" s="260">
        <f>AC34*Parametre!AB$91</f>
        <v>16925.729546974202</v>
      </c>
      <c r="AD47" s="260">
        <f>AD34*Parametre!AC$91</f>
        <v>16715.185056623206</v>
      </c>
      <c r="AE47" s="260">
        <f>AE34*Parametre!AD$91</f>
        <v>16516.369166062326</v>
      </c>
      <c r="AF47" s="260">
        <f>AF34*Parametre!AE$91</f>
        <v>16310.823536948943</v>
      </c>
      <c r="AG47" s="260">
        <f>AG34*Parametre!AF$91</f>
        <v>16113.116476717996</v>
      </c>
      <c r="AH47" s="260">
        <f>AH34*Parametre!AG$91</f>
        <v>15920.398977921643</v>
      </c>
      <c r="AI47" s="260">
        <f>AI34*Parametre!AH$91</f>
        <v>15736.615124822285</v>
      </c>
      <c r="AJ47" s="260">
        <f>AJ34*Parametre!AI$91</f>
        <v>15563.620955247974</v>
      </c>
      <c r="AK47" s="260">
        <f>AK34*Parametre!AJ$91</f>
        <v>15400.508740307901</v>
      </c>
      <c r="AL47" s="260">
        <f>AL34*Parametre!AK$91</f>
        <v>15244.520244212903</v>
      </c>
      <c r="AM47" s="260">
        <f>AM34*Parametre!AL$91</f>
        <v>14916.249570027032</v>
      </c>
      <c r="AN47" s="260">
        <f>AN34*Parametre!AM$91</f>
        <v>14581.595503854136</v>
      </c>
      <c r="AO47" s="260">
        <f>AO34*Parametre!AN$91</f>
        <v>14244.032736038547</v>
      </c>
      <c r="AP47" s="260">
        <f>AP34*Parametre!AO$91</f>
        <v>13912.098163034987</v>
      </c>
    </row>
    <row r="48" spans="2:42" ht="12.6" x14ac:dyDescent="0.3">
      <c r="B48" s="31" t="s">
        <v>135</v>
      </c>
      <c r="C48" s="260">
        <f t="shared" si="47"/>
        <v>782.60347666245218</v>
      </c>
      <c r="D48" s="260">
        <f>D35*Parametre!C$92</f>
        <v>0</v>
      </c>
      <c r="E48" s="260">
        <f>E35*Parametre!D$92</f>
        <v>0</v>
      </c>
      <c r="F48" s="260">
        <f>F35*Parametre!E$92</f>
        <v>0</v>
      </c>
      <c r="G48" s="260">
        <f>G35*Parametre!F$92</f>
        <v>25.045534699240967</v>
      </c>
      <c r="H48" s="260">
        <f>H35*Parametre!G$92</f>
        <v>25.397862142328542</v>
      </c>
      <c r="I48" s="260">
        <f>I35*Parametre!H$92</f>
        <v>25.655604341640707</v>
      </c>
      <c r="J48" s="260">
        <f>J35*Parametre!I$92</f>
        <v>25.78624357056999</v>
      </c>
      <c r="K48" s="260">
        <f>K35*Parametre!J$92</f>
        <v>25.814872149287158</v>
      </c>
      <c r="L48" s="260">
        <f>L35*Parametre!K$92</f>
        <v>25.75004358293619</v>
      </c>
      <c r="M48" s="260">
        <f>M35*Parametre!L$92</f>
        <v>25.494416196280522</v>
      </c>
      <c r="N48" s="260">
        <f>N35*Parametre!M$92</f>
        <v>25.379130654273109</v>
      </c>
      <c r="O48" s="260">
        <f>O35*Parametre!N$92</f>
        <v>25.260809615298026</v>
      </c>
      <c r="P48" s="260">
        <f>P35*Parametre!O$92</f>
        <v>25.129575724126681</v>
      </c>
      <c r="Q48" s="260">
        <f>Q35*Parametre!P$92</f>
        <v>24.980615452269248</v>
      </c>
      <c r="R48" s="260">
        <f>R35*Parametre!Q$92</f>
        <v>24.83152517395094</v>
      </c>
      <c r="S48" s="260">
        <f>S35*Parametre!R$92</f>
        <v>24.473191666756158</v>
      </c>
      <c r="T48" s="260">
        <f>T35*Parametre!S$92</f>
        <v>24.112138824795071</v>
      </c>
      <c r="U48" s="260">
        <f>U35*Parametre!T$92</f>
        <v>23.743960483097531</v>
      </c>
      <c r="V48" s="260">
        <f>V35*Parametre!U$92</f>
        <v>23.338826102122194</v>
      </c>
      <c r="W48" s="260">
        <f>W35*Parametre!V$92</f>
        <v>22.940833474272484</v>
      </c>
      <c r="X48" s="260">
        <f>X35*Parametre!W$92</f>
        <v>22.543311376253204</v>
      </c>
      <c r="Y48" s="260">
        <f>Y35*Parametre!X$92</f>
        <v>22.141768995444604</v>
      </c>
      <c r="Z48" s="260">
        <f>Z35*Parametre!Y$92</f>
        <v>21.741640411424907</v>
      </c>
      <c r="AA48" s="260">
        <f>AA35*Parametre!Z$92</f>
        <v>21.348608160267219</v>
      </c>
      <c r="AB48" s="260">
        <f>AB35*Parametre!AA$92</f>
        <v>20.957378030569437</v>
      </c>
      <c r="AC48" s="260">
        <f>AC35*Parametre!AB$92</f>
        <v>20.56596118129298</v>
      </c>
      <c r="AD48" s="260">
        <f>AD35*Parametre!AC$92</f>
        <v>20.172347720578308</v>
      </c>
      <c r="AE48" s="260">
        <f>AE35*Parametre!AD$92</f>
        <v>19.782100737705044</v>
      </c>
      <c r="AF48" s="260">
        <f>AF35*Parametre!AE$92</f>
        <v>19.38190414871697</v>
      </c>
      <c r="AG48" s="260">
        <f>AG35*Parametre!AF$92</f>
        <v>18.986676815650544</v>
      </c>
      <c r="AH48" s="260">
        <f>AH35*Parametre!AG$92</f>
        <v>18.591876876264578</v>
      </c>
      <c r="AI48" s="260">
        <f>AI35*Parametre!AH$92</f>
        <v>18.211150229887043</v>
      </c>
      <c r="AJ48" s="260">
        <f>AJ35*Parametre!AI$92</f>
        <v>17.831443979675971</v>
      </c>
      <c r="AK48" s="260">
        <f>AK35*Parametre!AJ$92</f>
        <v>17.458425826473142</v>
      </c>
      <c r="AL48" s="260">
        <f>AL35*Parametre!AK$92</f>
        <v>17.087581881439768</v>
      </c>
      <c r="AM48" s="260">
        <f>AM35*Parametre!AL$92</f>
        <v>16.522951175370917</v>
      </c>
      <c r="AN48" s="260">
        <f>AN35*Parametre!AM$92</f>
        <v>15.954626432739685</v>
      </c>
      <c r="AO48" s="260">
        <f>AO35*Parametre!AN$92</f>
        <v>15.380575638943327</v>
      </c>
      <c r="AP48" s="260">
        <f>AP35*Parametre!AO$92</f>
        <v>14.807963190508989</v>
      </c>
    </row>
    <row r="49" spans="2:42" ht="11.7" customHeight="1" x14ac:dyDescent="0.2">
      <c r="B49" s="31" t="s">
        <v>132</v>
      </c>
      <c r="C49" s="260">
        <f t="shared" si="47"/>
        <v>13495.135790405961</v>
      </c>
      <c r="D49" s="260">
        <f>D36*Parametre!C$93</f>
        <v>0</v>
      </c>
      <c r="E49" s="260">
        <f>E36*Parametre!D$93</f>
        <v>0</v>
      </c>
      <c r="F49" s="260">
        <f>F36*Parametre!E$93</f>
        <v>0</v>
      </c>
      <c r="G49" s="260">
        <f>G36*Parametre!F$93</f>
        <v>536.65685979703551</v>
      </c>
      <c r="H49" s="260">
        <f>H36*Parametre!G$93</f>
        <v>544.89972941875226</v>
      </c>
      <c r="I49" s="260">
        <f>I36*Parametre!H$93</f>
        <v>549.99092377922602</v>
      </c>
      <c r="J49" s="260">
        <f>J36*Parametre!I$93</f>
        <v>552.23321310154267</v>
      </c>
      <c r="K49" s="260">
        <f>K36*Parametre!J$93</f>
        <v>551.42752774157134</v>
      </c>
      <c r="L49" s="260">
        <f>L36*Parametre!K$93</f>
        <v>548.179989811984</v>
      </c>
      <c r="M49" s="260">
        <f>M36*Parametre!L$93</f>
        <v>539.20972151662295</v>
      </c>
      <c r="N49" s="260">
        <f>N36*Parametre!M$93</f>
        <v>534.0101339358456</v>
      </c>
      <c r="O49" s="260">
        <f>O36*Parametre!N$93</f>
        <v>528.07156844234441</v>
      </c>
      <c r="P49" s="260">
        <f>P36*Parametre!O$93</f>
        <v>521.51093080355702</v>
      </c>
      <c r="Q49" s="260">
        <f>Q36*Parametre!P$93</f>
        <v>514.17710339684174</v>
      </c>
      <c r="R49" s="260">
        <f>R36*Parametre!Q$93</f>
        <v>506.19269122562844</v>
      </c>
      <c r="S49" s="260">
        <f>S36*Parametre!R$93</f>
        <v>493.41648103252822</v>
      </c>
      <c r="T49" s="260">
        <f>T36*Parametre!S$93</f>
        <v>480.17832027753934</v>
      </c>
      <c r="U49" s="260">
        <f>U36*Parametre!T$93</f>
        <v>466.33084024259398</v>
      </c>
      <c r="V49" s="260">
        <f>V36*Parametre!U$93</f>
        <v>452.02138247221029</v>
      </c>
      <c r="W49" s="260">
        <f>W36*Parametre!V$93</f>
        <v>437.09815579033187</v>
      </c>
      <c r="X49" s="260">
        <f>X36*Parametre!W$93</f>
        <v>421.71225383755962</v>
      </c>
      <c r="Y49" s="260">
        <f>Y36*Parametre!X$93</f>
        <v>405.70742450901241</v>
      </c>
      <c r="Z49" s="260">
        <f>Z36*Parametre!Y$93</f>
        <v>389.23852580235433</v>
      </c>
      <c r="AA49" s="260">
        <f>AA36*Parametre!Z$93</f>
        <v>372.14480275274229</v>
      </c>
      <c r="AB49" s="260">
        <f>AB36*Parametre!AA$93</f>
        <v>354.58489219825816</v>
      </c>
      <c r="AC49" s="260">
        <f>AC36*Parametre!AB$93</f>
        <v>336.4765218593671</v>
      </c>
      <c r="AD49" s="260">
        <f>AD36*Parametre!AC$93</f>
        <v>317.73303102470925</v>
      </c>
      <c r="AE49" s="260">
        <f>AE36*Parametre!AD$93</f>
        <v>298.51875707133655</v>
      </c>
      <c r="AF49" s="260">
        <f>AF36*Parametre!AE$93</f>
        <v>278.66148075987905</v>
      </c>
      <c r="AG49" s="260">
        <f>AG36*Parametre!AF$93</f>
        <v>258.32936467849788</v>
      </c>
      <c r="AH49" s="260">
        <f>AH36*Parametre!AG$93</f>
        <v>237.34551099230038</v>
      </c>
      <c r="AI49" s="260">
        <f>AI36*Parametre!AH$93</f>
        <v>215.88193029459345</v>
      </c>
      <c r="AJ49" s="260">
        <f>AJ36*Parametre!AI$93</f>
        <v>193.75698713876352</v>
      </c>
      <c r="AK49" s="260">
        <f>AK36*Parametre!AJ$93</f>
        <v>171.14656545412109</v>
      </c>
      <c r="AL49" s="260">
        <f>AL36*Parametre!AK$93</f>
        <v>147.86422900473877</v>
      </c>
      <c r="AM49" s="260">
        <f>AM36*Parametre!AL$93</f>
        <v>123.25235388289555</v>
      </c>
      <c r="AN49" s="260">
        <f>AN36*Parametre!AM$93</f>
        <v>98.091485346723118</v>
      </c>
      <c r="AO49" s="260">
        <f>AO36*Parametre!AN$93</f>
        <v>72.573032657434638</v>
      </c>
      <c r="AP49" s="260">
        <f>AP36*Parametre!AO$93</f>
        <v>46.511068354517427</v>
      </c>
    </row>
    <row r="50" spans="2:42" ht="12.6" x14ac:dyDescent="0.3">
      <c r="B50" s="31" t="s">
        <v>136</v>
      </c>
      <c r="C50" s="260">
        <f t="shared" si="47"/>
        <v>48207.759304644038</v>
      </c>
      <c r="D50" s="260">
        <f>D37*Parametre!C$94</f>
        <v>0</v>
      </c>
      <c r="E50" s="260">
        <f>E37*Parametre!D$94</f>
        <v>0</v>
      </c>
      <c r="F50" s="260">
        <f>F37*Parametre!E$94</f>
        <v>0</v>
      </c>
      <c r="G50" s="260">
        <f>G37*Parametre!F$94</f>
        <v>2005.1228736448409</v>
      </c>
      <c r="H50" s="260">
        <f>H37*Parametre!G$94</f>
        <v>2028.6315336929265</v>
      </c>
      <c r="I50" s="260">
        <f>I37*Parametre!H$94</f>
        <v>2042.3991806634049</v>
      </c>
      <c r="J50" s="260">
        <f>J37*Parametre!I$94</f>
        <v>2043.1802107711883</v>
      </c>
      <c r="K50" s="260">
        <f>K37*Parametre!J$94</f>
        <v>2032.8415268893398</v>
      </c>
      <c r="L50" s="260">
        <f>L37*Parametre!K$94</f>
        <v>2012.7837849338575</v>
      </c>
      <c r="M50" s="260">
        <f>M37*Parametre!L$94</f>
        <v>1972.0112973358016</v>
      </c>
      <c r="N50" s="260">
        <f>N37*Parametre!M$94</f>
        <v>1945.9612845981642</v>
      </c>
      <c r="O50" s="260">
        <f>O37*Parametre!N$94</f>
        <v>1917.9683200392435</v>
      </c>
      <c r="P50" s="260">
        <f>P37*Parametre!O$94</f>
        <v>1888.0123702923656</v>
      </c>
      <c r="Q50" s="260">
        <f>Q37*Parametre!P$94</f>
        <v>1855.9598577075026</v>
      </c>
      <c r="R50" s="260">
        <f>R37*Parametre!Q$94</f>
        <v>1821.8313029789124</v>
      </c>
      <c r="S50" s="260">
        <f>S37*Parametre!R$94</f>
        <v>1771.1368938615519</v>
      </c>
      <c r="T50" s="260">
        <f>T37*Parametre!S$94</f>
        <v>1719.461876546658</v>
      </c>
      <c r="U50" s="260">
        <f>U37*Parametre!T$94</f>
        <v>1665.8755589650748</v>
      </c>
      <c r="V50" s="260">
        <f>V37*Parametre!U$94</f>
        <v>1608.5641049332735</v>
      </c>
      <c r="W50" s="260">
        <f>W37*Parametre!V$94</f>
        <v>1549.8602309615237</v>
      </c>
      <c r="X50" s="260">
        <f>X37*Parametre!W$94</f>
        <v>1489.9533617179143</v>
      </c>
      <c r="Y50" s="260">
        <f>Y37*Parametre!X$94</f>
        <v>1428.5720040300705</v>
      </c>
      <c r="Z50" s="260">
        <f>Z37*Parametre!Y$94</f>
        <v>1366.2198586284226</v>
      </c>
      <c r="AA50" s="260">
        <f>AA37*Parametre!Z$94</f>
        <v>1302.0206579202845</v>
      </c>
      <c r="AB50" s="260">
        <f>AB37*Parametre!AA$94</f>
        <v>1236.7772186601737</v>
      </c>
      <c r="AC50" s="260">
        <f>AC37*Parametre!AB$94</f>
        <v>1169.9236438532223</v>
      </c>
      <c r="AD50" s="260">
        <f>AD37*Parametre!AC$94</f>
        <v>1101.3648456843721</v>
      </c>
      <c r="AE50" s="260">
        <f>AE37*Parametre!AD$94</f>
        <v>1031.436580978966</v>
      </c>
      <c r="AF50" s="260">
        <f>AF37*Parametre!AE$94</f>
        <v>958.9920641378327</v>
      </c>
      <c r="AG50" s="260">
        <f>AG37*Parametre!AF$94</f>
        <v>885.25320300392855</v>
      </c>
      <c r="AH50" s="260">
        <f>AH37*Parametre!AG$94</f>
        <v>809.74905094508233</v>
      </c>
      <c r="AI50" s="260">
        <f>AI37*Parametre!AH$94</f>
        <v>732.89938858381538</v>
      </c>
      <c r="AJ50" s="260">
        <f>AJ37*Parametre!AI$94</f>
        <v>654.18846814805624</v>
      </c>
      <c r="AK50" s="260">
        <f>AK37*Parametre!AJ$94</f>
        <v>574.07820945915284</v>
      </c>
      <c r="AL50" s="260">
        <f>AL37*Parametre!AK$94</f>
        <v>492.00753387243236</v>
      </c>
      <c r="AM50" s="260">
        <f>AM37*Parametre!AL$94</f>
        <v>405.8630375766956</v>
      </c>
      <c r="AN50" s="260">
        <f>AN37*Parametre!AM$94</f>
        <v>318.15557265296457</v>
      </c>
      <c r="AO50" s="260">
        <f>AO37*Parametre!AN$94</f>
        <v>229.4577814520118</v>
      </c>
      <c r="AP50" s="260">
        <f>AP37*Parametre!AO$94</f>
        <v>139.24461452300577</v>
      </c>
    </row>
    <row r="51" spans="2:42" x14ac:dyDescent="0.2">
      <c r="B51" s="271" t="s">
        <v>58</v>
      </c>
      <c r="C51" s="273">
        <f t="shared" si="47"/>
        <v>844442.12844295381</v>
      </c>
      <c r="D51" s="273">
        <f>SUM(D44:D50)</f>
        <v>0</v>
      </c>
      <c r="E51" s="272">
        <f t="shared" ref="E51:AG51" si="48">SUM(E44:E50)</f>
        <v>0</v>
      </c>
      <c r="F51" s="272">
        <f t="shared" si="48"/>
        <v>0</v>
      </c>
      <c r="G51" s="272">
        <f t="shared" si="48"/>
        <v>25305.66831712599</v>
      </c>
      <c r="H51" s="272">
        <f t="shared" si="48"/>
        <v>25672.410240867041</v>
      </c>
      <c r="I51" s="272">
        <f t="shared" si="48"/>
        <v>25960.433635128902</v>
      </c>
      <c r="J51" s="272">
        <f t="shared" si="48"/>
        <v>26129.01180021284</v>
      </c>
      <c r="K51" s="272">
        <f t="shared" si="48"/>
        <v>26206.048051484093</v>
      </c>
      <c r="L51" s="272">
        <f t="shared" si="48"/>
        <v>26201.102846812166</v>
      </c>
      <c r="M51" s="272">
        <f t="shared" si="48"/>
        <v>26023.751137127463</v>
      </c>
      <c r="N51" s="272">
        <f t="shared" si="48"/>
        <v>25977.649267827815</v>
      </c>
      <c r="O51" s="272">
        <f t="shared" si="48"/>
        <v>25926.495739675462</v>
      </c>
      <c r="P51" s="272">
        <f t="shared" si="48"/>
        <v>25865.984187060643</v>
      </c>
      <c r="Q51" s="272">
        <f t="shared" si="48"/>
        <v>25792.582133172902</v>
      </c>
      <c r="R51" s="272">
        <f t="shared" si="48"/>
        <v>25717.12881952972</v>
      </c>
      <c r="S51" s="272">
        <f t="shared" si="48"/>
        <v>25431.803391555648</v>
      </c>
      <c r="T51" s="272">
        <f t="shared" si="48"/>
        <v>25155.774932509095</v>
      </c>
      <c r="U51" s="272">
        <f t="shared" si="48"/>
        <v>24877.466360184961</v>
      </c>
      <c r="V51" s="272">
        <f t="shared" si="48"/>
        <v>24568.183854102812</v>
      </c>
      <c r="W51" s="272">
        <f t="shared" si="48"/>
        <v>24259.729542523975</v>
      </c>
      <c r="X51" s="272">
        <f t="shared" si="48"/>
        <v>23956.780257475166</v>
      </c>
      <c r="Y51" s="272">
        <f t="shared" si="48"/>
        <v>23661.762589295897</v>
      </c>
      <c r="Z51" s="272">
        <f t="shared" si="48"/>
        <v>23373.788273958951</v>
      </c>
      <c r="AA51" s="272">
        <f t="shared" si="48"/>
        <v>23088.442635445921</v>
      </c>
      <c r="AB51" s="272">
        <f t="shared" si="48"/>
        <v>22816.620931646936</v>
      </c>
      <c r="AC51" s="272">
        <f t="shared" si="48"/>
        <v>22551.024430141802</v>
      </c>
      <c r="AD51" s="272">
        <f t="shared" si="48"/>
        <v>22290.028732489336</v>
      </c>
      <c r="AE51" s="272">
        <f t="shared" si="48"/>
        <v>22043.735477274971</v>
      </c>
      <c r="AF51" s="272">
        <f t="shared" si="48"/>
        <v>21789.043440409238</v>
      </c>
      <c r="AG51" s="272">
        <f t="shared" si="48"/>
        <v>21545.971260053782</v>
      </c>
      <c r="AH51" s="272">
        <f t="shared" ref="AH51:AN51" si="49">SUM(AH44:AH50)</f>
        <v>21310.686499755811</v>
      </c>
      <c r="AI51" s="272">
        <f t="shared" si="49"/>
        <v>21088.167745464729</v>
      </c>
      <c r="AJ51" s="272">
        <f t="shared" si="49"/>
        <v>20879.597006496238</v>
      </c>
      <c r="AK51" s="272">
        <f t="shared" si="49"/>
        <v>20685.126516579985</v>
      </c>
      <c r="AL51" s="272">
        <f t="shared" si="49"/>
        <v>20501.662157997525</v>
      </c>
      <c r="AM51" s="272">
        <f t="shared" si="49"/>
        <v>20084.679261302485</v>
      </c>
      <c r="AN51" s="272">
        <f t="shared" si="49"/>
        <v>19659.934298265733</v>
      </c>
      <c r="AO51" s="272">
        <f t="shared" ref="AO51:AP51" si="50">SUM(AO44:AO50)</f>
        <v>19231.821734339683</v>
      </c>
      <c r="AP51" s="272">
        <f t="shared" si="50"/>
        <v>18812.030937658019</v>
      </c>
    </row>
  </sheetData>
  <mergeCells count="1">
    <mergeCell ref="B42:B4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2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0B22-9650-443D-A84F-52B36C360927}">
  <sheetPr>
    <tabColor theme="7" tint="0.59999389629810485"/>
  </sheetPr>
  <dimension ref="B2:AP32"/>
  <sheetViews>
    <sheetView showWhiteSpace="0" zoomScaleNormal="100" workbookViewId="0">
      <selection activeCell="C30" sqref="C30"/>
    </sheetView>
  </sheetViews>
  <sheetFormatPr defaultColWidth="9.21875" defaultRowHeight="10.199999999999999" x14ac:dyDescent="0.2"/>
  <cols>
    <col min="1" max="1" width="2.77734375" style="230" customWidth="1"/>
    <col min="2" max="2" width="54.77734375" style="230" customWidth="1"/>
    <col min="3" max="3" width="11" style="230" bestFit="1" customWidth="1"/>
    <col min="4" max="4" width="9.21875" style="230" customWidth="1"/>
    <col min="5" max="7" width="7.21875" style="230" customWidth="1"/>
    <col min="8" max="8" width="8.77734375" style="230" customWidth="1"/>
    <col min="9" max="12" width="8.21875" style="230" bestFit="1" customWidth="1"/>
    <col min="13" max="42" width="9" style="230" bestFit="1" customWidth="1"/>
    <col min="43" max="16384" width="9.21875" style="230"/>
  </cols>
  <sheetData>
    <row r="2" spans="2:42" ht="17.55" customHeight="1" x14ac:dyDescent="0.2">
      <c r="B2" s="633" t="s">
        <v>700</v>
      </c>
      <c r="C2" s="633"/>
      <c r="D2" s="633"/>
      <c r="E2" s="633"/>
      <c r="F2" s="633"/>
      <c r="G2" s="633"/>
      <c r="H2" s="633"/>
      <c r="I2" s="633"/>
      <c r="J2" s="633"/>
      <c r="K2" s="633"/>
    </row>
    <row r="4" spans="2:42" x14ac:dyDescent="0.2">
      <c r="B4" s="345" t="s">
        <v>619</v>
      </c>
      <c r="C4" s="346"/>
      <c r="D4" s="254" t="s">
        <v>10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</row>
    <row r="5" spans="2:42" x14ac:dyDescent="0.2">
      <c r="B5" s="257" t="s">
        <v>33</v>
      </c>
      <c r="C5" s="348"/>
      <c r="D5" s="254">
        <v>1</v>
      </c>
      <c r="E5" s="254">
        <v>2</v>
      </c>
      <c r="F5" s="254">
        <v>3</v>
      </c>
      <c r="G5" s="254">
        <v>4</v>
      </c>
      <c r="H5" s="254">
        <v>5</v>
      </c>
      <c r="I5" s="254">
        <v>6</v>
      </c>
      <c r="J5" s="254">
        <v>7</v>
      </c>
      <c r="K5" s="254">
        <v>8</v>
      </c>
      <c r="L5" s="254">
        <v>9</v>
      </c>
      <c r="M5" s="254">
        <v>10</v>
      </c>
      <c r="N5" s="254">
        <v>11</v>
      </c>
      <c r="O5" s="254">
        <v>12</v>
      </c>
      <c r="P5" s="254">
        <v>13</v>
      </c>
      <c r="Q5" s="254">
        <v>14</v>
      </c>
      <c r="R5" s="254">
        <v>15</v>
      </c>
      <c r="S5" s="254">
        <v>16</v>
      </c>
      <c r="T5" s="254">
        <v>17</v>
      </c>
      <c r="U5" s="254">
        <v>18</v>
      </c>
      <c r="V5" s="254">
        <v>19</v>
      </c>
      <c r="W5" s="254">
        <v>20</v>
      </c>
      <c r="X5" s="254">
        <v>21</v>
      </c>
      <c r="Y5" s="254">
        <v>22</v>
      </c>
      <c r="Z5" s="254">
        <v>23</v>
      </c>
      <c r="AA5" s="254">
        <v>24</v>
      </c>
      <c r="AB5" s="254">
        <v>25</v>
      </c>
      <c r="AC5" s="254">
        <v>26</v>
      </c>
      <c r="AD5" s="254">
        <v>27</v>
      </c>
      <c r="AE5" s="254">
        <v>28</v>
      </c>
      <c r="AF5" s="254">
        <v>29</v>
      </c>
      <c r="AG5" s="254">
        <v>30</v>
      </c>
      <c r="AH5" s="254">
        <v>31</v>
      </c>
      <c r="AI5" s="254">
        <v>32</v>
      </c>
      <c r="AJ5" s="254">
        <v>33</v>
      </c>
      <c r="AK5" s="254">
        <v>34</v>
      </c>
      <c r="AL5" s="254">
        <v>35</v>
      </c>
      <c r="AM5" s="254">
        <v>36</v>
      </c>
      <c r="AN5" s="254">
        <v>37</v>
      </c>
      <c r="AO5" s="254">
        <v>38</v>
      </c>
      <c r="AP5" s="254">
        <v>39</v>
      </c>
    </row>
    <row r="6" spans="2:42" ht="12" thickBot="1" x14ac:dyDescent="0.3">
      <c r="B6" s="399" t="s">
        <v>628</v>
      </c>
      <c r="C6" s="257" t="s">
        <v>9</v>
      </c>
      <c r="D6" s="298">
        <v>2026</v>
      </c>
      <c r="E6" s="298">
        <f>$D$6+D5</f>
        <v>2027</v>
      </c>
      <c r="F6" s="298">
        <f t="shared" ref="F6:AN6" si="0">$D$6+E5</f>
        <v>2028</v>
      </c>
      <c r="G6" s="298">
        <f t="shared" si="0"/>
        <v>2029</v>
      </c>
      <c r="H6" s="298">
        <f t="shared" si="0"/>
        <v>2030</v>
      </c>
      <c r="I6" s="298">
        <f t="shared" si="0"/>
        <v>2031</v>
      </c>
      <c r="J6" s="298">
        <f t="shared" si="0"/>
        <v>2032</v>
      </c>
      <c r="K6" s="298">
        <f t="shared" si="0"/>
        <v>2033</v>
      </c>
      <c r="L6" s="298">
        <f t="shared" si="0"/>
        <v>2034</v>
      </c>
      <c r="M6" s="298">
        <f t="shared" si="0"/>
        <v>2035</v>
      </c>
      <c r="N6" s="298">
        <f t="shared" si="0"/>
        <v>2036</v>
      </c>
      <c r="O6" s="298">
        <f t="shared" si="0"/>
        <v>2037</v>
      </c>
      <c r="P6" s="298">
        <f t="shared" si="0"/>
        <v>2038</v>
      </c>
      <c r="Q6" s="298">
        <f t="shared" si="0"/>
        <v>2039</v>
      </c>
      <c r="R6" s="298">
        <f t="shared" si="0"/>
        <v>2040</v>
      </c>
      <c r="S6" s="298">
        <f t="shared" si="0"/>
        <v>2041</v>
      </c>
      <c r="T6" s="298">
        <f t="shared" si="0"/>
        <v>2042</v>
      </c>
      <c r="U6" s="298">
        <f t="shared" si="0"/>
        <v>2043</v>
      </c>
      <c r="V6" s="298">
        <f t="shared" si="0"/>
        <v>2044</v>
      </c>
      <c r="W6" s="298">
        <f t="shared" si="0"/>
        <v>2045</v>
      </c>
      <c r="X6" s="298">
        <f t="shared" si="0"/>
        <v>2046</v>
      </c>
      <c r="Y6" s="298">
        <f t="shared" si="0"/>
        <v>2047</v>
      </c>
      <c r="Z6" s="298">
        <f t="shared" si="0"/>
        <v>2048</v>
      </c>
      <c r="AA6" s="298">
        <f t="shared" si="0"/>
        <v>2049</v>
      </c>
      <c r="AB6" s="298">
        <f t="shared" si="0"/>
        <v>2050</v>
      </c>
      <c r="AC6" s="298">
        <f t="shared" si="0"/>
        <v>2051</v>
      </c>
      <c r="AD6" s="298">
        <f t="shared" si="0"/>
        <v>2052</v>
      </c>
      <c r="AE6" s="298">
        <f t="shared" si="0"/>
        <v>2053</v>
      </c>
      <c r="AF6" s="298">
        <f t="shared" si="0"/>
        <v>2054</v>
      </c>
      <c r="AG6" s="298">
        <f t="shared" si="0"/>
        <v>2055</v>
      </c>
      <c r="AH6" s="298">
        <f t="shared" si="0"/>
        <v>2056</v>
      </c>
      <c r="AI6" s="298">
        <f t="shared" si="0"/>
        <v>2057</v>
      </c>
      <c r="AJ6" s="298">
        <f t="shared" si="0"/>
        <v>2058</v>
      </c>
      <c r="AK6" s="298">
        <f t="shared" si="0"/>
        <v>2059</v>
      </c>
      <c r="AL6" s="298">
        <f t="shared" si="0"/>
        <v>2060</v>
      </c>
      <c r="AM6" s="298">
        <f t="shared" si="0"/>
        <v>2061</v>
      </c>
      <c r="AN6" s="298">
        <f t="shared" si="0"/>
        <v>2062</v>
      </c>
      <c r="AO6" s="298">
        <f t="shared" ref="AO6" si="1">$D$6+AN5</f>
        <v>2063</v>
      </c>
      <c r="AP6" s="298">
        <f t="shared" ref="AP6" si="2">$D$6+AO5</f>
        <v>2064</v>
      </c>
    </row>
    <row r="7" spans="2:42" x14ac:dyDescent="0.2">
      <c r="B7" s="480" t="s">
        <v>658</v>
      </c>
      <c r="C7" s="349">
        <f>SUM(D7:AP7)</f>
        <v>693.14721348018043</v>
      </c>
      <c r="D7" s="234">
        <f>('08_A Spotreba PHM_E (cesty)'!D7*Parametre!$C$98*Parametre!$C$222/1000)+('08_A Spotreba PHM_E (cesty)'!D16*Parametre!$C$99*Parametre!$C$223/1000)</f>
        <v>0</v>
      </c>
      <c r="E7" s="234">
        <f>('08_A Spotreba PHM_E (cesty)'!E7*Parametre!$C$98*Parametre!$C$222/1000)+('08_A Spotreba PHM_E (cesty)'!E16*Parametre!$C$99*Parametre!$C$223/1000)</f>
        <v>0</v>
      </c>
      <c r="F7" s="234">
        <f>('08_A Spotreba PHM_E (cesty)'!F7*Parametre!$C$98*Parametre!$C$222/1000)+('08_A Spotreba PHM_E (cesty)'!F16*Parametre!$C$99*Parametre!$C$223/1000)</f>
        <v>0</v>
      </c>
      <c r="G7" s="234">
        <f>('08_A Spotreba PHM_E (cesty)'!G7*Parametre!$C$98*Parametre!$C$222/1000)+('08_A Spotreba PHM_E (cesty)'!G16*Parametre!$C$99*Parametre!$C$223/1000)</f>
        <v>35.313076142164867</v>
      </c>
      <c r="H7" s="234">
        <f>('08_A Spotreba PHM_E (cesty)'!H7*Parametre!$C$98*Parametre!$C$222/1000)+('08_A Spotreba PHM_E (cesty)'!H16*Parametre!$C$99*Parametre!$C$223/1000)</f>
        <v>35.195141607150006</v>
      </c>
      <c r="I7" s="234">
        <f>('08_A Spotreba PHM_E (cesty)'!I7*Parametre!$C$98*Parametre!$C$222/1000)+('08_A Spotreba PHM_E (cesty)'!I16*Parametre!$C$99*Parametre!$C$223/1000)</f>
        <v>34.872927262596846</v>
      </c>
      <c r="J7" s="234">
        <f>('08_A Spotreba PHM_E (cesty)'!J7*Parametre!$C$98*Parametre!$C$222/1000)+('08_A Spotreba PHM_E (cesty)'!J16*Parametre!$C$99*Parametre!$C$223/1000)</f>
        <v>34.376526305156069</v>
      </c>
      <c r="K7" s="234">
        <f>('08_A Spotreba PHM_E (cesty)'!K7*Parametre!$C$98*Parametre!$C$222/1000)+('08_A Spotreba PHM_E (cesty)'!K16*Parametre!$C$99*Parametre!$C$223/1000)</f>
        <v>33.70234025339925</v>
      </c>
      <c r="L7" s="234">
        <f>('08_A Spotreba PHM_E (cesty)'!L7*Parametre!$C$98*Parametre!$C$222/1000)+('08_A Spotreba PHM_E (cesty)'!L16*Parametre!$C$99*Parametre!$C$223/1000)</f>
        <v>32.897039591963463</v>
      </c>
      <c r="M7" s="234">
        <f>('08_A Spotreba PHM_E (cesty)'!M7*Parametre!$C$98*Parametre!$C$222/1000)+('08_A Spotreba PHM_E (cesty)'!M16*Parametre!$C$99*Parametre!$C$223/1000)</f>
        <v>31.766990090978204</v>
      </c>
      <c r="N7" s="234">
        <f>('08_A Spotreba PHM_E (cesty)'!N7*Parametre!$C$98*Parametre!$C$222/1000)+('08_A Spotreba PHM_E (cesty)'!N16*Parametre!$C$99*Parametre!$C$223/1000)</f>
        <v>30.898188247626219</v>
      </c>
      <c r="O7" s="234">
        <f>('08_A Spotreba PHM_E (cesty)'!O7*Parametre!$C$98*Parametre!$C$222/1000)+('08_A Spotreba PHM_E (cesty)'!O16*Parametre!$C$99*Parametre!$C$223/1000)</f>
        <v>30.011714045703179</v>
      </c>
      <c r="P7" s="234">
        <f>('08_A Spotreba PHM_E (cesty)'!P7*Parametre!$C$98*Parametre!$C$222/1000)+('08_A Spotreba PHM_E (cesty)'!P16*Parametre!$C$99*Parametre!$C$223/1000)</f>
        <v>29.115295411830502</v>
      </c>
      <c r="Q7" s="234">
        <f>('08_A Spotreba PHM_E (cesty)'!Q7*Parametre!$C$98*Parametre!$C$222/1000)+('08_A Spotreba PHM_E (cesty)'!Q16*Parametre!$C$99*Parametre!$C$223/1000)</f>
        <v>28.200848263467236</v>
      </c>
      <c r="R7" s="234">
        <f>('08_A Spotreba PHM_E (cesty)'!R7*Parametre!$C$98*Parametre!$C$222/1000)+('08_A Spotreba PHM_E (cesty)'!R16*Parametre!$C$99*Parametre!$C$223/1000)</f>
        <v>27.276208341737227</v>
      </c>
      <c r="S7" s="234">
        <f>('08_A Spotreba PHM_E (cesty)'!S7*Parametre!$C$98*Parametre!$C$222/1000)+('08_A Spotreba PHM_E (cesty)'!S16*Parametre!$C$99*Parametre!$C$223/1000)</f>
        <v>26.071675966939498</v>
      </c>
      <c r="T7" s="234">
        <f>('08_A Spotreba PHM_E (cesty)'!T7*Parametre!$C$98*Parametre!$C$222/1000)+('08_A Spotreba PHM_E (cesty)'!T16*Parametre!$C$99*Parametre!$C$223/1000)</f>
        <v>24.878137256209111</v>
      </c>
      <c r="U7" s="234">
        <f>('08_A Spotreba PHM_E (cesty)'!U7*Parametre!$C$98*Parametre!$C$222/1000)+('08_A Spotreba PHM_E (cesty)'!U16*Parametre!$C$99*Parametre!$C$223/1000)</f>
        <v>23.687525212832867</v>
      </c>
      <c r="V7" s="234">
        <f>('08_A Spotreba PHM_E (cesty)'!V7*Parametre!$C$98*Parametre!$C$222/1000)+('08_A Spotreba PHM_E (cesty)'!V16*Parametre!$C$99*Parametre!$C$223/1000)</f>
        <v>22.50782085854863</v>
      </c>
      <c r="W7" s="234">
        <f>('08_A Spotreba PHM_E (cesty)'!W7*Parametre!$C$98*Parametre!$C$222/1000)+('08_A Spotreba PHM_E (cesty)'!W16*Parametre!$C$99*Parametre!$C$223/1000)</f>
        <v>21.331005586356312</v>
      </c>
      <c r="X7" s="234">
        <f>('08_A Spotreba PHM_E (cesty)'!X7*Parametre!$C$98*Parametre!$C$222/1000)+('08_A Spotreba PHM_E (cesty)'!X16*Parametre!$C$99*Parametre!$C$223/1000)</f>
        <v>20.165012663847381</v>
      </c>
      <c r="Y7" s="234">
        <f>('08_A Spotreba PHM_E (cesty)'!Y7*Parametre!$C$98*Parametre!$C$222/1000)+('08_A Spotreba PHM_E (cesty)'!Y16*Parametre!$C$99*Parametre!$C$223/1000)</f>
        <v>19.001871583470589</v>
      </c>
      <c r="Z7" s="234">
        <f>('08_A Spotreba PHM_E (cesty)'!Z7*Parametre!$C$98*Parametre!$C$222/1000)+('08_A Spotreba PHM_E (cesty)'!Z16*Parametre!$C$99*Parametre!$C$223/1000)</f>
        <v>17.849468144405655</v>
      </c>
      <c r="AA7" s="234">
        <f>('08_A Spotreba PHM_E (cesty)'!AA7*Parametre!$C$98*Parametre!$C$222/1000)+('08_A Spotreba PHM_E (cesty)'!AA16*Parametre!$C$99*Parametre!$C$223/1000)</f>
        <v>16.699879650027118</v>
      </c>
      <c r="AB7" s="234">
        <f>('08_A Spotreba PHM_E (cesty)'!AB7*Parametre!$C$98*Parametre!$C$222/1000)+('08_A Spotreba PHM_E (cesty)'!AB16*Parametre!$C$99*Parametre!$C$223/1000)</f>
        <v>15.560944715127981</v>
      </c>
      <c r="AC7" s="234">
        <f>('08_A Spotreba PHM_E (cesty)'!AC7*Parametre!$C$98*Parametre!$C$222/1000)+('08_A Spotreba PHM_E (cesty)'!AC16*Parametre!$C$99*Parametre!$C$223/1000)</f>
        <v>14.428693090921396</v>
      </c>
      <c r="AD7" s="234">
        <f>('08_A Spotreba PHM_E (cesty)'!AD7*Parametre!$C$98*Parametre!$C$222/1000)+('08_A Spotreba PHM_E (cesty)'!AD16*Parametre!$C$99*Parametre!$C$223/1000)</f>
        <v>13.299201719023474</v>
      </c>
      <c r="AE7" s="234">
        <f>('08_A Spotreba PHM_E (cesty)'!AE7*Parametre!$C$98*Parametre!$C$222/1000)+('08_A Spotreba PHM_E (cesty)'!AE16*Parametre!$C$99*Parametre!$C$223/1000)</f>
        <v>12.180238966426455</v>
      </c>
      <c r="AF7" s="234">
        <f>('08_A Spotreba PHM_E (cesty)'!AF7*Parametre!$C$98*Parametre!$C$222/1000)+('08_A Spotreba PHM_E (cesty)'!AF16*Parametre!$C$99*Parametre!$C$223/1000)</f>
        <v>11.064000412810135</v>
      </c>
      <c r="AG7" s="234">
        <f>('08_A Spotreba PHM_E (cesty)'!AG7*Parametre!$C$98*Parametre!$C$222/1000)+('08_A Spotreba PHM_E (cesty)'!AG16*Parametre!$C$99*Parametre!$C$223/1000)</f>
        <v>9.9582079434300681</v>
      </c>
      <c r="AH7" s="234">
        <f>('08_A Spotreba PHM_E (cesty)'!AH7*Parametre!$C$98*Parametre!$C$222/1000)+('08_A Spotreba PHM_E (cesty)'!AH16*Parametre!$C$99*Parametre!$C$223/1000)</f>
        <v>8.855103952622505</v>
      </c>
      <c r="AI7" s="234">
        <f>('08_A Spotreba PHM_E (cesty)'!AI7*Parametre!$C$98*Parametre!$C$222/1000)+('08_A Spotreba PHM_E (cesty)'!AI16*Parametre!$C$99*Parametre!$C$223/1000)</f>
        <v>7.7623641220276411</v>
      </c>
      <c r="AJ7" s="234">
        <f>('08_A Spotreba PHM_E (cesty)'!AJ7*Parametre!$C$98*Parametre!$C$222/1000)+('08_A Spotreba PHM_E (cesty)'!AJ16*Parametre!$C$99*Parametre!$C$223/1000)</f>
        <v>6.6722773798218453</v>
      </c>
      <c r="AK7" s="234">
        <f>('08_A Spotreba PHM_E (cesty)'!AK7*Parametre!$C$98*Parametre!$C$222/1000)+('08_A Spotreba PHM_E (cesty)'!AK16*Parametre!$C$99*Parametre!$C$223/1000)</f>
        <v>5.5924734804871372</v>
      </c>
      <c r="AL7" s="234">
        <f>('08_A Spotreba PHM_E (cesty)'!AL7*Parametre!$C$98*Parametre!$C$222/1000)+('08_A Spotreba PHM_E (cesty)'!AL16*Parametre!$C$99*Parametre!$C$223/1000)</f>
        <v>4.5152876069081538</v>
      </c>
      <c r="AM7" s="234">
        <f>('08_A Spotreba PHM_E (cesty)'!AM7*Parametre!$C$98*Parametre!$C$222/1000)+('08_A Spotreba PHM_E (cesty)'!AM16*Parametre!$C$99*Parametre!$C$223/1000)</f>
        <v>3.4483038612117496</v>
      </c>
      <c r="AN7" s="234">
        <f>('08_A Spotreba PHM_E (cesty)'!AN7*Parametre!$C$98*Parametre!$C$222/1000)+('08_A Spotreba PHM_E (cesty)'!AN16*Parametre!$C$99*Parametre!$C$223/1000)</f>
        <v>2.3839034035333433</v>
      </c>
      <c r="AO7" s="234">
        <f>('08_A Spotreba PHM_E (cesty)'!AO7*Parametre!$C$98*Parametre!$C$222/1000)+('08_A Spotreba PHM_E (cesty)'!AO16*Parametre!$C$99*Parametre!$C$223/1000)</f>
        <v>1.329624956803372</v>
      </c>
      <c r="AP7" s="234">
        <f>('08_A Spotreba PHM_E (cesty)'!AP7*Parametre!$C$98*Parametre!$C$222/1000)+('08_A Spotreba PHM_E (cesty)'!AP16*Parametre!$C$99*Parametre!$C$223/1000)</f>
        <v>0.27789538261484037</v>
      </c>
    </row>
    <row r="8" spans="2:42" x14ac:dyDescent="0.2">
      <c r="B8" s="495" t="s">
        <v>678</v>
      </c>
      <c r="C8" s="349">
        <f t="shared" ref="C8:C10" si="3">SUM(D8:AP8)</f>
        <v>543.81407147981861</v>
      </c>
      <c r="D8" s="234">
        <f>('08_A Spotreba PHM_E (cesty)'!D8*Parametre!$C$98*Parametre!$C$222/1000)+('08_A Spotreba PHM_E (cesty)'!D17*Parametre!$C$99*Parametre!$C$223/1000)</f>
        <v>0</v>
      </c>
      <c r="E8" s="234">
        <f>('08_A Spotreba PHM_E (cesty)'!E8*Parametre!$C$98*Parametre!$C$222/1000)+('08_A Spotreba PHM_E (cesty)'!E17*Parametre!$C$99*Parametre!$C$223/1000)</f>
        <v>0</v>
      </c>
      <c r="F8" s="234">
        <f>('08_A Spotreba PHM_E (cesty)'!F8*Parametre!$C$98*Parametre!$C$222/1000)+('08_A Spotreba PHM_E (cesty)'!F17*Parametre!$C$99*Parametre!$C$223/1000)</f>
        <v>0</v>
      </c>
      <c r="G8" s="234">
        <f>('08_A Spotreba PHM_E (cesty)'!G8*Parametre!$C$98*Parametre!$C$222/1000)+('08_A Spotreba PHM_E (cesty)'!G17*Parametre!$C$99*Parametre!$C$223/1000)</f>
        <v>1.3826588270208402</v>
      </c>
      <c r="H8" s="234">
        <f>('08_A Spotreba PHM_E (cesty)'!H8*Parametre!$C$98*Parametre!$C$222/1000)+('08_A Spotreba PHM_E (cesty)'!H17*Parametre!$C$99*Parametre!$C$223/1000)</f>
        <v>1.6065475778099008</v>
      </c>
      <c r="I8" s="234">
        <f>('08_A Spotreba PHM_E (cesty)'!I8*Parametre!$C$98*Parametre!$C$222/1000)+('08_A Spotreba PHM_E (cesty)'!I17*Parametre!$C$99*Parametre!$C$223/1000)</f>
        <v>1.9495057421103041</v>
      </c>
      <c r="J8" s="234">
        <f>('08_A Spotreba PHM_E (cesty)'!J8*Parametre!$C$98*Parametre!$C$222/1000)+('08_A Spotreba PHM_E (cesty)'!J17*Parametre!$C$99*Parametre!$C$223/1000)</f>
        <v>2.3973264141032526</v>
      </c>
      <c r="K8" s="234">
        <f>('08_A Spotreba PHM_E (cesty)'!K8*Parametre!$C$98*Parametre!$C$222/1000)+('08_A Spotreba PHM_E (cesty)'!K17*Parametre!$C$99*Parametre!$C$223/1000)</f>
        <v>2.9545023319720838</v>
      </c>
      <c r="L8" s="234">
        <f>('08_A Spotreba PHM_E (cesty)'!L8*Parametre!$C$98*Parametre!$C$222/1000)+('08_A Spotreba PHM_E (cesty)'!L17*Parametre!$C$99*Parametre!$C$223/1000)</f>
        <v>3.5967619529734973</v>
      </c>
      <c r="M8" s="234">
        <f>('08_A Spotreba PHM_E (cesty)'!M8*Parametre!$C$98*Parametre!$C$222/1000)+('08_A Spotreba PHM_E (cesty)'!M17*Parametre!$C$99*Parametre!$C$223/1000)</f>
        <v>4.4381186419035794</v>
      </c>
      <c r="N8" s="234">
        <f>('08_A Spotreba PHM_E (cesty)'!N8*Parametre!$C$98*Parametre!$C$222/1000)+('08_A Spotreba PHM_E (cesty)'!N17*Parametre!$C$99*Parametre!$C$223/1000)</f>
        <v>5.1413154705617679</v>
      </c>
      <c r="O8" s="234">
        <f>('08_A Spotreba PHM_E (cesty)'!O8*Parametre!$C$98*Parametre!$C$222/1000)+('08_A Spotreba PHM_E (cesty)'!O17*Parametre!$C$99*Parametre!$C$223/1000)</f>
        <v>5.8669339958196822</v>
      </c>
      <c r="P8" s="234">
        <f>('08_A Spotreba PHM_E (cesty)'!P8*Parametre!$C$98*Parametre!$C$222/1000)+('08_A Spotreba PHM_E (cesty)'!P17*Parametre!$C$99*Parametre!$C$223/1000)</f>
        <v>6.6108050468935353</v>
      </c>
      <c r="Q8" s="234">
        <f>('08_A Spotreba PHM_E (cesty)'!Q8*Parametre!$C$98*Parametre!$C$222/1000)+('08_A Spotreba PHM_E (cesty)'!Q17*Parametre!$C$99*Parametre!$C$223/1000)</f>
        <v>7.3780667918208787</v>
      </c>
      <c r="R8" s="234">
        <f>('08_A Spotreba PHM_E (cesty)'!R8*Parametre!$C$98*Parametre!$C$222/1000)+('08_A Spotreba PHM_E (cesty)'!R17*Parametre!$C$99*Parametre!$C$223/1000)</f>
        <v>8.1644284161531022</v>
      </c>
      <c r="S8" s="234">
        <f>('08_A Spotreba PHM_E (cesty)'!S8*Parametre!$C$98*Parametre!$C$222/1000)+('08_A Spotreba PHM_E (cesty)'!S17*Parametre!$C$99*Parametre!$C$223/1000)</f>
        <v>8.9751878241216332</v>
      </c>
      <c r="T8" s="234">
        <f>('08_A Spotreba PHM_E (cesty)'!T8*Parametre!$C$98*Parametre!$C$222/1000)+('08_A Spotreba PHM_E (cesty)'!T17*Parametre!$C$99*Parametre!$C$223/1000)</f>
        <v>9.805929013002066</v>
      </c>
      <c r="U8" s="234">
        <f>('08_A Spotreba PHM_E (cesty)'!U8*Parametre!$C$98*Parametre!$C$222/1000)+('08_A Spotreba PHM_E (cesty)'!U17*Parametre!$C$99*Parametre!$C$223/1000)</f>
        <v>10.662114585296008</v>
      </c>
      <c r="V8" s="234">
        <f>('08_A Spotreba PHM_E (cesty)'!V8*Parametre!$C$98*Parametre!$C$222/1000)+('08_A Spotreba PHM_E (cesty)'!V17*Parametre!$C$99*Parametre!$C$223/1000)</f>
        <v>11.539199702248203</v>
      </c>
      <c r="W8" s="234">
        <f>('08_A Spotreba PHM_E (cesty)'!W8*Parametre!$C$98*Parametre!$C$222/1000)+('08_A Spotreba PHM_E (cesty)'!W17*Parametre!$C$99*Parametre!$C$223/1000)</f>
        <v>12.442816780737148</v>
      </c>
      <c r="X8" s="234">
        <f>('08_A Spotreba PHM_E (cesty)'!X8*Parametre!$C$98*Parametre!$C$222/1000)+('08_A Spotreba PHM_E (cesty)'!X17*Parametre!$C$99*Parametre!$C$223/1000)</f>
        <v>13.368288392080734</v>
      </c>
      <c r="Y8" s="234">
        <f>('08_A Spotreba PHM_E (cesty)'!Y8*Parametre!$C$98*Parametre!$C$222/1000)+('08_A Spotreba PHM_E (cesty)'!Y17*Parametre!$C$99*Parametre!$C$223/1000)</f>
        <v>14.321422042449491</v>
      </c>
      <c r="Z8" s="234">
        <f>('08_A Spotreba PHM_E (cesty)'!Z8*Parametre!$C$98*Parametre!$C$222/1000)+('08_A Spotreba PHM_E (cesty)'!Z17*Parametre!$C$99*Parametre!$C$223/1000)</f>
        <v>15.297403850113653</v>
      </c>
      <c r="AA8" s="234">
        <f>('08_A Spotreba PHM_E (cesty)'!AA8*Parametre!$C$98*Parametre!$C$222/1000)+('08_A Spotreba PHM_E (cesty)'!AA17*Parametre!$C$99*Parametre!$C$223/1000)</f>
        <v>16.302221849185546</v>
      </c>
      <c r="AB8" s="234">
        <f>('08_A Spotreba PHM_E (cesty)'!AB8*Parametre!$C$98*Parametre!$C$222/1000)+('08_A Spotreba PHM_E (cesty)'!AB17*Parametre!$C$99*Parametre!$C$223/1000)</f>
        <v>17.330921729368903</v>
      </c>
      <c r="AC8" s="234">
        <f>('08_A Spotreba PHM_E (cesty)'!AC8*Parametre!$C$98*Parametre!$C$222/1000)+('08_A Spotreba PHM_E (cesty)'!AC17*Parametre!$C$99*Parametre!$C$223/1000)</f>
        <v>18.386814606041693</v>
      </c>
      <c r="AD8" s="234">
        <f>('08_A Spotreba PHM_E (cesty)'!AD8*Parametre!$C$98*Parametre!$C$222/1000)+('08_A Spotreba PHM_E (cesty)'!AD17*Parametre!$C$99*Parametre!$C$223/1000)</f>
        <v>19.473390811576973</v>
      </c>
      <c r="AE8" s="234">
        <f>('08_A Spotreba PHM_E (cesty)'!AE8*Parametre!$C$98*Parametre!$C$222/1000)+('08_A Spotreba PHM_E (cesty)'!AE17*Parametre!$C$99*Parametre!$C$223/1000)</f>
        <v>20.585477680041272</v>
      </c>
      <c r="AF8" s="234">
        <f>('08_A Spotreba PHM_E (cesty)'!AF8*Parametre!$C$98*Parametre!$C$222/1000)+('08_A Spotreba PHM_E (cesty)'!AF17*Parametre!$C$99*Parametre!$C$223/1000)</f>
        <v>21.729539475426837</v>
      </c>
      <c r="AG8" s="234">
        <f>('08_A Spotreba PHM_E (cesty)'!AG8*Parametre!$C$98*Parametre!$C$222/1000)+('08_A Spotreba PHM_E (cesty)'!AG17*Parametre!$C$99*Parametre!$C$223/1000)</f>
        <v>22.900252650889016</v>
      </c>
      <c r="AH8" s="234">
        <f>('08_A Spotreba PHM_E (cesty)'!AH8*Parametre!$C$98*Parametre!$C$222/1000)+('08_A Spotreba PHM_E (cesty)'!AH17*Parametre!$C$99*Parametre!$C$223/1000)</f>
        <v>24.104282397659638</v>
      </c>
      <c r="AI8" s="234">
        <f>('08_A Spotreba PHM_E (cesty)'!AI8*Parametre!$C$98*Parametre!$C$222/1000)+('08_A Spotreba PHM_E (cesty)'!AI17*Parametre!$C$99*Parametre!$C$223/1000)</f>
        <v>25.336149892723977</v>
      </c>
      <c r="AJ8" s="234">
        <f>('08_A Spotreba PHM_E (cesty)'!AJ8*Parametre!$C$98*Parametre!$C$222/1000)+('08_A Spotreba PHM_E (cesty)'!AJ17*Parametre!$C$99*Parametre!$C$223/1000)</f>
        <v>26.602727495172669</v>
      </c>
      <c r="AK8" s="234">
        <f>('08_A Spotreba PHM_E (cesty)'!AK8*Parametre!$C$98*Parametre!$C$222/1000)+('08_A Spotreba PHM_E (cesty)'!AK17*Parametre!$C$99*Parametre!$C$223/1000)</f>
        <v>27.898376582705982</v>
      </c>
      <c r="AL8" s="234">
        <f>('08_A Spotreba PHM_E (cesty)'!AL8*Parametre!$C$98*Parametre!$C$222/1000)+('08_A Spotreba PHM_E (cesty)'!AL17*Parametre!$C$99*Parametre!$C$223/1000)</f>
        <v>29.230183116580807</v>
      </c>
      <c r="AM8" s="234">
        <f>('08_A Spotreba PHM_E (cesty)'!AM8*Parametre!$C$98*Parametre!$C$222/1000)+('08_A Spotreba PHM_E (cesty)'!AM17*Parametre!$C$99*Parametre!$C$223/1000)</f>
        <v>30.14024041431313</v>
      </c>
      <c r="AN8" s="234">
        <f>('08_A Spotreba PHM_E (cesty)'!AN8*Parametre!$C$98*Parametre!$C$222/1000)+('08_A Spotreba PHM_E (cesty)'!AN17*Parametre!$C$99*Parametre!$C$223/1000)</f>
        <v>31.053571299447359</v>
      </c>
      <c r="AO8" s="234">
        <f>('08_A Spotreba PHM_E (cesty)'!AO8*Parametre!$C$98*Parametre!$C$222/1000)+('08_A Spotreba PHM_E (cesty)'!AO17*Parametre!$C$99*Parametre!$C$223/1000)</f>
        <v>31.963628597179678</v>
      </c>
      <c r="AP8" s="234">
        <f>('08_A Spotreba PHM_E (cesty)'!AP8*Parametre!$C$98*Parametre!$C$222/1000)+('08_A Spotreba PHM_E (cesty)'!AP17*Parametre!$C$99*Parametre!$C$223/1000)</f>
        <v>32.8769594823139</v>
      </c>
    </row>
    <row r="9" spans="2:42" ht="10.8" customHeight="1" x14ac:dyDescent="0.2">
      <c r="B9" s="481" t="s">
        <v>689</v>
      </c>
      <c r="C9" s="349">
        <f t="shared" si="3"/>
        <v>0</v>
      </c>
      <c r="D9" s="234">
        <f>('08_A Spotreba PHM_E (cesty)'!D9*Parametre!$C$98*Parametre!$C$222/1000)+('08_A Spotreba PHM_E (cesty)'!D18*Parametre!$C$99*Parametre!$C$223/1000)</f>
        <v>0</v>
      </c>
      <c r="E9" s="234">
        <f>('08_A Spotreba PHM_E (cesty)'!E9*Parametre!$C$98*Parametre!$C$222/1000)+('08_A Spotreba PHM_E (cesty)'!E18*Parametre!$C$99*Parametre!$C$223/1000)</f>
        <v>0</v>
      </c>
      <c r="F9" s="234">
        <f>('08_A Spotreba PHM_E (cesty)'!F9*Parametre!$C$98*Parametre!$C$222/1000)+('08_A Spotreba PHM_E (cesty)'!F18*Parametre!$C$99*Parametre!$C$223/1000)</f>
        <v>0</v>
      </c>
      <c r="G9" s="234">
        <f>('08_A Spotreba PHM_E (cesty)'!G9*Parametre!$C$98*Parametre!$C$222/1000)+('08_A Spotreba PHM_E (cesty)'!G18*Parametre!$C$99*Parametre!$C$223/1000)</f>
        <v>0</v>
      </c>
      <c r="H9" s="234">
        <f>('08_A Spotreba PHM_E (cesty)'!H9*Parametre!$C$98*Parametre!$C$222/1000)+('08_A Spotreba PHM_E (cesty)'!H18*Parametre!$C$99*Parametre!$C$223/1000)</f>
        <v>0</v>
      </c>
      <c r="I9" s="234">
        <f>('08_A Spotreba PHM_E (cesty)'!I9*Parametre!$C$98*Parametre!$C$222/1000)+('08_A Spotreba PHM_E (cesty)'!I18*Parametre!$C$99*Parametre!$C$223/1000)</f>
        <v>0</v>
      </c>
      <c r="J9" s="234">
        <f>('08_A Spotreba PHM_E (cesty)'!J9*Parametre!$C$98*Parametre!$C$222/1000)+('08_A Spotreba PHM_E (cesty)'!J18*Parametre!$C$99*Parametre!$C$223/1000)</f>
        <v>0</v>
      </c>
      <c r="K9" s="234">
        <f>('08_A Spotreba PHM_E (cesty)'!K9*Parametre!$C$98*Parametre!$C$222/1000)+('08_A Spotreba PHM_E (cesty)'!K18*Parametre!$C$99*Parametre!$C$223/1000)</f>
        <v>0</v>
      </c>
      <c r="L9" s="234">
        <f>('08_A Spotreba PHM_E (cesty)'!L9*Parametre!$C$98*Parametre!$C$222/1000)+('08_A Spotreba PHM_E (cesty)'!L18*Parametre!$C$99*Parametre!$C$223/1000)</f>
        <v>0</v>
      </c>
      <c r="M9" s="234">
        <f>('08_A Spotreba PHM_E (cesty)'!M9*Parametre!$C$98*Parametre!$C$222/1000)+('08_A Spotreba PHM_E (cesty)'!M18*Parametre!$C$99*Parametre!$C$223/1000)</f>
        <v>0</v>
      </c>
      <c r="N9" s="234">
        <f>('08_A Spotreba PHM_E (cesty)'!N9*Parametre!$C$98*Parametre!$C$222/1000)+('08_A Spotreba PHM_E (cesty)'!N18*Parametre!$C$99*Parametre!$C$223/1000)</f>
        <v>0</v>
      </c>
      <c r="O9" s="234">
        <f>('08_A Spotreba PHM_E (cesty)'!O9*Parametre!$C$98*Parametre!$C$222/1000)+('08_A Spotreba PHM_E (cesty)'!O18*Parametre!$C$99*Parametre!$C$223/1000)</f>
        <v>0</v>
      </c>
      <c r="P9" s="234">
        <f>('08_A Spotreba PHM_E (cesty)'!P9*Parametre!$C$98*Parametre!$C$222/1000)+('08_A Spotreba PHM_E (cesty)'!P18*Parametre!$C$99*Parametre!$C$223/1000)</f>
        <v>0</v>
      </c>
      <c r="Q9" s="234">
        <f>('08_A Spotreba PHM_E (cesty)'!Q9*Parametre!$C$98*Parametre!$C$222/1000)+('08_A Spotreba PHM_E (cesty)'!Q18*Parametre!$C$99*Parametre!$C$223/1000)</f>
        <v>0</v>
      </c>
      <c r="R9" s="234">
        <f>('08_A Spotreba PHM_E (cesty)'!R9*Parametre!$C$98*Parametre!$C$222/1000)+('08_A Spotreba PHM_E (cesty)'!R18*Parametre!$C$99*Parametre!$C$223/1000)</f>
        <v>0</v>
      </c>
      <c r="S9" s="234">
        <f>('08_A Spotreba PHM_E (cesty)'!S9*Parametre!$C$98*Parametre!$C$222/1000)+('08_A Spotreba PHM_E (cesty)'!S18*Parametre!$C$99*Parametre!$C$223/1000)</f>
        <v>0</v>
      </c>
      <c r="T9" s="234">
        <f>('08_A Spotreba PHM_E (cesty)'!T9*Parametre!$C$98*Parametre!$C$222/1000)+('08_A Spotreba PHM_E (cesty)'!T18*Parametre!$C$99*Parametre!$C$223/1000)</f>
        <v>0</v>
      </c>
      <c r="U9" s="234">
        <f>('08_A Spotreba PHM_E (cesty)'!U9*Parametre!$C$98*Parametre!$C$222/1000)+('08_A Spotreba PHM_E (cesty)'!U18*Parametre!$C$99*Parametre!$C$223/1000)</f>
        <v>0</v>
      </c>
      <c r="V9" s="234">
        <f>('08_A Spotreba PHM_E (cesty)'!V9*Parametre!$C$98*Parametre!$C$222/1000)+('08_A Spotreba PHM_E (cesty)'!V18*Parametre!$C$99*Parametre!$C$223/1000)</f>
        <v>0</v>
      </c>
      <c r="W9" s="234">
        <f>('08_A Spotreba PHM_E (cesty)'!W9*Parametre!$C$98*Parametre!$C$222/1000)+('08_A Spotreba PHM_E (cesty)'!W18*Parametre!$C$99*Parametre!$C$223/1000)</f>
        <v>0</v>
      </c>
      <c r="X9" s="234">
        <f>('08_A Spotreba PHM_E (cesty)'!X9*Parametre!$C$98*Parametre!$C$222/1000)+('08_A Spotreba PHM_E (cesty)'!X18*Parametre!$C$99*Parametre!$C$223/1000)</f>
        <v>0</v>
      </c>
      <c r="Y9" s="234">
        <f>('08_A Spotreba PHM_E (cesty)'!Y9*Parametre!$C$98*Parametre!$C$222/1000)+('08_A Spotreba PHM_E (cesty)'!Y18*Parametre!$C$99*Parametre!$C$223/1000)</f>
        <v>0</v>
      </c>
      <c r="Z9" s="234">
        <f>('08_A Spotreba PHM_E (cesty)'!Z9*Parametre!$C$98*Parametre!$C$222/1000)+('08_A Spotreba PHM_E (cesty)'!Z18*Parametre!$C$99*Parametre!$C$223/1000)</f>
        <v>0</v>
      </c>
      <c r="AA9" s="234">
        <f>('08_A Spotreba PHM_E (cesty)'!AA9*Parametre!$C$98*Parametre!$C$222/1000)+('08_A Spotreba PHM_E (cesty)'!AA18*Parametre!$C$99*Parametre!$C$223/1000)</f>
        <v>0</v>
      </c>
      <c r="AB9" s="234">
        <f>('08_A Spotreba PHM_E (cesty)'!AB9*Parametre!$C$98*Parametre!$C$222/1000)+('08_A Spotreba PHM_E (cesty)'!AB18*Parametre!$C$99*Parametre!$C$223/1000)</f>
        <v>0</v>
      </c>
      <c r="AC9" s="234">
        <f>('08_A Spotreba PHM_E (cesty)'!AC9*Parametre!$C$98*Parametre!$C$222/1000)+('08_A Spotreba PHM_E (cesty)'!AC18*Parametre!$C$99*Parametre!$C$223/1000)</f>
        <v>0</v>
      </c>
      <c r="AD9" s="234">
        <f>('08_A Spotreba PHM_E (cesty)'!AD9*Parametre!$C$98*Parametre!$C$222/1000)+('08_A Spotreba PHM_E (cesty)'!AD18*Parametre!$C$99*Parametre!$C$223/1000)</f>
        <v>0</v>
      </c>
      <c r="AE9" s="234">
        <f>('08_A Spotreba PHM_E (cesty)'!AE9*Parametre!$C$98*Parametre!$C$222/1000)+('08_A Spotreba PHM_E (cesty)'!AE18*Parametre!$C$99*Parametre!$C$223/1000)</f>
        <v>0</v>
      </c>
      <c r="AF9" s="234">
        <f>('08_A Spotreba PHM_E (cesty)'!AF9*Parametre!$C$98*Parametre!$C$222/1000)+('08_A Spotreba PHM_E (cesty)'!AF18*Parametre!$C$99*Parametre!$C$223/1000)</f>
        <v>0</v>
      </c>
      <c r="AG9" s="234">
        <f>('08_A Spotreba PHM_E (cesty)'!AG9*Parametre!$C$98*Parametre!$C$222/1000)+('08_A Spotreba PHM_E (cesty)'!AG18*Parametre!$C$99*Parametre!$C$223/1000)</f>
        <v>0</v>
      </c>
      <c r="AH9" s="234">
        <f>('08_A Spotreba PHM_E (cesty)'!AH9*Parametre!$C$98*Parametre!$C$222/1000)+('08_A Spotreba PHM_E (cesty)'!AH18*Parametre!$C$99*Parametre!$C$223/1000)</f>
        <v>0</v>
      </c>
      <c r="AI9" s="234">
        <f>('08_A Spotreba PHM_E (cesty)'!AI9*Parametre!$C$98*Parametre!$C$222/1000)+('08_A Spotreba PHM_E (cesty)'!AI18*Parametre!$C$99*Parametre!$C$223/1000)</f>
        <v>0</v>
      </c>
      <c r="AJ9" s="234">
        <f>('08_A Spotreba PHM_E (cesty)'!AJ9*Parametre!$C$98*Parametre!$C$222/1000)+('08_A Spotreba PHM_E (cesty)'!AJ18*Parametre!$C$99*Parametre!$C$223/1000)</f>
        <v>0</v>
      </c>
      <c r="AK9" s="234">
        <f>('08_A Spotreba PHM_E (cesty)'!AK9*Parametre!$C$98*Parametre!$C$222/1000)+('08_A Spotreba PHM_E (cesty)'!AK18*Parametre!$C$99*Parametre!$C$223/1000)</f>
        <v>0</v>
      </c>
      <c r="AL9" s="234">
        <f>('08_A Spotreba PHM_E (cesty)'!AL9*Parametre!$C$98*Parametre!$C$222/1000)+('08_A Spotreba PHM_E (cesty)'!AL18*Parametre!$C$99*Parametre!$C$223/1000)</f>
        <v>0</v>
      </c>
      <c r="AM9" s="234">
        <f>('08_A Spotreba PHM_E (cesty)'!AM9*Parametre!$C$98*Parametre!$C$222/1000)+('08_A Spotreba PHM_E (cesty)'!AM18*Parametre!$C$99*Parametre!$C$223/1000)</f>
        <v>0</v>
      </c>
      <c r="AN9" s="234">
        <f>('08_A Spotreba PHM_E (cesty)'!AN9*Parametre!$C$98*Parametre!$C$222/1000)+('08_A Spotreba PHM_E (cesty)'!AN18*Parametre!$C$99*Parametre!$C$223/1000)</f>
        <v>0</v>
      </c>
      <c r="AO9" s="234">
        <f>('08_A Spotreba PHM_E (cesty)'!AO9*Parametre!$C$98*Parametre!$C$222/1000)+('08_A Spotreba PHM_E (cesty)'!AO18*Parametre!$C$99*Parametre!$C$223/1000)</f>
        <v>0</v>
      </c>
      <c r="AP9" s="234">
        <f>('08_A Spotreba PHM_E (cesty)'!AP9*Parametre!$C$98*Parametre!$C$222/1000)+('08_A Spotreba PHM_E (cesty)'!AP18*Parametre!$C$99*Parametre!$C$223/1000)</f>
        <v>0</v>
      </c>
    </row>
    <row r="10" spans="2:42" x14ac:dyDescent="0.2">
      <c r="B10" s="305" t="s">
        <v>591</v>
      </c>
      <c r="C10" s="350">
        <f t="shared" si="3"/>
        <v>1236.9612849599989</v>
      </c>
      <c r="D10" s="350">
        <f t="shared" ref="D10:AP10" si="4">SUM(D7:D9)</f>
        <v>0</v>
      </c>
      <c r="E10" s="350">
        <f t="shared" si="4"/>
        <v>0</v>
      </c>
      <c r="F10" s="350">
        <f t="shared" si="4"/>
        <v>0</v>
      </c>
      <c r="G10" s="350">
        <f t="shared" si="4"/>
        <v>36.695734969185708</v>
      </c>
      <c r="H10" s="350">
        <f t="shared" si="4"/>
        <v>36.801689184959905</v>
      </c>
      <c r="I10" s="350">
        <f t="shared" si="4"/>
        <v>36.82243300470715</v>
      </c>
      <c r="J10" s="350">
        <f t="shared" si="4"/>
        <v>36.773852719259324</v>
      </c>
      <c r="K10" s="350">
        <f t="shared" si="4"/>
        <v>36.656842585371336</v>
      </c>
      <c r="L10" s="350">
        <f t="shared" si="4"/>
        <v>36.493801544936957</v>
      </c>
      <c r="M10" s="350">
        <f t="shared" si="4"/>
        <v>36.205108732881783</v>
      </c>
      <c r="N10" s="350">
        <f t="shared" si="4"/>
        <v>36.039503718187987</v>
      </c>
      <c r="O10" s="350">
        <f t="shared" si="4"/>
        <v>35.878648041522865</v>
      </c>
      <c r="P10" s="350">
        <f t="shared" si="4"/>
        <v>35.726100458724034</v>
      </c>
      <c r="Q10" s="350">
        <f t="shared" si="4"/>
        <v>35.578915055288114</v>
      </c>
      <c r="R10" s="350">
        <f t="shared" si="4"/>
        <v>35.440636757890331</v>
      </c>
      <c r="S10" s="350">
        <f t="shared" si="4"/>
        <v>35.046863791061128</v>
      </c>
      <c r="T10" s="350">
        <f t="shared" si="4"/>
        <v>34.684066269211179</v>
      </c>
      <c r="U10" s="350">
        <f t="shared" si="4"/>
        <v>34.349639798128877</v>
      </c>
      <c r="V10" s="350">
        <f t="shared" si="4"/>
        <v>34.047020560796831</v>
      </c>
      <c r="W10" s="350">
        <f t="shared" si="4"/>
        <v>33.773822367093459</v>
      </c>
      <c r="X10" s="350">
        <f t="shared" si="4"/>
        <v>33.533301055928113</v>
      </c>
      <c r="Y10" s="350">
        <f t="shared" si="4"/>
        <v>33.32329362592008</v>
      </c>
      <c r="Z10" s="350">
        <f t="shared" si="4"/>
        <v>33.146871994519309</v>
      </c>
      <c r="AA10" s="350">
        <f t="shared" si="4"/>
        <v>33.002101499212664</v>
      </c>
      <c r="AB10" s="350">
        <f t="shared" si="4"/>
        <v>32.891866444496884</v>
      </c>
      <c r="AC10" s="350">
        <f t="shared" si="4"/>
        <v>32.815507696963088</v>
      </c>
      <c r="AD10" s="350">
        <f t="shared" si="4"/>
        <v>32.772592530600448</v>
      </c>
      <c r="AE10" s="350">
        <f t="shared" si="4"/>
        <v>32.765716646467723</v>
      </c>
      <c r="AF10" s="350">
        <f t="shared" si="4"/>
        <v>32.793539888236971</v>
      </c>
      <c r="AG10" s="350">
        <f t="shared" si="4"/>
        <v>32.858460594319084</v>
      </c>
      <c r="AH10" s="350">
        <f t="shared" si="4"/>
        <v>32.959386350282145</v>
      </c>
      <c r="AI10" s="350">
        <f t="shared" si="4"/>
        <v>33.098514014751615</v>
      </c>
      <c r="AJ10" s="350">
        <f t="shared" si="4"/>
        <v>33.275004874994515</v>
      </c>
      <c r="AK10" s="350">
        <f t="shared" si="4"/>
        <v>33.490850063193122</v>
      </c>
      <c r="AL10" s="350">
        <f t="shared" si="4"/>
        <v>33.745470723488964</v>
      </c>
      <c r="AM10" s="350">
        <f t="shared" si="4"/>
        <v>33.588544275524882</v>
      </c>
      <c r="AN10" s="350">
        <f t="shared" si="4"/>
        <v>33.437474702980701</v>
      </c>
      <c r="AO10" s="350">
        <f t="shared" si="4"/>
        <v>33.29325355398305</v>
      </c>
      <c r="AP10" s="350">
        <f t="shared" si="4"/>
        <v>33.154854864928744</v>
      </c>
    </row>
    <row r="11" spans="2:42" ht="12" thickBot="1" x14ac:dyDescent="0.3">
      <c r="B11" s="399" t="s">
        <v>629</v>
      </c>
      <c r="C11" s="257" t="s">
        <v>9</v>
      </c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</row>
    <row r="12" spans="2:42" x14ac:dyDescent="0.2">
      <c r="B12" s="480" t="s">
        <v>658</v>
      </c>
      <c r="C12" s="349">
        <f>SUM(D12:AP12)</f>
        <v>14051.175463141439</v>
      </c>
      <c r="D12" s="234">
        <f>('08_A Spotreba PHM_E (cesty)'!D7*Parametre!$C$98*Parametre!$D$222/1000)+('08_A Spotreba PHM_E (cesty)'!D16*Parametre!$C$99*Parametre!$D$223/1000)</f>
        <v>0</v>
      </c>
      <c r="E12" s="234">
        <f>('08_A Spotreba PHM_E (cesty)'!E7*Parametre!$C$98*Parametre!$D$222/1000)+('08_A Spotreba PHM_E (cesty)'!E16*Parametre!$C$99*Parametre!$D$223/1000)</f>
        <v>0</v>
      </c>
      <c r="F12" s="234">
        <f>('08_A Spotreba PHM_E (cesty)'!F7*Parametre!$C$98*Parametre!$D$222/1000)+('08_A Spotreba PHM_E (cesty)'!F16*Parametre!$C$99*Parametre!$D$223/1000)</f>
        <v>0</v>
      </c>
      <c r="G12" s="234">
        <f>('08_A Spotreba PHM_E (cesty)'!G7*Parametre!$C$98*Parametre!$D$222/1000)+('08_A Spotreba PHM_E (cesty)'!G16*Parametre!$C$99*Parametre!$D$223/1000)</f>
        <v>715.85114874160877</v>
      </c>
      <c r="H12" s="234">
        <f>('08_A Spotreba PHM_E (cesty)'!H7*Parametre!$C$98*Parametre!$D$222/1000)+('08_A Spotreba PHM_E (cesty)'!H16*Parametre!$C$99*Parametre!$D$223/1000)</f>
        <v>713.46043171580197</v>
      </c>
      <c r="I12" s="234">
        <f>('08_A Spotreba PHM_E (cesty)'!I7*Parametre!$C$98*Parametre!$D$222/1000)+('08_A Spotreba PHM_E (cesty)'!I16*Parametre!$C$99*Parametre!$D$223/1000)</f>
        <v>706.92864423399726</v>
      </c>
      <c r="J12" s="234">
        <f>('08_A Spotreba PHM_E (cesty)'!J7*Parametre!$C$98*Parametre!$D$222/1000)+('08_A Spotreba PHM_E (cesty)'!J16*Parametre!$C$99*Parametre!$D$223/1000)</f>
        <v>696.86582234360628</v>
      </c>
      <c r="K12" s="234">
        <f>('08_A Spotreba PHM_E (cesty)'!K7*Parametre!$C$98*Parametre!$D$222/1000)+('08_A Spotreba PHM_E (cesty)'!K16*Parametre!$C$99*Parametre!$D$223/1000)</f>
        <v>683.19901921173687</v>
      </c>
      <c r="L12" s="234">
        <f>('08_A Spotreba PHM_E (cesty)'!L7*Parametre!$C$98*Parametre!$D$222/1000)+('08_A Spotreba PHM_E (cesty)'!L16*Parametre!$C$99*Parametre!$D$223/1000)</f>
        <v>666.87431837711154</v>
      </c>
      <c r="M12" s="234">
        <f>('08_A Spotreba PHM_E (cesty)'!M7*Parametre!$C$98*Parametre!$D$222/1000)+('08_A Spotreba PHM_E (cesty)'!M16*Parametre!$C$99*Parametre!$D$223/1000)</f>
        <v>643.9664518927957</v>
      </c>
      <c r="N12" s="234">
        <f>('08_A Spotreba PHM_E (cesty)'!N7*Parametre!$C$98*Parametre!$D$222/1000)+('08_A Spotreba PHM_E (cesty)'!N16*Parametre!$C$99*Parametre!$D$223/1000)</f>
        <v>626.35448302640384</v>
      </c>
      <c r="O12" s="234">
        <f>('08_A Spotreba PHM_E (cesty)'!O7*Parametre!$C$98*Parametre!$D$222/1000)+('08_A Spotreba PHM_E (cesty)'!O16*Parametre!$C$99*Parametre!$D$223/1000)</f>
        <v>608.38426787942331</v>
      </c>
      <c r="P12" s="234">
        <f>('08_A Spotreba PHM_E (cesty)'!P7*Parametre!$C$98*Parametre!$D$222/1000)+('08_A Spotreba PHM_E (cesty)'!P16*Parametre!$C$99*Parametre!$D$223/1000)</f>
        <v>590.21246358155486</v>
      </c>
      <c r="Q12" s="234">
        <f>('08_A Spotreba PHM_E (cesty)'!Q7*Parametre!$C$98*Parametre!$D$222/1000)+('08_A Spotreba PHM_E (cesty)'!Q16*Parametre!$C$99*Parametre!$D$223/1000)</f>
        <v>571.6751931669362</v>
      </c>
      <c r="R12" s="234">
        <f>('08_A Spotreba PHM_E (cesty)'!R7*Parametre!$C$98*Parametre!$D$222/1000)+('08_A Spotreba PHM_E (cesty)'!R16*Parametre!$C$99*Parametre!$D$223/1000)</f>
        <v>552.93129933344358</v>
      </c>
      <c r="S12" s="234">
        <f>('08_A Spotreba PHM_E (cesty)'!S7*Parametre!$C$98*Parametre!$D$222/1000)+('08_A Spotreba PHM_E (cesty)'!S16*Parametre!$C$99*Parametre!$D$223/1000)</f>
        <v>528.51354878902589</v>
      </c>
      <c r="T12" s="234">
        <f>('08_A Spotreba PHM_E (cesty)'!T7*Parametre!$C$98*Parametre!$D$222/1000)+('08_A Spotreba PHM_E (cesty)'!T16*Parametre!$C$99*Parametre!$D$223/1000)</f>
        <v>504.31865696752999</v>
      </c>
      <c r="U12" s="234">
        <f>('08_A Spotreba PHM_E (cesty)'!U7*Parametre!$C$98*Parametre!$D$222/1000)+('08_A Spotreba PHM_E (cesty)'!U16*Parametre!$C$99*Parametre!$D$223/1000)</f>
        <v>480.18309325947882</v>
      </c>
      <c r="V12" s="234">
        <f>('08_A Spotreba PHM_E (cesty)'!V7*Parametre!$C$98*Parametre!$D$222/1000)+('08_A Spotreba PHM_E (cesty)'!V16*Parametre!$C$99*Parametre!$D$223/1000)</f>
        <v>456.26864542746171</v>
      </c>
      <c r="W12" s="234">
        <f>('08_A Spotreba PHM_E (cesty)'!W7*Parametre!$C$98*Parametre!$D$222/1000)+('08_A Spotreba PHM_E (cesty)'!W16*Parametre!$C$99*Parametre!$D$223/1000)</f>
        <v>432.41276379698388</v>
      </c>
      <c r="X12" s="234">
        <f>('08_A Spotreba PHM_E (cesty)'!X7*Parametre!$C$98*Parametre!$D$222/1000)+('08_A Spotreba PHM_E (cesty)'!X16*Parametre!$C$99*Parametre!$D$223/1000)</f>
        <v>408.77626807958086</v>
      </c>
      <c r="Y12" s="234">
        <f>('08_A Spotreba PHM_E (cesty)'!Y7*Parametre!$C$98*Parametre!$D$222/1000)+('08_A Spotreba PHM_E (cesty)'!Y16*Parametre!$C$99*Parametre!$D$223/1000)</f>
        <v>385.19758365163068</v>
      </c>
      <c r="Z12" s="234">
        <f>('08_A Spotreba PHM_E (cesty)'!Z7*Parametre!$C$98*Parametre!$D$222/1000)+('08_A Spotreba PHM_E (cesty)'!Z16*Parametre!$C$99*Parametre!$D$223/1000)</f>
        <v>361.83656796590287</v>
      </c>
      <c r="AA12" s="234">
        <f>('08_A Spotreba PHM_E (cesty)'!AA7*Parametre!$C$98*Parametre!$D$222/1000)+('08_A Spotreba PHM_E (cesty)'!AA16*Parametre!$C$99*Parametre!$D$223/1000)</f>
        <v>338.53261560083536</v>
      </c>
      <c r="AB12" s="234">
        <f>('08_A Spotreba PHM_E (cesty)'!AB7*Parametre!$C$98*Parametre!$D$222/1000)+('08_A Spotreba PHM_E (cesty)'!AB16*Parametre!$C$99*Parametre!$D$223/1000)</f>
        <v>315.44462750806213</v>
      </c>
      <c r="AC12" s="234">
        <f>('08_A Spotreba PHM_E (cesty)'!AC7*Parametre!$C$98*Parametre!$D$222/1000)+('08_A Spotreba PHM_E (cesty)'!AC16*Parametre!$C$99*Parametre!$D$223/1000)</f>
        <v>292.49212055030523</v>
      </c>
      <c r="AD12" s="234">
        <f>('08_A Spotreba PHM_E (cesty)'!AD7*Parametre!$C$98*Parametre!$D$222/1000)+('08_A Spotreba PHM_E (cesty)'!AD16*Parametre!$C$99*Parametre!$D$223/1000)</f>
        <v>269.59556821338117</v>
      </c>
      <c r="AE12" s="234">
        <f>('08_A Spotreba PHM_E (cesty)'!AE7*Parametre!$C$98*Parametre!$D$222/1000)+('08_A Spotreba PHM_E (cesty)'!AE16*Parametre!$C$99*Parametre!$D$223/1000)</f>
        <v>246.91244741640205</v>
      </c>
      <c r="AF12" s="234">
        <f>('08_A Spotreba PHM_E (cesty)'!AF7*Parametre!$C$98*Parametre!$D$222/1000)+('08_A Spotreba PHM_E (cesty)'!AF16*Parametre!$C$99*Parametre!$D$223/1000)</f>
        <v>224.28455038304747</v>
      </c>
      <c r="AG12" s="234">
        <f>('08_A Spotreba PHM_E (cesty)'!AG7*Parametre!$C$98*Parametre!$D$222/1000)+('08_A Spotreba PHM_E (cesty)'!AG16*Parametre!$C$99*Parametre!$D$223/1000)</f>
        <v>201.86841177510655</v>
      </c>
      <c r="AH12" s="234">
        <f>('08_A Spotreba PHM_E (cesty)'!AH7*Parametre!$C$98*Parametre!$D$222/1000)+('08_A Spotreba PHM_E (cesty)'!AH16*Parametre!$C$99*Parametre!$D$223/1000)</f>
        <v>179.50677282238522</v>
      </c>
      <c r="AI12" s="234">
        <f>('08_A Spotreba PHM_E (cesty)'!AI7*Parametre!$C$98*Parametre!$D$222/1000)+('08_A Spotreba PHM_E (cesty)'!AI16*Parametre!$C$99*Parametre!$D$223/1000)</f>
        <v>157.35523156730244</v>
      </c>
      <c r="AJ12" s="234">
        <f>('08_A Spotreba PHM_E (cesty)'!AJ7*Parametre!$C$98*Parametre!$D$222/1000)+('08_A Spotreba PHM_E (cesty)'!AJ16*Parametre!$C$99*Parametre!$D$223/1000)</f>
        <v>135.2574725532055</v>
      </c>
      <c r="AK12" s="234">
        <f>('08_A Spotreba PHM_E (cesty)'!AK7*Parametre!$C$98*Parametre!$D$222/1000)+('08_A Spotreba PHM_E (cesty)'!AK16*Parametre!$C$99*Parametre!$D$223/1000)</f>
        <v>113.36816280736151</v>
      </c>
      <c r="AL12" s="234">
        <f>('08_A Spotreba PHM_E (cesty)'!AL7*Parametre!$C$98*Parametre!$D$222/1000)+('08_A Spotreba PHM_E (cesty)'!AL16*Parametre!$C$99*Parametre!$D$223/1000)</f>
        <v>91.53192452822087</v>
      </c>
      <c r="AM12" s="234">
        <f>('08_A Spotreba PHM_E (cesty)'!AM7*Parametre!$C$98*Parametre!$D$222/1000)+('08_A Spotreba PHM_E (cesty)'!AM16*Parametre!$C$99*Parametre!$D$223/1000)</f>
        <v>69.902499298584942</v>
      </c>
      <c r="AN12" s="234">
        <f>('08_A Spotreba PHM_E (cesty)'!AN7*Parametre!$C$98*Parametre!$D$222/1000)+('08_A Spotreba PHM_E (cesty)'!AN16*Parametre!$C$99*Parametre!$D$223/1000)</f>
        <v>48.325441347510903</v>
      </c>
      <c r="AO12" s="234">
        <f>('08_A Spotreba PHM_E (cesty)'!AO7*Parametre!$C$98*Parametre!$D$222/1000)+('08_A Spotreba PHM_E (cesty)'!AO16*Parametre!$C$99*Parametre!$D$223/1000)</f>
        <v>26.953572350688304</v>
      </c>
      <c r="AP12" s="234">
        <f>('08_A Spotreba PHM_E (cesty)'!AP7*Parametre!$C$98*Parametre!$D$222/1000)+('08_A Spotreba PHM_E (cesty)'!AP16*Parametre!$C$99*Parametre!$D$223/1000)</f>
        <v>5.6333729770228658</v>
      </c>
    </row>
    <row r="13" spans="2:42" x14ac:dyDescent="0.2">
      <c r="B13" s="495" t="s">
        <v>678</v>
      </c>
      <c r="C13" s="349">
        <f t="shared" ref="C13:C15" si="5">SUM(D13:AP13)</f>
        <v>7839.3396323026363</v>
      </c>
      <c r="D13" s="234">
        <f>('08_A Spotreba PHM_E (cesty)'!D8*Parametre!$C$98*Parametre!$D$222/1000)+('08_A Spotreba PHM_E (cesty)'!D17*Parametre!$C$99*Parametre!$D$223/1000)</f>
        <v>0</v>
      </c>
      <c r="E13" s="234">
        <f>('08_A Spotreba PHM_E (cesty)'!E8*Parametre!$C$98*Parametre!$D$222/1000)+('08_A Spotreba PHM_E (cesty)'!E17*Parametre!$C$99*Parametre!$D$223/1000)</f>
        <v>0</v>
      </c>
      <c r="F13" s="234">
        <f>('08_A Spotreba PHM_E (cesty)'!F8*Parametre!$C$98*Parametre!$D$222/1000)+('08_A Spotreba PHM_E (cesty)'!F17*Parametre!$C$99*Parametre!$D$223/1000)</f>
        <v>0</v>
      </c>
      <c r="G13" s="234">
        <f>('08_A Spotreba PHM_E (cesty)'!G8*Parametre!$C$98*Parametre!$D$222/1000)+('08_A Spotreba PHM_E (cesty)'!G17*Parametre!$C$99*Parametre!$D$223/1000)</f>
        <v>80.023205912732067</v>
      </c>
      <c r="H13" s="234">
        <f>('08_A Spotreba PHM_E (cesty)'!H8*Parametre!$C$98*Parametre!$D$222/1000)+('08_A Spotreba PHM_E (cesty)'!H17*Parametre!$C$99*Parametre!$D$223/1000)</f>
        <v>82.952803032316297</v>
      </c>
      <c r="I13" s="234">
        <f>('08_A Spotreba PHM_E (cesty)'!I8*Parametre!$C$98*Parametre!$D$222/1000)+('08_A Spotreba PHM_E (cesty)'!I17*Parametre!$C$99*Parametre!$D$223/1000)</f>
        <v>86.911302963919624</v>
      </c>
      <c r="J13" s="234">
        <f>('08_A Spotreba PHM_E (cesty)'!J8*Parametre!$C$98*Parametre!$D$222/1000)+('08_A Spotreba PHM_E (cesty)'!J17*Parametre!$C$99*Parametre!$D$223/1000)</f>
        <v>91.778003674082441</v>
      </c>
      <c r="K13" s="234">
        <f>('08_A Spotreba PHM_E (cesty)'!K8*Parametre!$C$98*Parametre!$D$222/1000)+('08_A Spotreba PHM_E (cesty)'!K17*Parametre!$C$99*Parametre!$D$223/1000)</f>
        <v>97.591382176096374</v>
      </c>
      <c r="L13" s="234">
        <f>('08_A Spotreba PHM_E (cesty)'!L8*Parametre!$C$98*Parametre!$D$222/1000)+('08_A Spotreba PHM_E (cesty)'!L17*Parametre!$C$99*Parametre!$D$223/1000)</f>
        <v>104.14507093730958</v>
      </c>
      <c r="M13" s="234">
        <f>('08_A Spotreba PHM_E (cesty)'!M8*Parametre!$C$98*Parametre!$D$222/1000)+('08_A Spotreba PHM_E (cesty)'!M17*Parametre!$C$99*Parametre!$D$223/1000)</f>
        <v>112.40981833724702</v>
      </c>
      <c r="N13" s="234">
        <f>('08_A Spotreba PHM_E (cesty)'!N8*Parametre!$C$98*Parametre!$D$222/1000)+('08_A Spotreba PHM_E (cesty)'!N17*Parametre!$C$99*Parametre!$D$223/1000)</f>
        <v>119.51506175512699</v>
      </c>
      <c r="O13" s="234">
        <f>('08_A Spotreba PHM_E (cesty)'!O8*Parametre!$C$98*Parametre!$D$222/1000)+('08_A Spotreba PHM_E (cesty)'!O17*Parametre!$C$99*Parametre!$D$223/1000)</f>
        <v>126.82795581528428</v>
      </c>
      <c r="P13" s="234">
        <f>('08_A Spotreba PHM_E (cesty)'!P8*Parametre!$C$98*Parametre!$D$222/1000)+('08_A Spotreba PHM_E (cesty)'!P17*Parametre!$C$99*Parametre!$D$223/1000)</f>
        <v>134.31326347625162</v>
      </c>
      <c r="Q13" s="234">
        <f>('08_A Spotreba PHM_E (cesty)'!Q8*Parametre!$C$98*Parametre!$D$222/1000)+('08_A Spotreba PHM_E (cesty)'!Q17*Parametre!$C$99*Parametre!$D$223/1000)</f>
        <v>142.0149776440708</v>
      </c>
      <c r="R13" s="234">
        <f>('08_A Spotreba PHM_E (cesty)'!R8*Parametre!$C$98*Parametre!$D$222/1000)+('08_A Spotreba PHM_E (cesty)'!R17*Parametre!$C$99*Parametre!$D$223/1000)</f>
        <v>149.8968334320549</v>
      </c>
      <c r="S13" s="234">
        <f>('08_A Spotreba PHM_E (cesty)'!S8*Parametre!$C$98*Parametre!$D$222/1000)+('08_A Spotreba PHM_E (cesty)'!S17*Parametre!$C$99*Parametre!$D$223/1000)</f>
        <v>158.00419118410491</v>
      </c>
      <c r="T13" s="234">
        <f>('08_A Spotreba PHM_E (cesty)'!T8*Parametre!$C$98*Parametre!$D$222/1000)+('08_A Spotreba PHM_E (cesty)'!T17*Parametre!$C$99*Parametre!$D$223/1000)</f>
        <v>166.29972822589193</v>
      </c>
      <c r="U13" s="234">
        <f>('08_A Spotreba PHM_E (cesty)'!U8*Parametre!$C$98*Parametre!$D$222/1000)+('08_A Spotreba PHM_E (cesty)'!U17*Parametre!$C$99*Parametre!$D$223/1000)</f>
        <v>174.83021481104799</v>
      </c>
      <c r="V13" s="234">
        <f>('08_A Spotreba PHM_E (cesty)'!V8*Parametre!$C$98*Parametre!$D$222/1000)+('08_A Spotreba PHM_E (cesty)'!V17*Parametre!$C$99*Parametre!$D$223/1000)</f>
        <v>183.55723966414908</v>
      </c>
      <c r="W13" s="234">
        <f>('08_A Spotreba PHM_E (cesty)'!W8*Parametre!$C$98*Parametre!$D$222/1000)+('08_A Spotreba PHM_E (cesty)'!W17*Parametre!$C$99*Parametre!$D$223/1000)</f>
        <v>192.52902673863082</v>
      </c>
      <c r="X13" s="234">
        <f>('08_A Spotreba PHM_E (cesty)'!X8*Parametre!$C$98*Parametre!$D$222/1000)+('08_A Spotreba PHM_E (cesty)'!X17*Parametre!$C$99*Parametre!$D$223/1000)</f>
        <v>201.70604444819068</v>
      </c>
      <c r="Y13" s="234">
        <f>('08_A Spotreba PHM_E (cesty)'!Y8*Parametre!$C$98*Parametre!$D$222/1000)+('08_A Spotreba PHM_E (cesty)'!Y17*Parametre!$C$99*Parametre!$D$223/1000)</f>
        <v>211.13801559522656</v>
      </c>
      <c r="Z13" s="234">
        <f>('08_A Spotreba PHM_E (cesty)'!Z8*Parametre!$C$98*Parametre!$D$222/1000)+('08_A Spotreba PHM_E (cesty)'!Z17*Parametre!$C$99*Parametre!$D$223/1000)</f>
        <v>220.78425565040919</v>
      </c>
      <c r="AA13" s="234">
        <f>('08_A Spotreba PHM_E (cesty)'!AA8*Parametre!$C$98*Parametre!$D$222/1000)+('08_A Spotreba PHM_E (cesty)'!AA17*Parametre!$C$99*Parametre!$D$223/1000)</f>
        <v>230.6960328154959</v>
      </c>
      <c r="AB13" s="234">
        <f>('08_A Spotreba PHM_E (cesty)'!AB8*Parametre!$C$98*Parametre!$D$222/1000)+('08_A Spotreba PHM_E (cesty)'!AB17*Parametre!$C$99*Parametre!$D$223/1000)</f>
        <v>240.83147603682994</v>
      </c>
      <c r="AC13" s="234">
        <f>('08_A Spotreba PHM_E (cesty)'!AC8*Parametre!$C$98*Parametre!$D$222/1000)+('08_A Spotreba PHM_E (cesty)'!AC17*Parametre!$C$99*Parametre!$D$223/1000)</f>
        <v>251.21907594742055</v>
      </c>
      <c r="AD13" s="234">
        <f>('08_A Spotreba PHM_E (cesty)'!AD8*Parametre!$C$98*Parametre!$D$222/1000)+('08_A Spotreba PHM_E (cesty)'!AD17*Parametre!$C$99*Parametre!$D$223/1000)</f>
        <v>261.88885330087021</v>
      </c>
      <c r="AE13" s="234">
        <f>('08_A Spotreba PHM_E (cesty)'!AE8*Parametre!$C$98*Parametre!$D$222/1000)+('08_A Spotreba PHM_E (cesty)'!AE17*Parametre!$C$99*Parametre!$D$223/1000)</f>
        <v>272.79709210727083</v>
      </c>
      <c r="AF13" s="234">
        <f>('08_A Spotreba PHM_E (cesty)'!AF8*Parametre!$C$98*Parametre!$D$222/1000)+('08_A Spotreba PHM_E (cesty)'!AF17*Parametre!$C$99*Parametre!$D$223/1000)</f>
        <v>283.99913727506851</v>
      </c>
      <c r="AG13" s="234">
        <f>('08_A Spotreba PHM_E (cesty)'!AG8*Parametre!$C$98*Parametre!$D$222/1000)+('08_A Spotreba PHM_E (cesty)'!AG17*Parametre!$C$99*Parametre!$D$223/1000)</f>
        <v>295.44999800014028</v>
      </c>
      <c r="AH13" s="234">
        <f>('08_A Spotreba PHM_E (cesty)'!AH8*Parametre!$C$98*Parametre!$D$222/1000)+('08_A Spotreba PHM_E (cesty)'!AH17*Parametre!$C$99*Parametre!$D$223/1000)</f>
        <v>307.20673918989365</v>
      </c>
      <c r="AI13" s="234">
        <f>('08_A Spotreba PHM_E (cesty)'!AI8*Parametre!$C$98*Parametre!$D$222/1000)+('08_A Spotreba PHM_E (cesty)'!AI17*Parametre!$C$99*Parametre!$D$223/1000)</f>
        <v>319.22305810024096</v>
      </c>
      <c r="AJ13" s="234">
        <f>('08_A Spotreba PHM_E (cesty)'!AJ8*Parametre!$C$98*Parametre!$D$222/1000)+('08_A Spotreba PHM_E (cesty)'!AJ17*Parametre!$C$99*Parametre!$D$223/1000)</f>
        <v>331.55779305111281</v>
      </c>
      <c r="AK13" s="234">
        <f>('08_A Spotreba PHM_E (cesty)'!AK8*Parametre!$C$98*Parametre!$D$222/1000)+('08_A Spotreba PHM_E (cesty)'!AK17*Parametre!$C$99*Parametre!$D$223/1000)</f>
        <v>344.16329115306343</v>
      </c>
      <c r="AL13" s="234">
        <f>('08_A Spotreba PHM_E (cesty)'!AL8*Parametre!$C$98*Parametre!$D$222/1000)+('08_A Spotreba PHM_E (cesty)'!AL17*Parametre!$C$99*Parametre!$D$223/1000)</f>
        <v>357.10021920965153</v>
      </c>
      <c r="AM13" s="234">
        <f>('08_A Spotreba PHM_E (cesty)'!AM8*Parametre!$C$98*Parametre!$D$222/1000)+('08_A Spotreba PHM_E (cesty)'!AM17*Parametre!$C$99*Parametre!$D$223/1000)</f>
        <v>364.84683238392836</v>
      </c>
      <c r="AN13" s="234">
        <f>('08_A Spotreba PHM_E (cesty)'!AN8*Parametre!$C$98*Parametre!$D$222/1000)+('08_A Spotreba PHM_E (cesty)'!AN17*Parametre!$C$99*Parametre!$D$223/1000)</f>
        <v>372.62131107322051</v>
      </c>
      <c r="AO13" s="234">
        <f>('08_A Spotreba PHM_E (cesty)'!AO8*Parametre!$C$98*Parametre!$D$222/1000)+('08_A Spotreba PHM_E (cesty)'!AO17*Parametre!$C$99*Parametre!$D$223/1000)</f>
        <v>380.36792424749723</v>
      </c>
      <c r="AP13" s="234">
        <f>('08_A Spotreba PHM_E (cesty)'!AP8*Parametre!$C$98*Parametre!$D$222/1000)+('08_A Spotreba PHM_E (cesty)'!AP17*Parametre!$C$99*Parametre!$D$223/1000)</f>
        <v>388.14240293678938</v>
      </c>
    </row>
    <row r="14" spans="2:42" x14ac:dyDescent="0.2">
      <c r="B14" s="481" t="s">
        <v>689</v>
      </c>
      <c r="C14" s="349">
        <f t="shared" si="5"/>
        <v>0</v>
      </c>
      <c r="D14" s="234">
        <f>('08_A Spotreba PHM_E (cesty)'!D9*Parametre!$C$98*Parametre!$D$222/1000)+('08_A Spotreba PHM_E (cesty)'!D18*Parametre!$C$99*Parametre!$D$223/1000)</f>
        <v>0</v>
      </c>
      <c r="E14" s="234">
        <f>('08_A Spotreba PHM_E (cesty)'!E9*Parametre!$C$98*Parametre!$D$222/1000)+('08_A Spotreba PHM_E (cesty)'!E18*Parametre!$C$99*Parametre!$D$223/1000)</f>
        <v>0</v>
      </c>
      <c r="F14" s="234">
        <f>('08_A Spotreba PHM_E (cesty)'!F9*Parametre!$C$98*Parametre!$D$222/1000)+('08_A Spotreba PHM_E (cesty)'!F18*Parametre!$C$99*Parametre!$D$223/1000)</f>
        <v>0</v>
      </c>
      <c r="G14" s="234">
        <f>('08_A Spotreba PHM_E (cesty)'!G9*Parametre!$C$98*Parametre!$D$222/1000)+('08_A Spotreba PHM_E (cesty)'!G18*Parametre!$C$99*Parametre!$D$223/1000)</f>
        <v>0</v>
      </c>
      <c r="H14" s="234">
        <f>('08_A Spotreba PHM_E (cesty)'!H9*Parametre!$C$98*Parametre!$D$222/1000)+('08_A Spotreba PHM_E (cesty)'!H18*Parametre!$C$99*Parametre!$D$223/1000)</f>
        <v>0</v>
      </c>
      <c r="I14" s="234">
        <f>('08_A Spotreba PHM_E (cesty)'!I9*Parametre!$C$98*Parametre!$D$222/1000)+('08_A Spotreba PHM_E (cesty)'!I18*Parametre!$C$99*Parametre!$D$223/1000)</f>
        <v>0</v>
      </c>
      <c r="J14" s="234">
        <f>('08_A Spotreba PHM_E (cesty)'!J9*Parametre!$C$98*Parametre!$D$222/1000)+('08_A Spotreba PHM_E (cesty)'!J18*Parametre!$C$99*Parametre!$D$223/1000)</f>
        <v>0</v>
      </c>
      <c r="K14" s="234">
        <f>('08_A Spotreba PHM_E (cesty)'!K9*Parametre!$C$98*Parametre!$D$222/1000)+('08_A Spotreba PHM_E (cesty)'!K18*Parametre!$C$99*Parametre!$D$223/1000)</f>
        <v>0</v>
      </c>
      <c r="L14" s="234">
        <f>('08_A Spotreba PHM_E (cesty)'!L9*Parametre!$C$98*Parametre!$D$222/1000)+('08_A Spotreba PHM_E (cesty)'!L18*Parametre!$C$99*Parametre!$D$223/1000)</f>
        <v>0</v>
      </c>
      <c r="M14" s="234">
        <f>('08_A Spotreba PHM_E (cesty)'!M9*Parametre!$C$98*Parametre!$D$222/1000)+('08_A Spotreba PHM_E (cesty)'!M18*Parametre!$C$99*Parametre!$D$223/1000)</f>
        <v>0</v>
      </c>
      <c r="N14" s="234">
        <f>('08_A Spotreba PHM_E (cesty)'!N9*Parametre!$C$98*Parametre!$D$222/1000)+('08_A Spotreba PHM_E (cesty)'!N18*Parametre!$C$99*Parametre!$D$223/1000)</f>
        <v>0</v>
      </c>
      <c r="O14" s="234">
        <f>('08_A Spotreba PHM_E (cesty)'!O9*Parametre!$C$98*Parametre!$D$222/1000)+('08_A Spotreba PHM_E (cesty)'!O18*Parametre!$C$99*Parametre!$D$223/1000)</f>
        <v>0</v>
      </c>
      <c r="P14" s="234">
        <f>('08_A Spotreba PHM_E (cesty)'!P9*Parametre!$C$98*Parametre!$D$222/1000)+('08_A Spotreba PHM_E (cesty)'!P18*Parametre!$C$99*Parametre!$D$223/1000)</f>
        <v>0</v>
      </c>
      <c r="Q14" s="234">
        <f>('08_A Spotreba PHM_E (cesty)'!Q9*Parametre!$C$98*Parametre!$D$222/1000)+('08_A Spotreba PHM_E (cesty)'!Q18*Parametre!$C$99*Parametre!$D$223/1000)</f>
        <v>0</v>
      </c>
      <c r="R14" s="234">
        <f>('08_A Spotreba PHM_E (cesty)'!R9*Parametre!$C$98*Parametre!$D$222/1000)+('08_A Spotreba PHM_E (cesty)'!R18*Parametre!$C$99*Parametre!$D$223/1000)</f>
        <v>0</v>
      </c>
      <c r="S14" s="234">
        <f>('08_A Spotreba PHM_E (cesty)'!S9*Parametre!$C$98*Parametre!$D$222/1000)+('08_A Spotreba PHM_E (cesty)'!S18*Parametre!$C$99*Parametre!$D$223/1000)</f>
        <v>0</v>
      </c>
      <c r="T14" s="234">
        <f>('08_A Spotreba PHM_E (cesty)'!T9*Parametre!$C$98*Parametre!$D$222/1000)+('08_A Spotreba PHM_E (cesty)'!T18*Parametre!$C$99*Parametre!$D$223/1000)</f>
        <v>0</v>
      </c>
      <c r="U14" s="234">
        <f>('08_A Spotreba PHM_E (cesty)'!U9*Parametre!$C$98*Parametre!$D$222/1000)+('08_A Spotreba PHM_E (cesty)'!U18*Parametre!$C$99*Parametre!$D$223/1000)</f>
        <v>0</v>
      </c>
      <c r="V14" s="234">
        <f>('08_A Spotreba PHM_E (cesty)'!V9*Parametre!$C$98*Parametre!$D$222/1000)+('08_A Spotreba PHM_E (cesty)'!V18*Parametre!$C$99*Parametre!$D$223/1000)</f>
        <v>0</v>
      </c>
      <c r="W14" s="234">
        <f>('08_A Spotreba PHM_E (cesty)'!W9*Parametre!$C$98*Parametre!$D$222/1000)+('08_A Spotreba PHM_E (cesty)'!W18*Parametre!$C$99*Parametre!$D$223/1000)</f>
        <v>0</v>
      </c>
      <c r="X14" s="234">
        <f>('08_A Spotreba PHM_E (cesty)'!X9*Parametre!$C$98*Parametre!$D$222/1000)+('08_A Spotreba PHM_E (cesty)'!X18*Parametre!$C$99*Parametre!$D$223/1000)</f>
        <v>0</v>
      </c>
      <c r="Y14" s="234">
        <f>('08_A Spotreba PHM_E (cesty)'!Y9*Parametre!$C$98*Parametre!$D$222/1000)+('08_A Spotreba PHM_E (cesty)'!Y18*Parametre!$C$99*Parametre!$D$223/1000)</f>
        <v>0</v>
      </c>
      <c r="Z14" s="234">
        <f>('08_A Spotreba PHM_E (cesty)'!Z9*Parametre!$C$98*Parametre!$D$222/1000)+('08_A Spotreba PHM_E (cesty)'!Z18*Parametre!$C$99*Parametre!$D$223/1000)</f>
        <v>0</v>
      </c>
      <c r="AA14" s="234">
        <f>('08_A Spotreba PHM_E (cesty)'!AA9*Parametre!$C$98*Parametre!$D$222/1000)+('08_A Spotreba PHM_E (cesty)'!AA18*Parametre!$C$99*Parametre!$D$223/1000)</f>
        <v>0</v>
      </c>
      <c r="AB14" s="234">
        <f>('08_A Spotreba PHM_E (cesty)'!AB9*Parametre!$C$98*Parametre!$D$222/1000)+('08_A Spotreba PHM_E (cesty)'!AB18*Parametre!$C$99*Parametre!$D$223/1000)</f>
        <v>0</v>
      </c>
      <c r="AC14" s="234">
        <f>('08_A Spotreba PHM_E (cesty)'!AC9*Parametre!$C$98*Parametre!$D$222/1000)+('08_A Spotreba PHM_E (cesty)'!AC18*Parametre!$C$99*Parametre!$D$223/1000)</f>
        <v>0</v>
      </c>
      <c r="AD14" s="234">
        <f>('08_A Spotreba PHM_E (cesty)'!AD9*Parametre!$C$98*Parametre!$D$222/1000)+('08_A Spotreba PHM_E (cesty)'!AD18*Parametre!$C$99*Parametre!$D$223/1000)</f>
        <v>0</v>
      </c>
      <c r="AE14" s="234">
        <f>('08_A Spotreba PHM_E (cesty)'!AE9*Parametre!$C$98*Parametre!$D$222/1000)+('08_A Spotreba PHM_E (cesty)'!AE18*Parametre!$C$99*Parametre!$D$223/1000)</f>
        <v>0</v>
      </c>
      <c r="AF14" s="234">
        <f>('08_A Spotreba PHM_E (cesty)'!AF9*Parametre!$C$98*Parametre!$D$222/1000)+('08_A Spotreba PHM_E (cesty)'!AF18*Parametre!$C$99*Parametre!$D$223/1000)</f>
        <v>0</v>
      </c>
      <c r="AG14" s="234">
        <f>('08_A Spotreba PHM_E (cesty)'!AG9*Parametre!$C$98*Parametre!$D$222/1000)+('08_A Spotreba PHM_E (cesty)'!AG18*Parametre!$C$99*Parametre!$D$223/1000)</f>
        <v>0</v>
      </c>
      <c r="AH14" s="234">
        <f>('08_A Spotreba PHM_E (cesty)'!AH9*Parametre!$C$98*Parametre!$D$222/1000)+('08_A Spotreba PHM_E (cesty)'!AH18*Parametre!$C$99*Parametre!$D$223/1000)</f>
        <v>0</v>
      </c>
      <c r="AI14" s="234">
        <f>('08_A Spotreba PHM_E (cesty)'!AI9*Parametre!$C$98*Parametre!$D$222/1000)+('08_A Spotreba PHM_E (cesty)'!AI18*Parametre!$C$99*Parametre!$D$223/1000)</f>
        <v>0</v>
      </c>
      <c r="AJ14" s="234">
        <f>('08_A Spotreba PHM_E (cesty)'!AJ9*Parametre!$C$98*Parametre!$D$222/1000)+('08_A Spotreba PHM_E (cesty)'!AJ18*Parametre!$C$99*Parametre!$D$223/1000)</f>
        <v>0</v>
      </c>
      <c r="AK14" s="234">
        <f>('08_A Spotreba PHM_E (cesty)'!AK9*Parametre!$C$98*Parametre!$D$222/1000)+('08_A Spotreba PHM_E (cesty)'!AK18*Parametre!$C$99*Parametre!$D$223/1000)</f>
        <v>0</v>
      </c>
      <c r="AL14" s="234">
        <f>('08_A Spotreba PHM_E (cesty)'!AL9*Parametre!$C$98*Parametre!$D$222/1000)+('08_A Spotreba PHM_E (cesty)'!AL18*Parametre!$C$99*Parametre!$D$223/1000)</f>
        <v>0</v>
      </c>
      <c r="AM14" s="234">
        <f>('08_A Spotreba PHM_E (cesty)'!AM9*Parametre!$C$98*Parametre!$D$222/1000)+('08_A Spotreba PHM_E (cesty)'!AM18*Parametre!$C$99*Parametre!$D$223/1000)</f>
        <v>0</v>
      </c>
      <c r="AN14" s="234">
        <f>('08_A Spotreba PHM_E (cesty)'!AN9*Parametre!$C$98*Parametre!$D$222/1000)+('08_A Spotreba PHM_E (cesty)'!AN18*Parametre!$C$99*Parametre!$D$223/1000)</f>
        <v>0</v>
      </c>
      <c r="AO14" s="234">
        <f>('08_A Spotreba PHM_E (cesty)'!AO9*Parametre!$C$98*Parametre!$D$222/1000)+('08_A Spotreba PHM_E (cesty)'!AO18*Parametre!$C$99*Parametre!$D$223/1000)</f>
        <v>0</v>
      </c>
      <c r="AP14" s="234">
        <f>('08_A Spotreba PHM_E (cesty)'!AP9*Parametre!$C$98*Parametre!$D$222/1000)+('08_A Spotreba PHM_E (cesty)'!AP18*Parametre!$C$99*Parametre!$D$223/1000)</f>
        <v>0</v>
      </c>
    </row>
    <row r="15" spans="2:42" x14ac:dyDescent="0.2">
      <c r="B15" s="305" t="s">
        <v>591</v>
      </c>
      <c r="C15" s="350">
        <f t="shared" si="5"/>
        <v>21890.515095444076</v>
      </c>
      <c r="D15" s="350">
        <f t="shared" ref="D15:AP15" si="6">SUM(D12:D14)</f>
        <v>0</v>
      </c>
      <c r="E15" s="350">
        <f t="shared" si="6"/>
        <v>0</v>
      </c>
      <c r="F15" s="350">
        <f t="shared" si="6"/>
        <v>0</v>
      </c>
      <c r="G15" s="350">
        <f t="shared" si="6"/>
        <v>795.87435465434078</v>
      </c>
      <c r="H15" s="350">
        <f t="shared" si="6"/>
        <v>796.41323474811827</v>
      </c>
      <c r="I15" s="350">
        <f t="shared" si="6"/>
        <v>793.8399471979169</v>
      </c>
      <c r="J15" s="350">
        <f t="shared" si="6"/>
        <v>788.64382601768875</v>
      </c>
      <c r="K15" s="350">
        <f t="shared" si="6"/>
        <v>780.7904013878333</v>
      </c>
      <c r="L15" s="350">
        <f t="shared" si="6"/>
        <v>771.01938931442112</v>
      </c>
      <c r="M15" s="350">
        <f t="shared" si="6"/>
        <v>756.37627023004268</v>
      </c>
      <c r="N15" s="350">
        <f t="shared" si="6"/>
        <v>745.86954478153086</v>
      </c>
      <c r="O15" s="350">
        <f t="shared" si="6"/>
        <v>735.21222369470763</v>
      </c>
      <c r="P15" s="350">
        <f t="shared" si="6"/>
        <v>724.52572705780653</v>
      </c>
      <c r="Q15" s="350">
        <f t="shared" si="6"/>
        <v>713.69017081100696</v>
      </c>
      <c r="R15" s="350">
        <f t="shared" si="6"/>
        <v>702.82813276549848</v>
      </c>
      <c r="S15" s="350">
        <f t="shared" si="6"/>
        <v>686.5177399731308</v>
      </c>
      <c r="T15" s="350">
        <f t="shared" si="6"/>
        <v>670.61838519342189</v>
      </c>
      <c r="U15" s="350">
        <f t="shared" si="6"/>
        <v>655.01330807052682</v>
      </c>
      <c r="V15" s="350">
        <f t="shared" si="6"/>
        <v>639.82588509161076</v>
      </c>
      <c r="W15" s="350">
        <f t="shared" si="6"/>
        <v>624.9417905356147</v>
      </c>
      <c r="X15" s="350">
        <f t="shared" si="6"/>
        <v>610.48231252777157</v>
      </c>
      <c r="Y15" s="350">
        <f t="shared" si="6"/>
        <v>596.33559924685721</v>
      </c>
      <c r="Z15" s="350">
        <f t="shared" si="6"/>
        <v>582.62082361631201</v>
      </c>
      <c r="AA15" s="350">
        <f t="shared" si="6"/>
        <v>569.22864841633123</v>
      </c>
      <c r="AB15" s="350">
        <f t="shared" si="6"/>
        <v>556.27610354489207</v>
      </c>
      <c r="AC15" s="350">
        <f t="shared" si="6"/>
        <v>543.71119649772572</v>
      </c>
      <c r="AD15" s="350">
        <f t="shared" si="6"/>
        <v>531.48442151425138</v>
      </c>
      <c r="AE15" s="350">
        <f t="shared" si="6"/>
        <v>519.7095395236729</v>
      </c>
      <c r="AF15" s="350">
        <f t="shared" si="6"/>
        <v>508.28368765811598</v>
      </c>
      <c r="AG15" s="350">
        <f t="shared" si="6"/>
        <v>497.31840977524683</v>
      </c>
      <c r="AH15" s="350">
        <f t="shared" si="6"/>
        <v>486.7135120122789</v>
      </c>
      <c r="AI15" s="350">
        <f t="shared" si="6"/>
        <v>476.5782896675434</v>
      </c>
      <c r="AJ15" s="350">
        <f t="shared" si="6"/>
        <v>466.81526560431831</v>
      </c>
      <c r="AK15" s="350">
        <f t="shared" si="6"/>
        <v>457.53145396042493</v>
      </c>
      <c r="AL15" s="350">
        <f t="shared" si="6"/>
        <v>448.63214373787241</v>
      </c>
      <c r="AM15" s="350">
        <f t="shared" si="6"/>
        <v>434.74933168251329</v>
      </c>
      <c r="AN15" s="350">
        <f t="shared" si="6"/>
        <v>420.9467524207314</v>
      </c>
      <c r="AO15" s="350">
        <f t="shared" si="6"/>
        <v>407.32149659818555</v>
      </c>
      <c r="AP15" s="350">
        <f t="shared" si="6"/>
        <v>393.77577591381225</v>
      </c>
    </row>
    <row r="16" spans="2:42" ht="13.2" thickBot="1" x14ac:dyDescent="0.35">
      <c r="B16" s="399" t="s">
        <v>135</v>
      </c>
      <c r="C16" s="257" t="s">
        <v>9</v>
      </c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</row>
    <row r="17" spans="2:42" x14ac:dyDescent="0.2">
      <c r="B17" s="480" t="s">
        <v>658</v>
      </c>
      <c r="C17" s="349">
        <f>SUM(D17:AP17)</f>
        <v>26.26976847157685</v>
      </c>
      <c r="D17" s="234">
        <f>('08_A Spotreba PHM_E (cesty)'!D7*Parametre!$C$98*Parametre!$E$222/1000)+('08_A Spotreba PHM_E (cesty)'!D16*Parametre!$C$99*Parametre!$E$223/1000)</f>
        <v>0</v>
      </c>
      <c r="E17" s="234">
        <f>('08_A Spotreba PHM_E (cesty)'!E7*Parametre!$C$98*Parametre!$E$222/1000)+('08_A Spotreba PHM_E (cesty)'!E16*Parametre!$C$99*Parametre!$E$223/1000)</f>
        <v>0</v>
      </c>
      <c r="F17" s="234">
        <f>('08_A Spotreba PHM_E (cesty)'!F7*Parametre!$C$98*Parametre!$E$222/1000)+('08_A Spotreba PHM_E (cesty)'!F16*Parametre!$C$99*Parametre!$E$223/1000)</f>
        <v>0</v>
      </c>
      <c r="G17" s="234">
        <f>('08_A Spotreba PHM_E (cesty)'!G7*Parametre!$C$98*Parametre!$E$222/1000)+('08_A Spotreba PHM_E (cesty)'!G16*Parametre!$C$99*Parametre!$E$223/1000)</f>
        <v>1.3383395564935947</v>
      </c>
      <c r="H17" s="234">
        <f>('08_A Spotreba PHM_E (cesty)'!H7*Parametre!$C$98*Parametre!$E$222/1000)+('08_A Spotreba PHM_E (cesty)'!H16*Parametre!$C$99*Parametre!$E$223/1000)</f>
        <v>1.3338699245461645</v>
      </c>
      <c r="I17" s="234">
        <f>('08_A Spotreba PHM_E (cesty)'!I7*Parametre!$C$98*Parametre!$E$222/1000)+('08_A Spotreba PHM_E (cesty)'!I16*Parametre!$C$99*Parametre!$E$223/1000)</f>
        <v>1.3216582383920303</v>
      </c>
      <c r="J17" s="234">
        <f>('08_A Spotreba PHM_E (cesty)'!J7*Parametre!$C$98*Parametre!$E$222/1000)+('08_A Spotreba PHM_E (cesty)'!J16*Parametre!$C$99*Parametre!$E$223/1000)</f>
        <v>1.3028450080025364</v>
      </c>
      <c r="K17" s="234">
        <f>('08_A Spotreba PHM_E (cesty)'!K7*Parametre!$C$98*Parametre!$E$222/1000)+('08_A Spotreba PHM_E (cesty)'!K16*Parametre!$C$99*Parametre!$E$223/1000)</f>
        <v>1.2772938535839891</v>
      </c>
      <c r="L17" s="234">
        <f>('08_A Spotreba PHM_E (cesty)'!L7*Parametre!$C$98*Parametre!$E$222/1000)+('08_A Spotreba PHM_E (cesty)'!L16*Parametre!$C$99*Parametre!$E$223/1000)</f>
        <v>1.2467735521032837</v>
      </c>
      <c r="M17" s="234">
        <f>('08_A Spotreba PHM_E (cesty)'!M7*Parametre!$C$98*Parametre!$E$222/1000)+('08_A Spotreba PHM_E (cesty)'!M16*Parametre!$C$99*Parametre!$E$223/1000)</f>
        <v>1.2039455089762621</v>
      </c>
      <c r="N17" s="234">
        <f>('08_A Spotreba PHM_E (cesty)'!N7*Parametre!$C$98*Parametre!$E$222/1000)+('08_A Spotreba PHM_E (cesty)'!N16*Parametre!$C$99*Parametre!$E$223/1000)</f>
        <v>1.1710185595077016</v>
      </c>
      <c r="O17" s="234">
        <f>('08_A Spotreba PHM_E (cesty)'!O7*Parametre!$C$98*Parametre!$E$222/1000)+('08_A Spotreba PHM_E (cesty)'!O16*Parametre!$C$99*Parametre!$E$223/1000)</f>
        <v>1.1374218406756058</v>
      </c>
      <c r="P17" s="234">
        <f>('08_A Spotreba PHM_E (cesty)'!P7*Parametre!$C$98*Parametre!$E$222/1000)+('08_A Spotreba PHM_E (cesty)'!P16*Parametre!$C$99*Parametre!$E$223/1000)</f>
        <v>1.1034482352026669</v>
      </c>
      <c r="Q17" s="234">
        <f>('08_A Spotreba PHM_E (cesty)'!Q7*Parametre!$C$98*Parametre!$E$222/1000)+('08_A Spotreba PHM_E (cesty)'!Q16*Parametre!$C$99*Parametre!$E$223/1000)</f>
        <v>1.0687913623193663</v>
      </c>
      <c r="R17" s="234">
        <f>('08_A Spotreba PHM_E (cesty)'!R7*Parametre!$C$98*Parametre!$E$222/1000)+('08_A Spotreba PHM_E (cesty)'!R16*Parametre!$C$99*Parametre!$E$223/1000)</f>
        <v>1.0337481908385668</v>
      </c>
      <c r="S17" s="234">
        <f>('08_A Spotreba PHM_E (cesty)'!S7*Parametre!$C$98*Parametre!$E$222/1000)+('08_A Spotreba PHM_E (cesty)'!S16*Parametre!$C$99*Parametre!$E$223/1000)</f>
        <v>0.9880973016954343</v>
      </c>
      <c r="T17" s="234">
        <f>('08_A Spotreba PHM_E (cesty)'!T7*Parametre!$C$98*Parametre!$E$222/1000)+('08_A Spotreba PHM_E (cesty)'!T16*Parametre!$C$99*Parametre!$E$223/1000)</f>
        <v>0.94286306431701616</v>
      </c>
      <c r="U17" s="234">
        <f>('08_A Spotreba PHM_E (cesty)'!U7*Parametre!$C$98*Parametre!$E$222/1000)+('08_A Spotreba PHM_E (cesty)'!U16*Parametre!$C$99*Parametre!$E$223/1000)</f>
        <v>0.89773974547407109</v>
      </c>
      <c r="V17" s="234">
        <f>('08_A Spotreba PHM_E (cesty)'!V7*Parametre!$C$98*Parametre!$E$222/1000)+('08_A Spotreba PHM_E (cesty)'!V16*Parametre!$C$99*Parametre!$E$223/1000)</f>
        <v>0.8530298200076476</v>
      </c>
      <c r="W17" s="234">
        <f>('08_A Spotreba PHM_E (cesty)'!W7*Parametre!$C$98*Parametre!$E$222/1000)+('08_A Spotreba PHM_E (cesty)'!W16*Parametre!$C$99*Parametre!$E$223/1000)</f>
        <v>0.80842938862296343</v>
      </c>
      <c r="X17" s="234">
        <f>('08_A Spotreba PHM_E (cesty)'!X7*Parametre!$C$98*Parametre!$E$222/1000)+('08_A Spotreba PHM_E (cesty)'!X16*Parametre!$C$99*Parametre!$E$223/1000)</f>
        <v>0.76423911631411756</v>
      </c>
      <c r="Y17" s="234">
        <f>('08_A Spotreba PHM_E (cesty)'!Y7*Parametre!$C$98*Parametre!$E$222/1000)+('08_A Spotreba PHM_E (cesty)'!Y16*Parametre!$C$99*Parametre!$E$223/1000)</f>
        <v>0.72015692671998477</v>
      </c>
      <c r="Z17" s="234">
        <f>('08_A Spotreba PHM_E (cesty)'!Z7*Parametre!$C$98*Parametre!$E$222/1000)+('08_A Spotreba PHM_E (cesty)'!Z16*Parametre!$C$99*Parametre!$E$223/1000)</f>
        <v>0.67648168581684809</v>
      </c>
      <c r="AA17" s="234">
        <f>('08_A Spotreba PHM_E (cesty)'!AA7*Parametre!$C$98*Parametre!$E$222/1000)+('08_A Spotreba PHM_E (cesty)'!AA16*Parametre!$C$99*Parametre!$E$223/1000)</f>
        <v>0.63291312924242815</v>
      </c>
      <c r="AB17" s="234">
        <f>('08_A Spotreba PHM_E (cesty)'!AB7*Parametre!$C$98*Parametre!$E$222/1000)+('08_A Spotreba PHM_E (cesty)'!AB16*Parametre!$C$99*Parametre!$E$223/1000)</f>
        <v>0.58974833471953092</v>
      </c>
      <c r="AC17" s="234">
        <f>('08_A Spotreba PHM_E (cesty)'!AC7*Parametre!$C$98*Parametre!$E$222/1000)+('08_A Spotreba PHM_E (cesty)'!AC16*Parametre!$C$99*Parametre!$E$223/1000)</f>
        <v>0.54683683274560813</v>
      </c>
      <c r="AD17" s="234">
        <f>('08_A Spotreba PHM_E (cesty)'!AD7*Parametre!$C$98*Parametre!$E$222/1000)+('08_A Spotreba PHM_E (cesty)'!AD16*Parametre!$C$99*Parametre!$E$223/1000)</f>
        <v>0.50402994229959963</v>
      </c>
      <c r="AE17" s="234">
        <f>('08_A Spotreba PHM_E (cesty)'!AE7*Parametre!$C$98*Parametre!$E$222/1000)+('08_A Spotreba PHM_E (cesty)'!AE16*Parametre!$C$99*Parametre!$E$223/1000)</f>
        <v>0.46162207876444239</v>
      </c>
      <c r="AF17" s="234">
        <f>('08_A Spotreba PHM_E (cesty)'!AF7*Parametre!$C$98*Parametre!$E$222/1000)+('08_A Spotreba PHM_E (cesty)'!AF16*Parametre!$C$99*Parametre!$E$223/1000)</f>
        <v>0.4193174603626445</v>
      </c>
      <c r="AG17" s="234">
        <f>('08_A Spotreba PHM_E (cesty)'!AG7*Parametre!$C$98*Parametre!$E$222/1000)+('08_A Spotreba PHM_E (cesty)'!AG16*Parametre!$C$99*Parametre!$E$223/1000)</f>
        <v>0.37740874085358428</v>
      </c>
      <c r="AH17" s="234">
        <f>('08_A Spotreba PHM_E (cesty)'!AH7*Parametre!$C$98*Parametre!$E$222/1000)+('08_A Spotreba PHM_E (cesty)'!AH16*Parametre!$C$99*Parametre!$E$223/1000)</f>
        <v>0.33560191270074236</v>
      </c>
      <c r="AI17" s="234">
        <f>('08_A Spotreba PHM_E (cesty)'!AI7*Parametre!$C$98*Parametre!$E$222/1000)+('08_A Spotreba PHM_E (cesty)'!AI16*Parametre!$C$99*Parametre!$E$223/1000)</f>
        <v>0.29418787858053153</v>
      </c>
      <c r="AJ17" s="234">
        <f>('08_A Spotreba PHM_E (cesty)'!AJ7*Parametre!$C$98*Parametre!$E$222/1000)+('08_A Spotreba PHM_E (cesty)'!AJ16*Parametre!$C$99*Parametre!$E$223/1000)</f>
        <v>0.25287439455467309</v>
      </c>
      <c r="AK17" s="234">
        <f>('08_A Spotreba PHM_E (cesty)'!AK7*Parametre!$C$98*Parametre!$E$222/1000)+('08_A Spotreba PHM_E (cesty)'!AK16*Parametre!$C$99*Parametre!$E$223/1000)</f>
        <v>0.21195062269413781</v>
      </c>
      <c r="AL17" s="234">
        <f>('08_A Spotreba PHM_E (cesty)'!AL7*Parametre!$C$98*Parametre!$E$222/1000)+('08_A Spotreba PHM_E (cesty)'!AL16*Parametre!$C$99*Parametre!$E$223/1000)</f>
        <v>0.17112607207999575</v>
      </c>
      <c r="AM17" s="234">
        <f>('08_A Spotreba PHM_E (cesty)'!AM7*Parametre!$C$98*Parametre!$E$222/1000)+('08_A Spotreba PHM_E (cesty)'!AM16*Parametre!$C$99*Parametre!$E$223/1000)</f>
        <v>0.13068817459260748</v>
      </c>
      <c r="AN17" s="234">
        <f>('08_A Spotreba PHM_E (cesty)'!AN7*Parametre!$C$98*Parametre!$E$222/1000)+('08_A Spotreba PHM_E (cesty)'!AN16*Parametre!$C$99*Parametre!$E$223/1000)</f>
        <v>9.0348181816957793E-2</v>
      </c>
      <c r="AO17" s="234">
        <f>('08_A Spotreba PHM_E (cesty)'!AO7*Parametre!$C$98*Parametre!$E$222/1000)+('08_A Spotreba PHM_E (cesty)'!AO16*Parametre!$C$99*Parametre!$E$223/1000)</f>
        <v>5.0391805795312064E-2</v>
      </c>
      <c r="AP17" s="234">
        <f>('08_A Spotreba PHM_E (cesty)'!AP7*Parametre!$C$98*Parametre!$E$222/1000)+('08_A Spotreba PHM_E (cesty)'!AP16*Parametre!$C$99*Parametre!$E$223/1000)</f>
        <v>1.0532030164211089E-2</v>
      </c>
    </row>
    <row r="18" spans="2:42" x14ac:dyDescent="0.2">
      <c r="B18" s="495" t="s">
        <v>678</v>
      </c>
      <c r="C18" s="349">
        <f t="shared" ref="C18:C20" si="7">SUM(D18:AP18)</f>
        <v>13.213865303996414</v>
      </c>
      <c r="D18" s="234">
        <f>('08_A Spotreba PHM_E (cesty)'!D8*Parametre!$C$98*Parametre!$E$222/1000)+('08_A Spotreba PHM_E (cesty)'!D17*Parametre!$C$99*Parametre!$E$223/1000)</f>
        <v>0</v>
      </c>
      <c r="E18" s="234">
        <f>('08_A Spotreba PHM_E (cesty)'!E8*Parametre!$C$98*Parametre!$E$222/1000)+('08_A Spotreba PHM_E (cesty)'!E17*Parametre!$C$99*Parametre!$E$223/1000)</f>
        <v>0</v>
      </c>
      <c r="F18" s="234">
        <f>('08_A Spotreba PHM_E (cesty)'!F8*Parametre!$C$98*Parametre!$E$222/1000)+('08_A Spotreba PHM_E (cesty)'!F17*Parametre!$C$99*Parametre!$E$223/1000)</f>
        <v>0</v>
      </c>
      <c r="G18" s="234">
        <f>('08_A Spotreba PHM_E (cesty)'!G8*Parametre!$C$98*Parametre!$E$222/1000)+('08_A Spotreba PHM_E (cesty)'!G17*Parametre!$C$99*Parametre!$E$223/1000)</f>
        <v>0.17315921835498504</v>
      </c>
      <c r="H18" s="234">
        <f>('08_A Spotreba PHM_E (cesty)'!H8*Parametre!$C$98*Parametre!$E$222/1000)+('08_A Spotreba PHM_E (cesty)'!H17*Parametre!$C$99*Parametre!$E$223/1000)</f>
        <v>0.17790758392577233</v>
      </c>
      <c r="I18" s="234">
        <f>('08_A Spotreba PHM_E (cesty)'!I8*Parametre!$C$98*Parametre!$E$222/1000)+('08_A Spotreba PHM_E (cesty)'!I17*Parametre!$C$99*Parametre!$E$223/1000)</f>
        <v>0.18395234503758853</v>
      </c>
      <c r="J18" s="234">
        <f>('08_A Spotreba PHM_E (cesty)'!J8*Parametre!$C$98*Parametre!$E$222/1000)+('08_A Spotreba PHM_E (cesty)'!J17*Parametre!$C$99*Parametre!$E$223/1000)</f>
        <v>0.19114361138158809</v>
      </c>
      <c r="K18" s="234">
        <f>('08_A Spotreba PHM_E (cesty)'!K8*Parametre!$C$98*Parametre!$E$222/1000)+('08_A Spotreba PHM_E (cesty)'!K17*Parametre!$C$99*Parametre!$E$223/1000)</f>
        <v>0.19952949591756464</v>
      </c>
      <c r="L18" s="234">
        <f>('08_A Spotreba PHM_E (cesty)'!L8*Parametre!$C$98*Parametre!$E$222/1000)+('08_A Spotreba PHM_E (cesty)'!L17*Parametre!$C$99*Parametre!$E$223/1000)</f>
        <v>0.20885355829446584</v>
      </c>
      <c r="M18" s="234">
        <f>('08_A Spotreba PHM_E (cesty)'!M8*Parametre!$C$98*Parametre!$E$222/1000)+('08_A Spotreba PHM_E (cesty)'!M17*Parametre!$C$99*Parametre!$E$223/1000)</f>
        <v>0.2203235522684599</v>
      </c>
      <c r="N18" s="234">
        <f>('08_A Spotreba PHM_E (cesty)'!N8*Parametre!$C$98*Parametre!$E$222/1000)+('08_A Spotreba PHM_E (cesty)'!N17*Parametre!$C$99*Parametre!$E$223/1000)</f>
        <v>0.23036910776303876</v>
      </c>
      <c r="O18" s="234">
        <f>('08_A Spotreba PHM_E (cesty)'!O8*Parametre!$C$98*Parametre!$E$222/1000)+('08_A Spotreba PHM_E (cesty)'!O17*Parametre!$C$99*Parametre!$E$223/1000)</f>
        <v>0.24069106796040227</v>
      </c>
      <c r="P18" s="234">
        <f>('08_A Spotreba PHM_E (cesty)'!P8*Parametre!$C$98*Parametre!$E$222/1000)+('08_A Spotreba PHM_E (cesty)'!P17*Parametre!$C$99*Parametre!$E$223/1000)</f>
        <v>0.25124587391467423</v>
      </c>
      <c r="Q18" s="234">
        <f>('08_A Spotreba PHM_E (cesty)'!Q8*Parametre!$C$98*Parametre!$E$222/1000)+('08_A Spotreba PHM_E (cesty)'!Q17*Parametre!$C$99*Parametre!$E$223/1000)</f>
        <v>0.26208852325704546</v>
      </c>
      <c r="R18" s="234">
        <f>('08_A Spotreba PHM_E (cesty)'!R8*Parametre!$C$98*Parametre!$E$222/1000)+('08_A Spotreba PHM_E (cesty)'!R17*Parametre!$C$99*Parametre!$E$223/1000)</f>
        <v>0.27317418673779842</v>
      </c>
      <c r="S18" s="234">
        <f>('08_A Spotreba PHM_E (cesty)'!S8*Parametre!$C$98*Parametre!$E$222/1000)+('08_A Spotreba PHM_E (cesty)'!S17*Parametre!$C$99*Parametre!$E$223/1000)</f>
        <v>0.28455957125080361</v>
      </c>
      <c r="T18" s="234">
        <f>('08_A Spotreba PHM_E (cesty)'!T8*Parametre!$C$98*Parametre!$E$222/1000)+('08_A Spotreba PHM_E (cesty)'!T17*Parametre!$C$99*Parametre!$E$223/1000)</f>
        <v>0.296198540245937</v>
      </c>
      <c r="U18" s="234">
        <f>('08_A Spotreba PHM_E (cesty)'!U8*Parametre!$C$98*Parametre!$E$222/1000)+('08_A Spotreba PHM_E (cesty)'!U17*Parametre!$C$99*Parametre!$E$223/1000)</f>
        <v>0.30814956296155771</v>
      </c>
      <c r="V18" s="234">
        <f>('08_A Spotreba PHM_E (cesty)'!V8*Parametre!$C$98*Parametre!$E$222/1000)+('08_A Spotreba PHM_E (cesty)'!V17*Parametre!$C$99*Parametre!$E$223/1000)</f>
        <v>0.32036515747461441</v>
      </c>
      <c r="W18" s="234">
        <f>('08_A Spotreba PHM_E (cesty)'!W8*Parametre!$C$98*Parametre!$E$222/1000)+('08_A Spotreba PHM_E (cesty)'!W17*Parametre!$C$99*Parametre!$E$223/1000)</f>
        <v>0.33290561009706071</v>
      </c>
      <c r="X18" s="234">
        <f>('08_A Spotreba PHM_E (cesty)'!X8*Parametre!$C$98*Parametre!$E$222/1000)+('08_A Spotreba PHM_E (cesty)'!X17*Parametre!$C$99*Parametre!$E$223/1000)</f>
        <v>0.34572205435319947</v>
      </c>
      <c r="Y18" s="234">
        <f>('08_A Spotreba PHM_E (cesty)'!Y8*Parametre!$C$98*Parametre!$E$222/1000)+('08_A Spotreba PHM_E (cesty)'!Y17*Parametre!$C$99*Parametre!$E$223/1000)</f>
        <v>0.358876650056068</v>
      </c>
      <c r="Z18" s="234">
        <f>('08_A Spotreba PHM_E (cesty)'!Z8*Parametre!$C$98*Parametre!$E$222/1000)+('08_A Spotreba PHM_E (cesty)'!Z17*Parametre!$C$99*Parametre!$E$223/1000)</f>
        <v>0.37231910585825589</v>
      </c>
      <c r="AA18" s="234">
        <f>('08_A Spotreba PHM_E (cesty)'!AA8*Parametre!$C$98*Parametre!$E$222/1000)+('08_A Spotreba PHM_E (cesty)'!AA17*Parametre!$C$99*Parametre!$E$223/1000)</f>
        <v>0.38611351325242727</v>
      </c>
      <c r="AB18" s="234">
        <f>('08_A Spotreba PHM_E (cesty)'!AB8*Parametre!$C$98*Parametre!$E$222/1000)+('08_A Spotreba PHM_E (cesty)'!AB17*Parametre!$C$99*Parametre!$E$223/1000)</f>
        <v>0.40020811452796246</v>
      </c>
      <c r="AC18" s="234">
        <f>('08_A Spotreba PHM_E (cesty)'!AC8*Parametre!$C$98*Parametre!$E$222/1000)+('08_A Spotreba PHM_E (cesty)'!AC17*Parametre!$C$99*Parametre!$E$223/1000)</f>
        <v>0.41463867830128198</v>
      </c>
      <c r="AD18" s="234">
        <f>('08_A Spotreba PHM_E (cesty)'!AD8*Parametre!$C$98*Parametre!$E$222/1000)+('08_A Spotreba PHM_E (cesty)'!AD17*Parametre!$C$99*Parametre!$E$223/1000)</f>
        <v>0.42944288141989639</v>
      </c>
      <c r="AE18" s="234">
        <f>('08_A Spotreba PHM_E (cesty)'!AE8*Parametre!$C$98*Parametre!$E$222/1000)+('08_A Spotreba PHM_E (cesty)'!AE17*Parametre!$C$99*Parametre!$E$223/1000)</f>
        <v>0.44456668613271955</v>
      </c>
      <c r="AF18" s="234">
        <f>('08_A Spotreba PHM_E (cesty)'!AF8*Parametre!$C$98*Parametre!$E$222/1000)+('08_A Spotreba PHM_E (cesty)'!AF17*Parametre!$C$99*Parametre!$E$223/1000)</f>
        <v>0.46007927959729067</v>
      </c>
      <c r="AG18" s="234">
        <f>('08_A Spotreba PHM_E (cesty)'!AG8*Parametre!$C$98*Parametre!$E$222/1000)+('08_A Spotreba PHM_E (cesty)'!AG17*Parametre!$C$99*Parametre!$E$223/1000)</f>
        <v>0.47592504861385598</v>
      </c>
      <c r="AH18" s="234">
        <f>('08_A Spotreba PHM_E (cesty)'!AH8*Parametre!$C$98*Parametre!$E$222/1000)+('08_A Spotreba PHM_E (cesty)'!AH17*Parametre!$C$99*Parametre!$E$223/1000)</f>
        <v>0.49217533023178561</v>
      </c>
      <c r="AI18" s="234">
        <f>('08_A Spotreba PHM_E (cesty)'!AI8*Parametre!$C$98*Parametre!$E$222/1000)+('08_A Spotreba PHM_E (cesty)'!AI17*Parametre!$C$99*Parametre!$E$223/1000)</f>
        <v>0.50877288993300651</v>
      </c>
      <c r="AJ18" s="234">
        <f>('08_A Spotreba PHM_E (cesty)'!AJ8*Parametre!$C$98*Parametre!$E$222/1000)+('08_A Spotreba PHM_E (cesty)'!AJ17*Parametre!$C$99*Parametre!$E$223/1000)</f>
        <v>0.52579128141371001</v>
      </c>
      <c r="AK18" s="234">
        <f>('08_A Spotreba PHM_E (cesty)'!AK8*Parametre!$C$98*Parametre!$E$222/1000)+('08_A Spotreba PHM_E (cesty)'!AK17*Parametre!$C$99*Parametre!$E$223/1000)</f>
        <v>0.54317160163428524</v>
      </c>
      <c r="AL18" s="234">
        <f>('08_A Spotreba PHM_E (cesty)'!AL8*Parametre!$C$98*Parametre!$E$222/1000)+('08_A Spotreba PHM_E (cesty)'!AL17*Parametre!$C$99*Parametre!$E$223/1000)</f>
        <v>0.56098968976403885</v>
      </c>
      <c r="AM18" s="234">
        <f>('08_A Spotreba PHM_E (cesty)'!AM8*Parametre!$C$98*Parametre!$E$222/1000)+('08_A Spotreba PHM_E (cesty)'!AM17*Parametre!$C$99*Parametre!$E$223/1000)</f>
        <v>0.57062554252839925</v>
      </c>
      <c r="AN18" s="234">
        <f>('08_A Spotreba PHM_E (cesty)'!AN8*Parametre!$C$98*Parametre!$E$222/1000)+('08_A Spotreba PHM_E (cesty)'!AN17*Parametre!$C$99*Parametre!$E$223/1000)</f>
        <v>0.58029605663363848</v>
      </c>
      <c r="AO18" s="234">
        <f>('08_A Spotreba PHM_E (cesty)'!AO8*Parametre!$C$98*Parametre!$E$222/1000)+('08_A Spotreba PHM_E (cesty)'!AO17*Parametre!$C$99*Parametre!$E$223/1000)</f>
        <v>0.58993190939799878</v>
      </c>
      <c r="AP18" s="234">
        <f>('08_A Spotreba PHM_E (cesty)'!AP8*Parametre!$C$98*Parametre!$E$222/1000)+('08_A Spotreba PHM_E (cesty)'!AP17*Parametre!$C$99*Parametre!$E$223/1000)</f>
        <v>0.599602423503238</v>
      </c>
    </row>
    <row r="19" spans="2:42" x14ac:dyDescent="0.2">
      <c r="B19" s="481" t="s">
        <v>689</v>
      </c>
      <c r="C19" s="349">
        <f t="shared" si="7"/>
        <v>0</v>
      </c>
      <c r="D19" s="234">
        <f>('08_A Spotreba PHM_E (cesty)'!D9*Parametre!$C$98*Parametre!$E$222/1000)+('08_A Spotreba PHM_E (cesty)'!D18*Parametre!$C$99*Parametre!$E$223/1000)</f>
        <v>0</v>
      </c>
      <c r="E19" s="234">
        <f>('08_A Spotreba PHM_E (cesty)'!E9*Parametre!$C$98*Parametre!$E$222/1000)+('08_A Spotreba PHM_E (cesty)'!E18*Parametre!$C$99*Parametre!$E$223/1000)</f>
        <v>0</v>
      </c>
      <c r="F19" s="234">
        <f>('08_A Spotreba PHM_E (cesty)'!F9*Parametre!$C$98*Parametre!$E$222/1000)+('08_A Spotreba PHM_E (cesty)'!F18*Parametre!$C$99*Parametre!$E$223/1000)</f>
        <v>0</v>
      </c>
      <c r="G19" s="234">
        <f>('08_A Spotreba PHM_E (cesty)'!G9*Parametre!$C$98*Parametre!$E$222/1000)+('08_A Spotreba PHM_E (cesty)'!G18*Parametre!$C$99*Parametre!$E$223/1000)</f>
        <v>0</v>
      </c>
      <c r="H19" s="234">
        <f>('08_A Spotreba PHM_E (cesty)'!H9*Parametre!$C$98*Parametre!$E$222/1000)+('08_A Spotreba PHM_E (cesty)'!H18*Parametre!$C$99*Parametre!$E$223/1000)</f>
        <v>0</v>
      </c>
      <c r="I19" s="234">
        <f>('08_A Spotreba PHM_E (cesty)'!I9*Parametre!$C$98*Parametre!$E$222/1000)+('08_A Spotreba PHM_E (cesty)'!I18*Parametre!$C$99*Parametre!$E$223/1000)</f>
        <v>0</v>
      </c>
      <c r="J19" s="234">
        <f>('08_A Spotreba PHM_E (cesty)'!J9*Parametre!$C$98*Parametre!$E$222/1000)+('08_A Spotreba PHM_E (cesty)'!J18*Parametre!$C$99*Parametre!$E$223/1000)</f>
        <v>0</v>
      </c>
      <c r="K19" s="234">
        <f>('08_A Spotreba PHM_E (cesty)'!K9*Parametre!$C$98*Parametre!$E$222/1000)+('08_A Spotreba PHM_E (cesty)'!K18*Parametre!$C$99*Parametre!$E$223/1000)</f>
        <v>0</v>
      </c>
      <c r="L19" s="234">
        <f>('08_A Spotreba PHM_E (cesty)'!L9*Parametre!$C$98*Parametre!$E$222/1000)+('08_A Spotreba PHM_E (cesty)'!L18*Parametre!$C$99*Parametre!$E$223/1000)</f>
        <v>0</v>
      </c>
      <c r="M19" s="234">
        <f>('08_A Spotreba PHM_E (cesty)'!M9*Parametre!$C$98*Parametre!$E$222/1000)+('08_A Spotreba PHM_E (cesty)'!M18*Parametre!$C$99*Parametre!$E$223/1000)</f>
        <v>0</v>
      </c>
      <c r="N19" s="234">
        <f>('08_A Spotreba PHM_E (cesty)'!N9*Parametre!$C$98*Parametre!$E$222/1000)+('08_A Spotreba PHM_E (cesty)'!N18*Parametre!$C$99*Parametre!$E$223/1000)</f>
        <v>0</v>
      </c>
      <c r="O19" s="234">
        <f>('08_A Spotreba PHM_E (cesty)'!O9*Parametre!$C$98*Parametre!$E$222/1000)+('08_A Spotreba PHM_E (cesty)'!O18*Parametre!$C$99*Parametre!$E$223/1000)</f>
        <v>0</v>
      </c>
      <c r="P19" s="234">
        <f>('08_A Spotreba PHM_E (cesty)'!P9*Parametre!$C$98*Parametre!$E$222/1000)+('08_A Spotreba PHM_E (cesty)'!P18*Parametre!$C$99*Parametre!$E$223/1000)</f>
        <v>0</v>
      </c>
      <c r="Q19" s="234">
        <f>('08_A Spotreba PHM_E (cesty)'!Q9*Parametre!$C$98*Parametre!$E$222/1000)+('08_A Spotreba PHM_E (cesty)'!Q18*Parametre!$C$99*Parametre!$E$223/1000)</f>
        <v>0</v>
      </c>
      <c r="R19" s="234">
        <f>('08_A Spotreba PHM_E (cesty)'!R9*Parametre!$C$98*Parametre!$E$222/1000)+('08_A Spotreba PHM_E (cesty)'!R18*Parametre!$C$99*Parametre!$E$223/1000)</f>
        <v>0</v>
      </c>
      <c r="S19" s="234">
        <f>('08_A Spotreba PHM_E (cesty)'!S9*Parametre!$C$98*Parametre!$E$222/1000)+('08_A Spotreba PHM_E (cesty)'!S18*Parametre!$C$99*Parametre!$E$223/1000)</f>
        <v>0</v>
      </c>
      <c r="T19" s="234">
        <f>('08_A Spotreba PHM_E (cesty)'!T9*Parametre!$C$98*Parametre!$E$222/1000)+('08_A Spotreba PHM_E (cesty)'!T18*Parametre!$C$99*Parametre!$E$223/1000)</f>
        <v>0</v>
      </c>
      <c r="U19" s="234">
        <f>('08_A Spotreba PHM_E (cesty)'!U9*Parametre!$C$98*Parametre!$E$222/1000)+('08_A Spotreba PHM_E (cesty)'!U18*Parametre!$C$99*Parametre!$E$223/1000)</f>
        <v>0</v>
      </c>
      <c r="V19" s="234">
        <f>('08_A Spotreba PHM_E (cesty)'!V9*Parametre!$C$98*Parametre!$E$222/1000)+('08_A Spotreba PHM_E (cesty)'!V18*Parametre!$C$99*Parametre!$E$223/1000)</f>
        <v>0</v>
      </c>
      <c r="W19" s="234">
        <f>('08_A Spotreba PHM_E (cesty)'!W9*Parametre!$C$98*Parametre!$E$222/1000)+('08_A Spotreba PHM_E (cesty)'!W18*Parametre!$C$99*Parametre!$E$223/1000)</f>
        <v>0</v>
      </c>
      <c r="X19" s="234">
        <f>('08_A Spotreba PHM_E (cesty)'!X9*Parametre!$C$98*Parametre!$E$222/1000)+('08_A Spotreba PHM_E (cesty)'!X18*Parametre!$C$99*Parametre!$E$223/1000)</f>
        <v>0</v>
      </c>
      <c r="Y19" s="234">
        <f>('08_A Spotreba PHM_E (cesty)'!Y9*Parametre!$C$98*Parametre!$E$222/1000)+('08_A Spotreba PHM_E (cesty)'!Y18*Parametre!$C$99*Parametre!$E$223/1000)</f>
        <v>0</v>
      </c>
      <c r="Z19" s="234">
        <f>('08_A Spotreba PHM_E (cesty)'!Z9*Parametre!$C$98*Parametre!$E$222/1000)+('08_A Spotreba PHM_E (cesty)'!Z18*Parametre!$C$99*Parametre!$E$223/1000)</f>
        <v>0</v>
      </c>
      <c r="AA19" s="234">
        <f>('08_A Spotreba PHM_E (cesty)'!AA9*Parametre!$C$98*Parametre!$E$222/1000)+('08_A Spotreba PHM_E (cesty)'!AA18*Parametre!$C$99*Parametre!$E$223/1000)</f>
        <v>0</v>
      </c>
      <c r="AB19" s="234">
        <f>('08_A Spotreba PHM_E (cesty)'!AB9*Parametre!$C$98*Parametre!$E$222/1000)+('08_A Spotreba PHM_E (cesty)'!AB18*Parametre!$C$99*Parametre!$E$223/1000)</f>
        <v>0</v>
      </c>
      <c r="AC19" s="234">
        <f>('08_A Spotreba PHM_E (cesty)'!AC9*Parametre!$C$98*Parametre!$E$222/1000)+('08_A Spotreba PHM_E (cesty)'!AC18*Parametre!$C$99*Parametre!$E$223/1000)</f>
        <v>0</v>
      </c>
      <c r="AD19" s="234">
        <f>('08_A Spotreba PHM_E (cesty)'!AD9*Parametre!$C$98*Parametre!$E$222/1000)+('08_A Spotreba PHM_E (cesty)'!AD18*Parametre!$C$99*Parametre!$E$223/1000)</f>
        <v>0</v>
      </c>
      <c r="AE19" s="234">
        <f>('08_A Spotreba PHM_E (cesty)'!AE9*Parametre!$C$98*Parametre!$E$222/1000)+('08_A Spotreba PHM_E (cesty)'!AE18*Parametre!$C$99*Parametre!$E$223/1000)</f>
        <v>0</v>
      </c>
      <c r="AF19" s="234">
        <f>('08_A Spotreba PHM_E (cesty)'!AF9*Parametre!$C$98*Parametre!$E$222/1000)+('08_A Spotreba PHM_E (cesty)'!AF18*Parametre!$C$99*Parametre!$E$223/1000)</f>
        <v>0</v>
      </c>
      <c r="AG19" s="234">
        <f>('08_A Spotreba PHM_E (cesty)'!AG9*Parametre!$C$98*Parametre!$E$222/1000)+('08_A Spotreba PHM_E (cesty)'!AG18*Parametre!$C$99*Parametre!$E$223/1000)</f>
        <v>0</v>
      </c>
      <c r="AH19" s="234">
        <f>('08_A Spotreba PHM_E (cesty)'!AH9*Parametre!$C$98*Parametre!$E$222/1000)+('08_A Spotreba PHM_E (cesty)'!AH18*Parametre!$C$99*Parametre!$E$223/1000)</f>
        <v>0</v>
      </c>
      <c r="AI19" s="234">
        <f>('08_A Spotreba PHM_E (cesty)'!AI9*Parametre!$C$98*Parametre!$E$222/1000)+('08_A Spotreba PHM_E (cesty)'!AI18*Parametre!$C$99*Parametre!$E$223/1000)</f>
        <v>0</v>
      </c>
      <c r="AJ19" s="234">
        <f>('08_A Spotreba PHM_E (cesty)'!AJ9*Parametre!$C$98*Parametre!$E$222/1000)+('08_A Spotreba PHM_E (cesty)'!AJ18*Parametre!$C$99*Parametre!$E$223/1000)</f>
        <v>0</v>
      </c>
      <c r="AK19" s="234">
        <f>('08_A Spotreba PHM_E (cesty)'!AK9*Parametre!$C$98*Parametre!$E$222/1000)+('08_A Spotreba PHM_E (cesty)'!AK18*Parametre!$C$99*Parametre!$E$223/1000)</f>
        <v>0</v>
      </c>
      <c r="AL19" s="234">
        <f>('08_A Spotreba PHM_E (cesty)'!AL9*Parametre!$C$98*Parametre!$E$222/1000)+('08_A Spotreba PHM_E (cesty)'!AL18*Parametre!$C$99*Parametre!$E$223/1000)</f>
        <v>0</v>
      </c>
      <c r="AM19" s="234">
        <f>('08_A Spotreba PHM_E (cesty)'!AM9*Parametre!$C$98*Parametre!$E$222/1000)+('08_A Spotreba PHM_E (cesty)'!AM18*Parametre!$C$99*Parametre!$E$223/1000)</f>
        <v>0</v>
      </c>
      <c r="AN19" s="234">
        <f>('08_A Spotreba PHM_E (cesty)'!AN9*Parametre!$C$98*Parametre!$E$222/1000)+('08_A Spotreba PHM_E (cesty)'!AN18*Parametre!$C$99*Parametre!$E$223/1000)</f>
        <v>0</v>
      </c>
      <c r="AO19" s="234">
        <f>('08_A Spotreba PHM_E (cesty)'!AO9*Parametre!$C$98*Parametre!$E$222/1000)+('08_A Spotreba PHM_E (cesty)'!AO18*Parametre!$C$99*Parametre!$E$223/1000)</f>
        <v>0</v>
      </c>
      <c r="AP19" s="234">
        <f>('08_A Spotreba PHM_E (cesty)'!AP9*Parametre!$C$98*Parametre!$E$222/1000)+('08_A Spotreba PHM_E (cesty)'!AP18*Parametre!$C$99*Parametre!$E$223/1000)</f>
        <v>0</v>
      </c>
    </row>
    <row r="20" spans="2:42" x14ac:dyDescent="0.2">
      <c r="B20" s="305" t="s">
        <v>591</v>
      </c>
      <c r="C20" s="350">
        <f t="shared" si="7"/>
        <v>39.483633775573267</v>
      </c>
      <c r="D20" s="350">
        <f t="shared" ref="D20:AP20" si="8">SUM(D17:D19)</f>
        <v>0</v>
      </c>
      <c r="E20" s="350">
        <f t="shared" si="8"/>
        <v>0</v>
      </c>
      <c r="F20" s="350">
        <f t="shared" si="8"/>
        <v>0</v>
      </c>
      <c r="G20" s="350">
        <f t="shared" si="8"/>
        <v>1.5114987748485798</v>
      </c>
      <c r="H20" s="350">
        <f t="shared" si="8"/>
        <v>1.5117775084719369</v>
      </c>
      <c r="I20" s="350">
        <f t="shared" si="8"/>
        <v>1.505610583429619</v>
      </c>
      <c r="J20" s="350">
        <f t="shared" si="8"/>
        <v>1.4939886193841245</v>
      </c>
      <c r="K20" s="350">
        <f t="shared" si="8"/>
        <v>1.4768233495015537</v>
      </c>
      <c r="L20" s="350">
        <f t="shared" si="8"/>
        <v>1.4556271103977494</v>
      </c>
      <c r="M20" s="350">
        <f t="shared" si="8"/>
        <v>1.424269061244722</v>
      </c>
      <c r="N20" s="350">
        <f t="shared" si="8"/>
        <v>1.4013876672707404</v>
      </c>
      <c r="O20" s="350">
        <f t="shared" si="8"/>
        <v>1.378112908636008</v>
      </c>
      <c r="P20" s="350">
        <f t="shared" si="8"/>
        <v>1.3546941091173412</v>
      </c>
      <c r="Q20" s="350">
        <f t="shared" si="8"/>
        <v>1.3308798855764117</v>
      </c>
      <c r="R20" s="350">
        <f t="shared" si="8"/>
        <v>1.3069223775763652</v>
      </c>
      <c r="S20" s="350">
        <f t="shared" si="8"/>
        <v>1.272656872946238</v>
      </c>
      <c r="T20" s="350">
        <f t="shared" si="8"/>
        <v>1.2390616045629532</v>
      </c>
      <c r="U20" s="350">
        <f t="shared" si="8"/>
        <v>1.2058893084356288</v>
      </c>
      <c r="V20" s="350">
        <f t="shared" si="8"/>
        <v>1.1733949774822621</v>
      </c>
      <c r="W20" s="350">
        <f t="shared" si="8"/>
        <v>1.1413349987200241</v>
      </c>
      <c r="X20" s="350">
        <f t="shared" si="8"/>
        <v>1.1099611706673169</v>
      </c>
      <c r="Y20" s="350">
        <f t="shared" si="8"/>
        <v>1.0790335767760528</v>
      </c>
      <c r="Z20" s="350">
        <f t="shared" si="8"/>
        <v>1.0488007916751041</v>
      </c>
      <c r="AA20" s="350">
        <f t="shared" si="8"/>
        <v>1.0190266424948553</v>
      </c>
      <c r="AB20" s="350">
        <f t="shared" si="8"/>
        <v>0.98995644924749338</v>
      </c>
      <c r="AC20" s="350">
        <f t="shared" si="8"/>
        <v>0.96147551104689011</v>
      </c>
      <c r="AD20" s="350">
        <f t="shared" si="8"/>
        <v>0.93347282371949603</v>
      </c>
      <c r="AE20" s="350">
        <f t="shared" si="8"/>
        <v>0.90618876489716194</v>
      </c>
      <c r="AF20" s="350">
        <f t="shared" si="8"/>
        <v>0.87939673995993517</v>
      </c>
      <c r="AG20" s="350">
        <f t="shared" si="8"/>
        <v>0.85333378946744021</v>
      </c>
      <c r="AH20" s="350">
        <f t="shared" si="8"/>
        <v>0.82777724293252797</v>
      </c>
      <c r="AI20" s="350">
        <f t="shared" si="8"/>
        <v>0.80296076851353804</v>
      </c>
      <c r="AJ20" s="350">
        <f t="shared" si="8"/>
        <v>0.7786656759683831</v>
      </c>
      <c r="AK20" s="350">
        <f t="shared" si="8"/>
        <v>0.75512222432842302</v>
      </c>
      <c r="AL20" s="350">
        <f t="shared" si="8"/>
        <v>0.7321157618440346</v>
      </c>
      <c r="AM20" s="350">
        <f t="shared" si="8"/>
        <v>0.70131371712100676</v>
      </c>
      <c r="AN20" s="350">
        <f t="shared" si="8"/>
        <v>0.67064423845059629</v>
      </c>
      <c r="AO20" s="350">
        <f t="shared" si="8"/>
        <v>0.64032371519331088</v>
      </c>
      <c r="AP20" s="350">
        <f t="shared" si="8"/>
        <v>0.61013445366744912</v>
      </c>
    </row>
    <row r="21" spans="2:42" ht="10.8" thickBot="1" x14ac:dyDescent="0.25">
      <c r="B21" s="399" t="s">
        <v>132</v>
      </c>
      <c r="C21" s="257" t="s">
        <v>9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</row>
    <row r="22" spans="2:42" x14ac:dyDescent="0.2">
      <c r="B22" s="480" t="s">
        <v>658</v>
      </c>
      <c r="C22" s="349">
        <f>SUM(D22:AP22)</f>
        <v>7487.9484296535202</v>
      </c>
      <c r="D22" s="234">
        <f>('08_A Spotreba PHM_E (cesty)'!D7*Parametre!$C$98*Parametre!$F$222/1000)+('08_A Spotreba PHM_E (cesty)'!D16*Parametre!$C$99*Parametre!$F$223/1000)</f>
        <v>0</v>
      </c>
      <c r="E22" s="234">
        <f>('08_A Spotreba PHM_E (cesty)'!E7*Parametre!$C$98*Parametre!$F$222/1000)+('08_A Spotreba PHM_E (cesty)'!E16*Parametre!$C$99*Parametre!$F$223/1000)</f>
        <v>0</v>
      </c>
      <c r="F22" s="234">
        <f>('08_A Spotreba PHM_E (cesty)'!F7*Parametre!$C$98*Parametre!$F$222/1000)+('08_A Spotreba PHM_E (cesty)'!F16*Parametre!$C$99*Parametre!$F$223/1000)</f>
        <v>0</v>
      </c>
      <c r="G22" s="234">
        <f>('08_A Spotreba PHM_E (cesty)'!G7*Parametre!$C$98*Parametre!$F$222/1000)+('08_A Spotreba PHM_E (cesty)'!G16*Parametre!$C$99*Parametre!$F$223/1000)</f>
        <v>381.48100129745308</v>
      </c>
      <c r="H22" s="234">
        <f>('08_A Spotreba PHM_E (cesty)'!H7*Parametre!$C$98*Parametre!$F$222/1000)+('08_A Spotreba PHM_E (cesty)'!H16*Parametre!$C$99*Parametre!$F$223/1000)</f>
        <v>380.20697508903396</v>
      </c>
      <c r="I22" s="234">
        <f>('08_A Spotreba PHM_E (cesty)'!I7*Parametre!$C$98*Parametre!$F$222/1000)+('08_A Spotreba PHM_E (cesty)'!I16*Parametre!$C$99*Parametre!$F$223/1000)</f>
        <v>376.72614973420815</v>
      </c>
      <c r="J22" s="234">
        <f>('08_A Spotreba PHM_E (cesty)'!J7*Parametre!$C$98*Parametre!$F$222/1000)+('08_A Spotreba PHM_E (cesty)'!J16*Parametre!$C$99*Parametre!$F$223/1000)</f>
        <v>371.36361678671972</v>
      </c>
      <c r="K22" s="234">
        <f>('08_A Spotreba PHM_E (cesty)'!K7*Parametre!$C$98*Parametre!$F$222/1000)+('08_A Spotreba PHM_E (cesty)'!K16*Parametre!$C$99*Parametre!$F$223/1000)</f>
        <v>364.08050247944266</v>
      </c>
      <c r="L22" s="234">
        <f>('08_A Spotreba PHM_E (cesty)'!L7*Parametre!$C$98*Parametre!$F$222/1000)+('08_A Spotreba PHM_E (cesty)'!L16*Parametre!$C$99*Parametre!$F$223/1000)</f>
        <v>355.38097991637693</v>
      </c>
      <c r="M22" s="234">
        <f>('08_A Spotreba PHM_E (cesty)'!M7*Parametre!$C$98*Parametre!$F$222/1000)+('08_A Spotreba PHM_E (cesty)'!M16*Parametre!$C$99*Parametre!$F$223/1000)</f>
        <v>343.17325229117546</v>
      </c>
      <c r="N22" s="234">
        <f>('08_A Spotreba PHM_E (cesty)'!N7*Parametre!$C$98*Parametre!$F$222/1000)+('08_A Spotreba PHM_E (cesty)'!N16*Parametre!$C$99*Parametre!$F$223/1000)</f>
        <v>333.78773753747083</v>
      </c>
      <c r="O22" s="234">
        <f>('08_A Spotreba PHM_E (cesty)'!O7*Parametre!$C$98*Parametre!$F$222/1000)+('08_A Spotreba PHM_E (cesty)'!O16*Parametre!$C$99*Parametre!$F$223/1000)</f>
        <v>324.21131137701593</v>
      </c>
      <c r="P22" s="234">
        <f>('08_A Spotreba PHM_E (cesty)'!P7*Parametre!$C$98*Parametre!$F$222/1000)+('08_A Spotreba PHM_E (cesty)'!P16*Parametre!$C$99*Parametre!$F$223/1000)</f>
        <v>314.52745725298706</v>
      </c>
      <c r="Q22" s="234">
        <f>('08_A Spotreba PHM_E (cesty)'!Q7*Parametre!$C$98*Parametre!$F$222/1000)+('08_A Spotreba PHM_E (cesty)'!Q16*Parametre!$C$99*Parametre!$F$223/1000)</f>
        <v>304.6488442319399</v>
      </c>
      <c r="R22" s="234">
        <f>('08_A Spotreba PHM_E (cesty)'!R7*Parametre!$C$98*Parametre!$F$222/1000)+('08_A Spotreba PHM_E (cesty)'!R16*Parametre!$C$99*Parametre!$F$223/1000)</f>
        <v>294.66012045831235</v>
      </c>
      <c r="S22" s="234">
        <f>('08_A Spotreba PHM_E (cesty)'!S7*Parametre!$C$98*Parametre!$F$222/1000)+('08_A Spotreba PHM_E (cesty)'!S16*Parametre!$C$99*Parametre!$F$223/1000)</f>
        <v>281.64776734064185</v>
      </c>
      <c r="T22" s="234">
        <f>('08_A Spotreba PHM_E (cesty)'!T7*Parametre!$C$98*Parametre!$F$222/1000)+('08_A Spotreba PHM_E (cesty)'!T16*Parametre!$C$99*Parametre!$F$223/1000)</f>
        <v>268.75417685807719</v>
      </c>
      <c r="U22" s="234">
        <f>('08_A Spotreba PHM_E (cesty)'!U7*Parametre!$C$98*Parametre!$F$222/1000)+('08_A Spotreba PHM_E (cesty)'!U16*Parametre!$C$99*Parametre!$F$223/1000)</f>
        <v>255.89220265239041</v>
      </c>
      <c r="V22" s="234">
        <f>('08_A Spotreba PHM_E (cesty)'!V7*Parametre!$C$98*Parametre!$F$222/1000)+('08_A Spotreba PHM_E (cesty)'!V16*Parametre!$C$99*Parametre!$F$223/1000)</f>
        <v>243.14806230914911</v>
      </c>
      <c r="W22" s="234">
        <f>('08_A Spotreba PHM_E (cesty)'!W7*Parametre!$C$98*Parametre!$F$222/1000)+('08_A Spotreba PHM_E (cesty)'!W16*Parametre!$C$99*Parametre!$F$223/1000)</f>
        <v>230.43513221575461</v>
      </c>
      <c r="X22" s="234">
        <f>('08_A Spotreba PHM_E (cesty)'!X7*Parametre!$C$98*Parametre!$F$222/1000)+('08_A Spotreba PHM_E (cesty)'!X16*Parametre!$C$99*Parametre!$F$223/1000)</f>
        <v>217.83911407806139</v>
      </c>
      <c r="Y22" s="234">
        <f>('08_A Spotreba PHM_E (cesty)'!Y7*Parametre!$C$98*Parametre!$F$222/1000)+('08_A Spotreba PHM_E (cesty)'!Y16*Parametre!$C$99*Parametre!$F$223/1000)</f>
        <v>205.27390389342582</v>
      </c>
      <c r="Z22" s="234">
        <f>('08_A Spotreba PHM_E (cesty)'!Z7*Parametre!$C$98*Parametre!$F$222/1000)+('08_A Spotreba PHM_E (cesty)'!Z16*Parametre!$C$99*Parametre!$F$223/1000)</f>
        <v>192.82469057473111</v>
      </c>
      <c r="AA22" s="234">
        <f>('08_A Spotreba PHM_E (cesty)'!AA7*Parametre!$C$98*Parametre!$F$222/1000)+('08_A Spotreba PHM_E (cesty)'!AA16*Parametre!$C$99*Parametre!$F$223/1000)</f>
        <v>180.40588661242441</v>
      </c>
      <c r="AB22" s="234">
        <f>('08_A Spotreba PHM_E (cesty)'!AB7*Parametre!$C$98*Parametre!$F$222/1000)+('08_A Spotreba PHM_E (cesty)'!AB16*Parametre!$C$99*Parametre!$F$223/1000)</f>
        <v>168.10217119469033</v>
      </c>
      <c r="AC22" s="234">
        <f>('08_A Spotreba PHM_E (cesty)'!AC7*Parametre!$C$98*Parametre!$F$222/1000)+('08_A Spotreba PHM_E (cesty)'!AC16*Parametre!$C$99*Parametre!$F$223/1000)</f>
        <v>155.87065441648315</v>
      </c>
      <c r="AD22" s="234">
        <f>('08_A Spotreba PHM_E (cesty)'!AD7*Parametre!$C$98*Parametre!$F$222/1000)+('08_A Spotreba PHM_E (cesty)'!AD16*Parametre!$C$99*Parametre!$F$223/1000)</f>
        <v>143.66895616244827</v>
      </c>
      <c r="AE22" s="234">
        <f>('08_A Spotreba PHM_E (cesty)'!AE7*Parametre!$C$98*Parametre!$F$222/1000)+('08_A Spotreba PHM_E (cesty)'!AE16*Parametre!$C$99*Parametre!$F$223/1000)</f>
        <v>131.58099674603321</v>
      </c>
      <c r="AF22" s="234">
        <f>('08_A Spotreba PHM_E (cesty)'!AF7*Parametre!$C$98*Parametre!$F$222/1000)+('08_A Spotreba PHM_E (cesty)'!AF16*Parametre!$C$99*Parametre!$F$223/1000)</f>
        <v>119.52246637597779</v>
      </c>
      <c r="AG22" s="234">
        <f>('08_A Spotreba PHM_E (cesty)'!AG7*Parametre!$C$98*Parametre!$F$222/1000)+('08_A Spotreba PHM_E (cesty)'!AG16*Parametre!$C$99*Parametre!$F$223/1000)</f>
        <v>107.57678323163675</v>
      </c>
      <c r="AH22" s="234">
        <f>('08_A Spotreba PHM_E (cesty)'!AH7*Parametre!$C$98*Parametre!$F$222/1000)+('08_A Spotreba PHM_E (cesty)'!AH16*Parametre!$C$99*Parametre!$F$223/1000)</f>
        <v>95.660143252316956</v>
      </c>
      <c r="AI22" s="234">
        <f>('08_A Spotreba PHM_E (cesty)'!AI7*Parametre!$C$98*Parametre!$F$222/1000)+('08_A Spotreba PHM_E (cesty)'!AI16*Parametre!$C$99*Parametre!$F$223/1000)</f>
        <v>83.855465487776456</v>
      </c>
      <c r="AJ22" s="234">
        <f>('08_A Spotreba PHM_E (cesty)'!AJ7*Parametre!$C$98*Parametre!$F$222/1000)+('08_A Spotreba PHM_E (cesty)'!AJ16*Parametre!$C$99*Parametre!$F$223/1000)</f>
        <v>72.079448574279354</v>
      </c>
      <c r="AK22" s="234">
        <f>('08_A Spotreba PHM_E (cesty)'!AK7*Parametre!$C$98*Parametre!$F$222/1000)+('08_A Spotreba PHM_E (cesty)'!AK16*Parametre!$C$99*Parametre!$F$223/1000)</f>
        <v>60.414515418505694</v>
      </c>
      <c r="AL22" s="234">
        <f>('08_A Spotreba PHM_E (cesty)'!AL7*Parametre!$C$98*Parametre!$F$222/1000)+('08_A Spotreba PHM_E (cesty)'!AL16*Parametre!$C$99*Parametre!$F$223/1000)</f>
        <v>48.777864338263946</v>
      </c>
      <c r="AM22" s="234">
        <f>('08_A Spotreba PHM_E (cesty)'!AM7*Parametre!$C$98*Parametre!$F$222/1000)+('08_A Spotreba PHM_E (cesty)'!AM16*Parametre!$C$99*Parametre!$F$223/1000)</f>
        <v>37.251425065805307</v>
      </c>
      <c r="AN22" s="234">
        <f>('08_A Spotreba PHM_E (cesty)'!AN7*Parametre!$C$98*Parametre!$F$222/1000)+('08_A Spotreba PHM_E (cesty)'!AN16*Parametre!$C$99*Parametre!$F$223/1000)</f>
        <v>25.752892603157811</v>
      </c>
      <c r="AO22" s="234">
        <f>('08_A Spotreba PHM_E (cesty)'!AO7*Parametre!$C$98*Parametre!$F$222/1000)+('08_A Spotreba PHM_E (cesty)'!AO16*Parametre!$C$99*Parametre!$F$223/1000)</f>
        <v>14.363706459030039</v>
      </c>
      <c r="AP22" s="234">
        <f>('08_A Spotreba PHM_E (cesty)'!AP7*Parametre!$C$98*Parametre!$F$222/1000)+('08_A Spotreba PHM_E (cesty)'!AP16*Parametre!$C$99*Parametre!$F$223/1000)</f>
        <v>3.0020553403238317</v>
      </c>
    </row>
    <row r="23" spans="2:42" x14ac:dyDescent="0.2">
      <c r="B23" s="495" t="s">
        <v>678</v>
      </c>
      <c r="C23" s="349">
        <f t="shared" ref="C23:C25" si="9">SUM(D23:AP23)</f>
        <v>2061.147588671512</v>
      </c>
      <c r="D23" s="234">
        <f>('08_A Spotreba PHM_E (cesty)'!D8*Parametre!$C$98*Parametre!$F$222/1000)+('08_A Spotreba PHM_E (cesty)'!D17*Parametre!$C$99*Parametre!$F$223/1000)</f>
        <v>0</v>
      </c>
      <c r="E23" s="234">
        <f>('08_A Spotreba PHM_E (cesty)'!E8*Parametre!$C$98*Parametre!$F$222/1000)+('08_A Spotreba PHM_E (cesty)'!E17*Parametre!$C$99*Parametre!$F$223/1000)</f>
        <v>0</v>
      </c>
      <c r="F23" s="234">
        <f>('08_A Spotreba PHM_E (cesty)'!F8*Parametre!$C$98*Parametre!$F$222/1000)+('08_A Spotreba PHM_E (cesty)'!F17*Parametre!$C$99*Parametre!$F$223/1000)</f>
        <v>0</v>
      </c>
      <c r="G23" s="234">
        <f>('08_A Spotreba PHM_E (cesty)'!G8*Parametre!$C$98*Parametre!$F$222/1000)+('08_A Spotreba PHM_E (cesty)'!G17*Parametre!$C$99*Parametre!$F$223/1000)</f>
        <v>77.200075452149903</v>
      </c>
      <c r="H23" s="234">
        <f>('08_A Spotreba PHM_E (cesty)'!H8*Parametre!$C$98*Parametre!$F$222/1000)+('08_A Spotreba PHM_E (cesty)'!H17*Parametre!$C$99*Parametre!$F$223/1000)</f>
        <v>77.691957195631787</v>
      </c>
      <c r="I23" s="234">
        <f>('08_A Spotreba PHM_E (cesty)'!I8*Parametre!$C$98*Parametre!$F$222/1000)+('08_A Spotreba PHM_E (cesty)'!I17*Parametre!$C$99*Parametre!$F$223/1000)</f>
        <v>77.811803802342283</v>
      </c>
      <c r="J23" s="234">
        <f>('08_A Spotreba PHM_E (cesty)'!J8*Parametre!$C$98*Parametre!$F$222/1000)+('08_A Spotreba PHM_E (cesty)'!J17*Parametre!$C$99*Parametre!$F$223/1000)</f>
        <v>77.606475165753963</v>
      </c>
      <c r="K23" s="234">
        <f>('08_A Spotreba PHM_E (cesty)'!K8*Parametre!$C$98*Parametre!$F$222/1000)+('08_A Spotreba PHM_E (cesty)'!K17*Parametre!$C$99*Parametre!$F$223/1000)</f>
        <v>77.061519713814434</v>
      </c>
      <c r="L23" s="234">
        <f>('08_A Spotreba PHM_E (cesty)'!L8*Parametre!$C$98*Parametre!$F$222/1000)+('08_A Spotreba PHM_E (cesty)'!L17*Parametre!$C$99*Parametre!$F$223/1000)</f>
        <v>76.256807337153845</v>
      </c>
      <c r="M23" s="234">
        <f>('08_A Spotreba PHM_E (cesty)'!M8*Parametre!$C$98*Parametre!$F$222/1000)+('08_A Spotreba PHM_E (cesty)'!M17*Parametre!$C$99*Parametre!$F$223/1000)</f>
        <v>74.818779892253147</v>
      </c>
      <c r="N23" s="234">
        <f>('08_A Spotreba PHM_E (cesty)'!N8*Parametre!$C$98*Parametre!$F$222/1000)+('08_A Spotreba PHM_E (cesty)'!N17*Parametre!$C$99*Parametre!$F$223/1000)</f>
        <v>73.853586077678486</v>
      </c>
      <c r="O23" s="234">
        <f>('08_A Spotreba PHM_E (cesty)'!O8*Parametre!$C$98*Parametre!$F$222/1000)+('08_A Spotreba PHM_E (cesty)'!O17*Parametre!$C$99*Parametre!$F$223/1000)</f>
        <v>72.834980684897104</v>
      </c>
      <c r="P23" s="234">
        <f>('08_A Spotreba PHM_E (cesty)'!P8*Parametre!$C$98*Parametre!$F$222/1000)+('08_A Spotreba PHM_E (cesty)'!P17*Parametre!$C$99*Parametre!$F$223/1000)</f>
        <v>71.776935934832949</v>
      </c>
      <c r="Q23" s="234">
        <f>('08_A Spotreba PHM_E (cesty)'!Q8*Parametre!$C$98*Parametre!$F$222/1000)+('08_A Spotreba PHM_E (cesty)'!Q17*Parametre!$C$99*Parametre!$F$223/1000)</f>
        <v>70.662910072324095</v>
      </c>
      <c r="R23" s="234">
        <f>('08_A Spotreba PHM_E (cesty)'!R8*Parametre!$C$98*Parametre!$F$222/1000)+('08_A Spotreba PHM_E (cesty)'!R17*Parametre!$C$99*Parametre!$F$223/1000)</f>
        <v>69.507283301132617</v>
      </c>
      <c r="S23" s="234">
        <f>('08_A Spotreba PHM_E (cesty)'!S8*Parametre!$C$98*Parametre!$F$222/1000)+('08_A Spotreba PHM_E (cesty)'!S17*Parametre!$C$99*Parametre!$F$223/1000)</f>
        <v>68.292999349094472</v>
      </c>
      <c r="T23" s="234">
        <f>('08_A Spotreba PHM_E (cesty)'!T8*Parametre!$C$98*Parametre!$F$222/1000)+('08_A Spotreba PHM_E (cesty)'!T17*Parametre!$C$99*Parametre!$F$223/1000)</f>
        <v>67.034858301041254</v>
      </c>
      <c r="U23" s="234">
        <f>('08_A Spotreba PHM_E (cesty)'!U8*Parametre!$C$98*Parametre!$F$222/1000)+('08_A Spotreba PHM_E (cesty)'!U17*Parametre!$C$99*Parametre!$F$223/1000)</f>
        <v>65.715273376984769</v>
      </c>
      <c r="V23" s="234">
        <f>('08_A Spotreba PHM_E (cesty)'!V8*Parametre!$C$98*Parametre!$F$222/1000)+('08_A Spotreba PHM_E (cesty)'!V17*Parametre!$C$99*Parametre!$F$223/1000)</f>
        <v>64.349476787592607</v>
      </c>
      <c r="W23" s="234">
        <f>('08_A Spotreba PHM_E (cesty)'!W8*Parametre!$C$98*Parametre!$F$222/1000)+('08_A Spotreba PHM_E (cesty)'!W17*Parametre!$C$99*Parametre!$F$223/1000)</f>
        <v>62.919334757622487</v>
      </c>
      <c r="X23" s="234">
        <f>('08_A Spotreba PHM_E (cesty)'!X8*Parametre!$C$98*Parametre!$F$222/1000)+('08_A Spotreba PHM_E (cesty)'!X17*Parametre!$C$99*Parametre!$F$223/1000)</f>
        <v>61.44052422495821</v>
      </c>
      <c r="Y23" s="234">
        <f>('08_A Spotreba PHM_E (cesty)'!Y8*Parametre!$C$98*Parametre!$F$222/1000)+('08_A Spotreba PHM_E (cesty)'!Y17*Parametre!$C$99*Parametre!$F$223/1000)</f>
        <v>59.894347419654217</v>
      </c>
      <c r="Z23" s="234">
        <f>('08_A Spotreba PHM_E (cesty)'!Z8*Parametre!$C$98*Parametre!$F$222/1000)+('08_A Spotreba PHM_E (cesty)'!Z17*Parametre!$C$99*Parametre!$F$223/1000)</f>
        <v>58.296938975174903</v>
      </c>
      <c r="AA23" s="234">
        <f>('08_A Spotreba PHM_E (cesty)'!AA8*Parametre!$C$98*Parametre!$F$222/1000)+('08_A Spotreba PHM_E (cesty)'!AA17*Parametre!$C$99*Parametre!$F$223/1000)</f>
        <v>56.629019599513356</v>
      </c>
      <c r="AB23" s="234">
        <f>('08_A Spotreba PHM_E (cesty)'!AB8*Parametre!$C$98*Parametre!$F$222/1000)+('08_A Spotreba PHM_E (cesty)'!AB17*Parametre!$C$99*Parametre!$F$223/1000)</f>
        <v>54.907194967736153</v>
      </c>
      <c r="AC23" s="234">
        <f>('08_A Spotreba PHM_E (cesty)'!AC8*Parametre!$C$98*Parametre!$F$222/1000)+('08_A Spotreba PHM_E (cesty)'!AC17*Parametre!$C$99*Parametre!$F$223/1000)</f>
        <v>53.120974067595768</v>
      </c>
      <c r="AD23" s="234">
        <f>('08_A Spotreba PHM_E (cesty)'!AD8*Parametre!$C$98*Parametre!$F$222/1000)+('08_A Spotreba PHM_E (cesty)'!AD17*Parametre!$C$99*Parametre!$F$223/1000)</f>
        <v>51.259283730011376</v>
      </c>
      <c r="AE23" s="234">
        <f>('08_A Spotreba PHM_E (cesty)'!AE8*Parametre!$C$98*Parametre!$F$222/1000)+('08_A Spotreba PHM_E (cesty)'!AE17*Parametre!$C$99*Parametre!$F$223/1000)</f>
        <v>49.339462085079859</v>
      </c>
      <c r="AF23" s="234">
        <f>('08_A Spotreba PHM_E (cesty)'!AF8*Parametre!$C$98*Parametre!$F$222/1000)+('08_A Spotreba PHM_E (cesty)'!AF17*Parametre!$C$99*Parametre!$F$223/1000)</f>
        <v>47.340695755686355</v>
      </c>
      <c r="AG23" s="234">
        <f>('08_A Spotreba PHM_E (cesty)'!AG8*Parametre!$C$98*Parametre!$F$222/1000)+('08_A Spotreba PHM_E (cesty)'!AG17*Parametre!$C$99*Parametre!$F$223/1000)</f>
        <v>45.280829004160822</v>
      </c>
      <c r="AH23" s="234">
        <f>('08_A Spotreba PHM_E (cesty)'!AH8*Parametre!$C$98*Parametre!$F$222/1000)+('08_A Spotreba PHM_E (cesty)'!AH17*Parametre!$C$99*Parametre!$F$223/1000)</f>
        <v>43.138401187624787</v>
      </c>
      <c r="AI23" s="234">
        <f>('08_A Spotreba PHM_E (cesty)'!AI8*Parametre!$C$98*Parametre!$F$222/1000)+('08_A Spotreba PHM_E (cesty)'!AI17*Parametre!$C$99*Parametre!$F$223/1000)</f>
        <v>40.931777457075242</v>
      </c>
      <c r="AJ23" s="234">
        <f>('08_A Spotreba PHM_E (cesty)'!AJ8*Parametre!$C$98*Parametre!$F$222/1000)+('08_A Spotreba PHM_E (cesty)'!AJ17*Parametre!$C$99*Parametre!$F$223/1000)</f>
        <v>38.638829790728366</v>
      </c>
      <c r="AK23" s="234">
        <f>('08_A Spotreba PHM_E (cesty)'!AK8*Parametre!$C$98*Parametre!$F$222/1000)+('08_A Spotreba PHM_E (cesty)'!AK17*Parametre!$C$99*Parametre!$F$223/1000)</f>
        <v>36.278459414331067</v>
      </c>
      <c r="AL23" s="234">
        <f>('08_A Spotreba PHM_E (cesty)'!AL8*Parametre!$C$98*Parametre!$F$222/1000)+('08_A Spotreba PHM_E (cesty)'!AL17*Parametre!$C$99*Parametre!$F$223/1000)</f>
        <v>33.82785018952309</v>
      </c>
      <c r="AM23" s="234">
        <f>('08_A Spotreba PHM_E (cesty)'!AM8*Parametre!$C$98*Parametre!$F$222/1000)+('08_A Spotreba PHM_E (cesty)'!AM17*Parametre!$C$99*Parametre!$F$223/1000)</f>
        <v>30.843798073915998</v>
      </c>
      <c r="AN23" s="234">
        <f>('08_A Spotreba PHM_E (cesty)'!AN8*Parametre!$C$98*Parametre!$F$222/1000)+('08_A Spotreba PHM_E (cesty)'!AN17*Parametre!$C$99*Parametre!$F$223/1000)</f>
        <v>27.849011957893069</v>
      </c>
      <c r="AO23" s="234">
        <f>('08_A Spotreba PHM_E (cesty)'!AO8*Parametre!$C$98*Parametre!$F$222/1000)+('08_A Spotreba PHM_E (cesty)'!AO17*Parametre!$C$99*Parametre!$F$223/1000)</f>
        <v>24.864959842285977</v>
      </c>
      <c r="AP23" s="234">
        <f>('08_A Spotreba PHM_E (cesty)'!AP8*Parametre!$C$98*Parametre!$F$222/1000)+('08_A Spotreba PHM_E (cesty)'!AP17*Parametre!$C$99*Parametre!$F$223/1000)</f>
        <v>21.870173726263026</v>
      </c>
    </row>
    <row r="24" spans="2:42" x14ac:dyDescent="0.2">
      <c r="B24" s="481" t="s">
        <v>689</v>
      </c>
      <c r="C24" s="349">
        <f t="shared" si="9"/>
        <v>0</v>
      </c>
      <c r="D24" s="234">
        <f>('08_A Spotreba PHM_E (cesty)'!D9*Parametre!$C$98*Parametre!$F$222/1000)+('08_A Spotreba PHM_E (cesty)'!D18*Parametre!$C$99*Parametre!$F$223/1000)</f>
        <v>0</v>
      </c>
      <c r="E24" s="234">
        <f>('08_A Spotreba PHM_E (cesty)'!E9*Parametre!$C$98*Parametre!$F$222/1000)+('08_A Spotreba PHM_E (cesty)'!E18*Parametre!$C$99*Parametre!$F$223/1000)</f>
        <v>0</v>
      </c>
      <c r="F24" s="234">
        <f>('08_A Spotreba PHM_E (cesty)'!F9*Parametre!$C$98*Parametre!$F$222/1000)+('08_A Spotreba PHM_E (cesty)'!F18*Parametre!$C$99*Parametre!$F$223/1000)</f>
        <v>0</v>
      </c>
      <c r="G24" s="234">
        <f>('08_A Spotreba PHM_E (cesty)'!G9*Parametre!$C$98*Parametre!$F$222/1000)+('08_A Spotreba PHM_E (cesty)'!G18*Parametre!$C$99*Parametre!$F$223/1000)</f>
        <v>0</v>
      </c>
      <c r="H24" s="234">
        <f>('08_A Spotreba PHM_E (cesty)'!H9*Parametre!$C$98*Parametre!$F$222/1000)+('08_A Spotreba PHM_E (cesty)'!H18*Parametre!$C$99*Parametre!$F$223/1000)</f>
        <v>0</v>
      </c>
      <c r="I24" s="234">
        <f>('08_A Spotreba PHM_E (cesty)'!I9*Parametre!$C$98*Parametre!$F$222/1000)+('08_A Spotreba PHM_E (cesty)'!I18*Parametre!$C$99*Parametre!$F$223/1000)</f>
        <v>0</v>
      </c>
      <c r="J24" s="234">
        <f>('08_A Spotreba PHM_E (cesty)'!J9*Parametre!$C$98*Parametre!$F$222/1000)+('08_A Spotreba PHM_E (cesty)'!J18*Parametre!$C$99*Parametre!$F$223/1000)</f>
        <v>0</v>
      </c>
      <c r="K24" s="234">
        <f>('08_A Spotreba PHM_E (cesty)'!K9*Parametre!$C$98*Parametre!$F$222/1000)+('08_A Spotreba PHM_E (cesty)'!K18*Parametre!$C$99*Parametre!$F$223/1000)</f>
        <v>0</v>
      </c>
      <c r="L24" s="234">
        <f>('08_A Spotreba PHM_E (cesty)'!L9*Parametre!$C$98*Parametre!$F$222/1000)+('08_A Spotreba PHM_E (cesty)'!L18*Parametre!$C$99*Parametre!$F$223/1000)</f>
        <v>0</v>
      </c>
      <c r="M24" s="234">
        <f>('08_A Spotreba PHM_E (cesty)'!M9*Parametre!$C$98*Parametre!$F$222/1000)+('08_A Spotreba PHM_E (cesty)'!M18*Parametre!$C$99*Parametre!$F$223/1000)</f>
        <v>0</v>
      </c>
      <c r="N24" s="234">
        <f>('08_A Spotreba PHM_E (cesty)'!N9*Parametre!$C$98*Parametre!$F$222/1000)+('08_A Spotreba PHM_E (cesty)'!N18*Parametre!$C$99*Parametre!$F$223/1000)</f>
        <v>0</v>
      </c>
      <c r="O24" s="234">
        <f>('08_A Spotreba PHM_E (cesty)'!O9*Parametre!$C$98*Parametre!$F$222/1000)+('08_A Spotreba PHM_E (cesty)'!O18*Parametre!$C$99*Parametre!$F$223/1000)</f>
        <v>0</v>
      </c>
      <c r="P24" s="234">
        <f>('08_A Spotreba PHM_E (cesty)'!P9*Parametre!$C$98*Parametre!$F$222/1000)+('08_A Spotreba PHM_E (cesty)'!P18*Parametre!$C$99*Parametre!$F$223/1000)</f>
        <v>0</v>
      </c>
      <c r="Q24" s="234">
        <f>('08_A Spotreba PHM_E (cesty)'!Q9*Parametre!$C$98*Parametre!$F$222/1000)+('08_A Spotreba PHM_E (cesty)'!Q18*Parametre!$C$99*Parametre!$F$223/1000)</f>
        <v>0</v>
      </c>
      <c r="R24" s="234">
        <f>('08_A Spotreba PHM_E (cesty)'!R9*Parametre!$C$98*Parametre!$F$222/1000)+('08_A Spotreba PHM_E (cesty)'!R18*Parametre!$C$99*Parametre!$F$223/1000)</f>
        <v>0</v>
      </c>
      <c r="S24" s="234">
        <f>('08_A Spotreba PHM_E (cesty)'!S9*Parametre!$C$98*Parametre!$F$222/1000)+('08_A Spotreba PHM_E (cesty)'!S18*Parametre!$C$99*Parametre!$F$223/1000)</f>
        <v>0</v>
      </c>
      <c r="T24" s="234">
        <f>('08_A Spotreba PHM_E (cesty)'!T9*Parametre!$C$98*Parametre!$F$222/1000)+('08_A Spotreba PHM_E (cesty)'!T18*Parametre!$C$99*Parametre!$F$223/1000)</f>
        <v>0</v>
      </c>
      <c r="U24" s="234">
        <f>('08_A Spotreba PHM_E (cesty)'!U9*Parametre!$C$98*Parametre!$F$222/1000)+('08_A Spotreba PHM_E (cesty)'!U18*Parametre!$C$99*Parametre!$F$223/1000)</f>
        <v>0</v>
      </c>
      <c r="V24" s="234">
        <f>('08_A Spotreba PHM_E (cesty)'!V9*Parametre!$C$98*Parametre!$F$222/1000)+('08_A Spotreba PHM_E (cesty)'!V18*Parametre!$C$99*Parametre!$F$223/1000)</f>
        <v>0</v>
      </c>
      <c r="W24" s="234">
        <f>('08_A Spotreba PHM_E (cesty)'!W9*Parametre!$C$98*Parametre!$F$222/1000)+('08_A Spotreba PHM_E (cesty)'!W18*Parametre!$C$99*Parametre!$F$223/1000)</f>
        <v>0</v>
      </c>
      <c r="X24" s="234">
        <f>('08_A Spotreba PHM_E (cesty)'!X9*Parametre!$C$98*Parametre!$F$222/1000)+('08_A Spotreba PHM_E (cesty)'!X18*Parametre!$C$99*Parametre!$F$223/1000)</f>
        <v>0</v>
      </c>
      <c r="Y24" s="234">
        <f>('08_A Spotreba PHM_E (cesty)'!Y9*Parametre!$C$98*Parametre!$F$222/1000)+('08_A Spotreba PHM_E (cesty)'!Y18*Parametre!$C$99*Parametre!$F$223/1000)</f>
        <v>0</v>
      </c>
      <c r="Z24" s="234">
        <f>('08_A Spotreba PHM_E (cesty)'!Z9*Parametre!$C$98*Parametre!$F$222/1000)+('08_A Spotreba PHM_E (cesty)'!Z18*Parametre!$C$99*Parametre!$F$223/1000)</f>
        <v>0</v>
      </c>
      <c r="AA24" s="234">
        <f>('08_A Spotreba PHM_E (cesty)'!AA9*Parametre!$C$98*Parametre!$F$222/1000)+('08_A Spotreba PHM_E (cesty)'!AA18*Parametre!$C$99*Parametre!$F$223/1000)</f>
        <v>0</v>
      </c>
      <c r="AB24" s="234">
        <f>('08_A Spotreba PHM_E (cesty)'!AB9*Parametre!$C$98*Parametre!$F$222/1000)+('08_A Spotreba PHM_E (cesty)'!AB18*Parametre!$C$99*Parametre!$F$223/1000)</f>
        <v>0</v>
      </c>
      <c r="AC24" s="234">
        <f>('08_A Spotreba PHM_E (cesty)'!AC9*Parametre!$C$98*Parametre!$F$222/1000)+('08_A Spotreba PHM_E (cesty)'!AC18*Parametre!$C$99*Parametre!$F$223/1000)</f>
        <v>0</v>
      </c>
      <c r="AD24" s="234">
        <f>('08_A Spotreba PHM_E (cesty)'!AD9*Parametre!$C$98*Parametre!$F$222/1000)+('08_A Spotreba PHM_E (cesty)'!AD18*Parametre!$C$99*Parametre!$F$223/1000)</f>
        <v>0</v>
      </c>
      <c r="AE24" s="234">
        <f>('08_A Spotreba PHM_E (cesty)'!AE9*Parametre!$C$98*Parametre!$F$222/1000)+('08_A Spotreba PHM_E (cesty)'!AE18*Parametre!$C$99*Parametre!$F$223/1000)</f>
        <v>0</v>
      </c>
      <c r="AF24" s="234">
        <f>('08_A Spotreba PHM_E (cesty)'!AF9*Parametre!$C$98*Parametre!$F$222/1000)+('08_A Spotreba PHM_E (cesty)'!AF18*Parametre!$C$99*Parametre!$F$223/1000)</f>
        <v>0</v>
      </c>
      <c r="AG24" s="234">
        <f>('08_A Spotreba PHM_E (cesty)'!AG9*Parametre!$C$98*Parametre!$F$222/1000)+('08_A Spotreba PHM_E (cesty)'!AG18*Parametre!$C$99*Parametre!$F$223/1000)</f>
        <v>0</v>
      </c>
      <c r="AH24" s="234">
        <f>('08_A Spotreba PHM_E (cesty)'!AH9*Parametre!$C$98*Parametre!$F$222/1000)+('08_A Spotreba PHM_E (cesty)'!AH18*Parametre!$C$99*Parametre!$F$223/1000)</f>
        <v>0</v>
      </c>
      <c r="AI24" s="234">
        <f>('08_A Spotreba PHM_E (cesty)'!AI9*Parametre!$C$98*Parametre!$F$222/1000)+('08_A Spotreba PHM_E (cesty)'!AI18*Parametre!$C$99*Parametre!$F$223/1000)</f>
        <v>0</v>
      </c>
      <c r="AJ24" s="234">
        <f>('08_A Spotreba PHM_E (cesty)'!AJ9*Parametre!$C$98*Parametre!$F$222/1000)+('08_A Spotreba PHM_E (cesty)'!AJ18*Parametre!$C$99*Parametre!$F$223/1000)</f>
        <v>0</v>
      </c>
      <c r="AK24" s="234">
        <f>('08_A Spotreba PHM_E (cesty)'!AK9*Parametre!$C$98*Parametre!$F$222/1000)+('08_A Spotreba PHM_E (cesty)'!AK18*Parametre!$C$99*Parametre!$F$223/1000)</f>
        <v>0</v>
      </c>
      <c r="AL24" s="234">
        <f>('08_A Spotreba PHM_E (cesty)'!AL9*Parametre!$C$98*Parametre!$F$222/1000)+('08_A Spotreba PHM_E (cesty)'!AL18*Parametre!$C$99*Parametre!$F$223/1000)</f>
        <v>0</v>
      </c>
      <c r="AM24" s="234">
        <f>('08_A Spotreba PHM_E (cesty)'!AM9*Parametre!$C$98*Parametre!$F$222/1000)+('08_A Spotreba PHM_E (cesty)'!AM18*Parametre!$C$99*Parametre!$F$223/1000)</f>
        <v>0</v>
      </c>
      <c r="AN24" s="234">
        <f>('08_A Spotreba PHM_E (cesty)'!AN9*Parametre!$C$98*Parametre!$F$222/1000)+('08_A Spotreba PHM_E (cesty)'!AN18*Parametre!$C$99*Parametre!$F$223/1000)</f>
        <v>0</v>
      </c>
      <c r="AO24" s="234">
        <f>('08_A Spotreba PHM_E (cesty)'!AO9*Parametre!$C$98*Parametre!$F$222/1000)+('08_A Spotreba PHM_E (cesty)'!AO18*Parametre!$C$99*Parametre!$F$223/1000)</f>
        <v>0</v>
      </c>
      <c r="AP24" s="234">
        <f>('08_A Spotreba PHM_E (cesty)'!AP9*Parametre!$C$98*Parametre!$F$222/1000)+('08_A Spotreba PHM_E (cesty)'!AP18*Parametre!$C$99*Parametre!$F$223/1000)</f>
        <v>0</v>
      </c>
    </row>
    <row r="25" spans="2:42" x14ac:dyDescent="0.2">
      <c r="B25" s="305" t="s">
        <v>591</v>
      </c>
      <c r="C25" s="350">
        <f t="shared" si="9"/>
        <v>9549.0960183250318</v>
      </c>
      <c r="D25" s="350">
        <f t="shared" ref="D25:AP25" si="10">SUM(D22:D24)</f>
        <v>0</v>
      </c>
      <c r="E25" s="350">
        <f t="shared" si="10"/>
        <v>0</v>
      </c>
      <c r="F25" s="350">
        <f t="shared" si="10"/>
        <v>0</v>
      </c>
      <c r="G25" s="350">
        <f t="shared" si="10"/>
        <v>458.68107674960299</v>
      </c>
      <c r="H25" s="350">
        <f t="shared" si="10"/>
        <v>457.89893228466576</v>
      </c>
      <c r="I25" s="350">
        <f t="shared" si="10"/>
        <v>454.53795353655045</v>
      </c>
      <c r="J25" s="350">
        <f t="shared" si="10"/>
        <v>448.97009195247369</v>
      </c>
      <c r="K25" s="350">
        <f t="shared" si="10"/>
        <v>441.14202219325711</v>
      </c>
      <c r="L25" s="350">
        <f t="shared" si="10"/>
        <v>431.63778725353075</v>
      </c>
      <c r="M25" s="350">
        <f t="shared" si="10"/>
        <v>417.99203218342859</v>
      </c>
      <c r="N25" s="350">
        <f t="shared" si="10"/>
        <v>407.6413236151493</v>
      </c>
      <c r="O25" s="350">
        <f t="shared" si="10"/>
        <v>397.04629206191305</v>
      </c>
      <c r="P25" s="350">
        <f t="shared" si="10"/>
        <v>386.30439318781998</v>
      </c>
      <c r="Q25" s="350">
        <f t="shared" si="10"/>
        <v>375.31175430426401</v>
      </c>
      <c r="R25" s="350">
        <f t="shared" si="10"/>
        <v>364.16740375944494</v>
      </c>
      <c r="S25" s="350">
        <f t="shared" si="10"/>
        <v>349.94076668973634</v>
      </c>
      <c r="T25" s="350">
        <f t="shared" si="10"/>
        <v>335.78903515911844</v>
      </c>
      <c r="U25" s="350">
        <f t="shared" si="10"/>
        <v>321.60747602937516</v>
      </c>
      <c r="V25" s="350">
        <f t="shared" si="10"/>
        <v>307.49753909674172</v>
      </c>
      <c r="W25" s="350">
        <f t="shared" si="10"/>
        <v>293.3544669733771</v>
      </c>
      <c r="X25" s="350">
        <f t="shared" si="10"/>
        <v>279.27963830301962</v>
      </c>
      <c r="Y25" s="350">
        <f t="shared" si="10"/>
        <v>265.16825131308002</v>
      </c>
      <c r="Z25" s="350">
        <f t="shared" si="10"/>
        <v>251.121629549906</v>
      </c>
      <c r="AA25" s="350">
        <f t="shared" si="10"/>
        <v>237.03490621193777</v>
      </c>
      <c r="AB25" s="350">
        <f t="shared" si="10"/>
        <v>223.00936616242649</v>
      </c>
      <c r="AC25" s="350">
        <f t="shared" si="10"/>
        <v>208.99162848407892</v>
      </c>
      <c r="AD25" s="350">
        <f t="shared" si="10"/>
        <v>194.92823989245966</v>
      </c>
      <c r="AE25" s="350">
        <f t="shared" si="10"/>
        <v>180.92045883111308</v>
      </c>
      <c r="AF25" s="350">
        <f t="shared" si="10"/>
        <v>166.86316213166413</v>
      </c>
      <c r="AG25" s="350">
        <f t="shared" si="10"/>
        <v>152.85761223579757</v>
      </c>
      <c r="AH25" s="350">
        <f t="shared" si="10"/>
        <v>138.79854443994174</v>
      </c>
      <c r="AI25" s="350">
        <f t="shared" si="10"/>
        <v>124.7872429448517</v>
      </c>
      <c r="AJ25" s="350">
        <f t="shared" si="10"/>
        <v>110.71827836500772</v>
      </c>
      <c r="AK25" s="350">
        <f t="shared" si="10"/>
        <v>96.692974832836768</v>
      </c>
      <c r="AL25" s="350">
        <f t="shared" si="10"/>
        <v>82.605714527787029</v>
      </c>
      <c r="AM25" s="350">
        <f t="shared" si="10"/>
        <v>68.095223139721298</v>
      </c>
      <c r="AN25" s="350">
        <f t="shared" si="10"/>
        <v>53.60190456105088</v>
      </c>
      <c r="AO25" s="350">
        <f t="shared" si="10"/>
        <v>39.228666301316018</v>
      </c>
      <c r="AP25" s="350">
        <f t="shared" si="10"/>
        <v>24.872229066586858</v>
      </c>
    </row>
    <row r="26" spans="2:42" ht="13.2" thickBot="1" x14ac:dyDescent="0.35">
      <c r="B26" s="399" t="s">
        <v>136</v>
      </c>
      <c r="C26" s="257" t="s">
        <v>9</v>
      </c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</row>
    <row r="27" spans="2:42" x14ac:dyDescent="0.2">
      <c r="B27" s="480" t="s">
        <v>658</v>
      </c>
      <c r="C27" s="349">
        <f>SUM(D27:AP27)</f>
        <v>816.69389202539639</v>
      </c>
      <c r="D27" s="234">
        <f>('08_A Spotreba PHM_E (cesty)'!D7*Parametre!$C$98*Parametre!$G$222/1000)+('08_A Spotreba PHM_E (cesty)'!D16*Parametre!$C$99*Parametre!$G$223/1000)</f>
        <v>0</v>
      </c>
      <c r="E27" s="234">
        <f>('08_A Spotreba PHM_E (cesty)'!E7*Parametre!$C$98*Parametre!$G$222/1000)+('08_A Spotreba PHM_E (cesty)'!E16*Parametre!$C$99*Parametre!$G$223/1000)</f>
        <v>0</v>
      </c>
      <c r="F27" s="234">
        <f>('08_A Spotreba PHM_E (cesty)'!F7*Parametre!$C$98*Parametre!$G$222/1000)+('08_A Spotreba PHM_E (cesty)'!F16*Parametre!$C$99*Parametre!$G$223/1000)</f>
        <v>0</v>
      </c>
      <c r="G27" s="234">
        <f>('08_A Spotreba PHM_E (cesty)'!G7*Parametre!$C$98*Parametre!$G$222/1000)+('08_A Spotreba PHM_E (cesty)'!G16*Parametre!$C$99*Parametre!$G$223/1000)</f>
        <v>41.607284907246381</v>
      </c>
      <c r="H27" s="234">
        <f>('08_A Spotreba PHM_E (cesty)'!H7*Parametre!$C$98*Parametre!$G$222/1000)+('08_A Spotreba PHM_E (cesty)'!H16*Parametre!$C$99*Parametre!$G$223/1000)</f>
        <v>41.468329700426899</v>
      </c>
      <c r="I27" s="234">
        <f>('08_A Spotreba PHM_E (cesty)'!I7*Parametre!$C$98*Parametre!$G$222/1000)+('08_A Spotreba PHM_E (cesty)'!I16*Parametre!$C$99*Parametre!$G$223/1000)</f>
        <v>41.088683815682884</v>
      </c>
      <c r="J27" s="234">
        <f>('08_A Spotreba PHM_E (cesty)'!J7*Parametre!$C$98*Parametre!$G$222/1000)+('08_A Spotreba PHM_E (cesty)'!J16*Parametre!$C$99*Parametre!$G$223/1000)</f>
        <v>40.503804266211759</v>
      </c>
      <c r="K27" s="234">
        <f>('08_A Spotreba PHM_E (cesty)'!K7*Parametre!$C$98*Parametre!$G$222/1000)+('08_A Spotreba PHM_E (cesty)'!K16*Parametre!$C$99*Parametre!$G$223/1000)</f>
        <v>39.709451176636435</v>
      </c>
      <c r="L27" s="234">
        <f>('08_A Spotreba PHM_E (cesty)'!L7*Parametre!$C$98*Parametre!$G$222/1000)+('08_A Spotreba PHM_E (cesty)'!L16*Parametre!$C$99*Parametre!$G$223/1000)</f>
        <v>38.760613586802542</v>
      </c>
      <c r="M27" s="234">
        <f>('08_A Spotreba PHM_E (cesty)'!M7*Parametre!$C$98*Parametre!$G$222/1000)+('08_A Spotreba PHM_E (cesty)'!M16*Parametre!$C$99*Parametre!$G$223/1000)</f>
        <v>37.429143868404239</v>
      </c>
      <c r="N27" s="234">
        <f>('08_A Spotreba PHM_E (cesty)'!N7*Parametre!$C$98*Parametre!$G$222/1000)+('08_A Spotreba PHM_E (cesty)'!N16*Parametre!$C$99*Parametre!$G$223/1000)</f>
        <v>36.405486635067831</v>
      </c>
      <c r="O27" s="234">
        <f>('08_A Spotreba PHM_E (cesty)'!O7*Parametre!$C$98*Parametre!$G$222/1000)+('08_A Spotreba PHM_E (cesty)'!O16*Parametre!$C$99*Parametre!$G$223/1000)</f>
        <v>35.361007118929187</v>
      </c>
      <c r="P27" s="234">
        <f>('08_A Spotreba PHM_E (cesty)'!P7*Parametre!$C$98*Parametre!$G$222/1000)+('08_A Spotreba PHM_E (cesty)'!P16*Parametre!$C$99*Parametre!$G$223/1000)</f>
        <v>34.30481067357983</v>
      </c>
      <c r="Q27" s="234">
        <f>('08_A Spotreba PHM_E (cesty)'!Q7*Parametre!$C$98*Parametre!$G$222/1000)+('08_A Spotreba PHM_E (cesty)'!Q16*Parametre!$C$99*Parametre!$G$223/1000)</f>
        <v>33.227372308216374</v>
      </c>
      <c r="R27" s="234">
        <f>('08_A Spotreba PHM_E (cesty)'!R7*Parametre!$C$98*Parametre!$G$222/1000)+('08_A Spotreba PHM_E (cesty)'!R16*Parametre!$C$99*Parametre!$G$223/1000)</f>
        <v>32.137924407808228</v>
      </c>
      <c r="S27" s="234">
        <f>('08_A Spotreba PHM_E (cesty)'!S7*Parametre!$C$98*Parametre!$G$222/1000)+('08_A Spotreba PHM_E (cesty)'!S16*Parametre!$C$99*Parametre!$G$223/1000)</f>
        <v>30.71869597535883</v>
      </c>
      <c r="T27" s="234">
        <f>('08_A Spotreba PHM_E (cesty)'!T7*Parametre!$C$98*Parametre!$G$222/1000)+('08_A Spotreba PHM_E (cesty)'!T16*Parametre!$C$99*Parametre!$G$223/1000)</f>
        <v>29.312420719550936</v>
      </c>
      <c r="U27" s="234">
        <f>('08_A Spotreba PHM_E (cesty)'!U7*Parametre!$C$98*Parametre!$G$222/1000)+('08_A Spotreba PHM_E (cesty)'!U16*Parametre!$C$99*Parametre!$G$223/1000)</f>
        <v>27.909593780789731</v>
      </c>
      <c r="V27" s="234">
        <f>('08_A Spotreba PHM_E (cesty)'!V7*Parametre!$C$98*Parametre!$G$222/1000)+('08_A Spotreba PHM_E (cesty)'!V16*Parametre!$C$99*Parametre!$G$223/1000)</f>
        <v>26.519618719500315</v>
      </c>
      <c r="W27" s="234">
        <f>('08_A Spotreba PHM_E (cesty)'!W7*Parametre!$C$98*Parametre!$G$222/1000)+('08_A Spotreba PHM_E (cesty)'!W16*Parametre!$C$99*Parametre!$G$223/1000)</f>
        <v>25.133047690791784</v>
      </c>
      <c r="X27" s="234">
        <f>('08_A Spotreba PHM_E (cesty)'!X7*Parametre!$C$98*Parametre!$G$222/1000)+('08_A Spotreba PHM_E (cesty)'!X16*Parametre!$C$99*Parametre!$G$223/1000)</f>
        <v>23.759227989235537</v>
      </c>
      <c r="Y27" s="234">
        <f>('08_A Spotreba PHM_E (cesty)'!Y7*Parametre!$C$98*Parametre!$G$222/1000)+('08_A Spotreba PHM_E (cesty)'!Y16*Parametre!$C$99*Parametre!$G$223/1000)</f>
        <v>22.388768442643549</v>
      </c>
      <c r="Z27" s="234">
        <f>('08_A Spotreba PHM_E (cesty)'!Z7*Parametre!$C$98*Parametre!$G$222/1000)+('08_A Spotreba PHM_E (cesty)'!Z16*Parametre!$C$99*Parametre!$G$223/1000)</f>
        <v>21.030960416397615</v>
      </c>
      <c r="AA27" s="234">
        <f>('08_A Spotreba PHM_E (cesty)'!AA7*Parametre!$C$98*Parametre!$G$222/1000)+('08_A Spotreba PHM_E (cesty)'!AA16*Parametre!$C$99*Parametre!$G$223/1000)</f>
        <v>19.676469071063124</v>
      </c>
      <c r="AB27" s="234">
        <f>('08_A Spotreba PHM_E (cesty)'!AB7*Parametre!$C$98*Parametre!$G$222/1000)+('08_A Spotreba PHM_E (cesty)'!AB16*Parametre!$C$99*Parametre!$G$223/1000)</f>
        <v>18.334530177481952</v>
      </c>
      <c r="AC27" s="234">
        <f>('08_A Spotreba PHM_E (cesty)'!AC7*Parametre!$C$98*Parametre!$G$222/1000)+('08_A Spotreba PHM_E (cesty)'!AC16*Parametre!$C$99*Parametre!$G$223/1000)</f>
        <v>17.000465829040632</v>
      </c>
      <c r="AD27" s="234">
        <f>('08_A Spotreba PHM_E (cesty)'!AD7*Parametre!$C$98*Parametre!$G$222/1000)+('08_A Spotreba PHM_E (cesty)'!AD16*Parametre!$C$99*Parametre!$G$223/1000)</f>
        <v>15.669653720754205</v>
      </c>
      <c r="AE27" s="234">
        <f>('08_A Spotreba PHM_E (cesty)'!AE7*Parametre!$C$98*Parametre!$G$222/1000)+('08_A Spotreba PHM_E (cesty)'!AE16*Parametre!$C$99*Parametre!$G$223/1000)</f>
        <v>14.351246854683701</v>
      </c>
      <c r="AF27" s="234">
        <f>('08_A Spotreba PHM_E (cesty)'!AF7*Parametre!$C$98*Parametre!$G$222/1000)+('08_A Spotreba PHM_E (cesty)'!AF16*Parametre!$C$99*Parametre!$G$223/1000)</f>
        <v>13.036049749288745</v>
      </c>
      <c r="AG27" s="234">
        <f>('08_A Spotreba PHM_E (cesty)'!AG7*Parametre!$C$98*Parametre!$G$222/1000)+('08_A Spotreba PHM_E (cesty)'!AG16*Parametre!$C$99*Parametre!$G$223/1000)</f>
        <v>11.733160639980943</v>
      </c>
      <c r="AH27" s="234">
        <f>('08_A Spotreba PHM_E (cesty)'!AH7*Parametre!$C$98*Parametre!$G$222/1000)+('08_A Spotreba PHM_E (cesty)'!AH16*Parametre!$C$99*Parametre!$G$223/1000)</f>
        <v>10.433439204128792</v>
      </c>
      <c r="AI27" s="234">
        <f>('08_A Spotreba PHM_E (cesty)'!AI7*Parametre!$C$98*Parametre!$G$222/1000)+('08_A Spotreba PHM_E (cesty)'!AI16*Parametre!$C$99*Parametre!$G$223/1000)</f>
        <v>9.1459292381881863</v>
      </c>
      <c r="AJ27" s="234">
        <f>('08_A Spotreba PHM_E (cesty)'!AJ7*Parametre!$C$98*Parametre!$G$222/1000)+('08_A Spotreba PHM_E (cesty)'!AJ16*Parametre!$C$99*Parametre!$G$223/1000)</f>
        <v>7.8615452475674248</v>
      </c>
      <c r="AK27" s="234">
        <f>('08_A Spotreba PHM_E (cesty)'!AK7*Parametre!$C$98*Parametre!$G$222/1000)+('08_A Spotreba PHM_E (cesty)'!AK16*Parametre!$C$99*Parametre!$G$223/1000)</f>
        <v>6.5892769154996405</v>
      </c>
      <c r="AL27" s="234">
        <f>('08_A Spotreba PHM_E (cesty)'!AL7*Parametre!$C$98*Parametre!$G$222/1000)+('08_A Spotreba PHM_E (cesty)'!AL16*Parametre!$C$99*Parametre!$G$223/1000)</f>
        <v>5.3200932465485549</v>
      </c>
      <c r="AM27" s="234">
        <f>('08_A Spotreba PHM_E (cesty)'!AM7*Parametre!$C$98*Parametre!$G$222/1000)+('08_A Spotreba PHM_E (cesty)'!AM16*Parametre!$C$99*Parametre!$G$223/1000)</f>
        <v>4.0629301345085063</v>
      </c>
      <c r="AN27" s="234">
        <f>('08_A Spotreba PHM_E (cesty)'!AN7*Parametre!$C$98*Parametre!$G$222/1000)+('08_A Spotreba PHM_E (cesty)'!AN16*Parametre!$C$99*Parametre!$G$223/1000)</f>
        <v>2.808810756187083</v>
      </c>
      <c r="AO27" s="234">
        <f>('08_A Spotreba PHM_E (cesty)'!AO7*Parametre!$C$98*Parametre!$G$222/1000)+('08_A Spotreba PHM_E (cesty)'!AO16*Parametre!$C$99*Parametre!$G$223/1000)</f>
        <v>1.56661753778643</v>
      </c>
      <c r="AP27" s="234">
        <f>('08_A Spotreba PHM_E (cesty)'!AP7*Parametre!$C$98*Parametre!$G$222/1000)+('08_A Spotreba PHM_E (cesty)'!AP16*Parametre!$C$99*Parametre!$G$223/1000)</f>
        <v>0.32742750340738425</v>
      </c>
    </row>
    <row r="28" spans="2:42" x14ac:dyDescent="0.2">
      <c r="B28" s="495" t="s">
        <v>678</v>
      </c>
      <c r="C28" s="349">
        <f t="shared" ref="C28:C30" si="11">SUM(D28:AP28)</f>
        <v>220.93516463969254</v>
      </c>
      <c r="D28" s="234">
        <f>('08_A Spotreba PHM_E (cesty)'!D8*Parametre!$C$98*Parametre!$G$222/1000)+('08_A Spotreba PHM_E (cesty)'!D17*Parametre!$C$99*Parametre!$G$223/1000)</f>
        <v>0</v>
      </c>
      <c r="E28" s="234">
        <f>('08_A Spotreba PHM_E (cesty)'!E8*Parametre!$C$98*Parametre!$G$222/1000)+('08_A Spotreba PHM_E (cesty)'!E17*Parametre!$C$99*Parametre!$G$223/1000)</f>
        <v>0</v>
      </c>
      <c r="F28" s="234">
        <f>('08_A Spotreba PHM_E (cesty)'!F8*Parametre!$C$98*Parametre!$G$222/1000)+('08_A Spotreba PHM_E (cesty)'!F17*Parametre!$C$99*Parametre!$G$223/1000)</f>
        <v>0</v>
      </c>
      <c r="G28" s="234">
        <f>('08_A Spotreba PHM_E (cesty)'!G8*Parametre!$C$98*Parametre!$G$222/1000)+('08_A Spotreba PHM_E (cesty)'!G17*Parametre!$C$99*Parametre!$G$223/1000)</f>
        <v>8.4832190559022767</v>
      </c>
      <c r="H28" s="234">
        <f>('08_A Spotreba PHM_E (cesty)'!H8*Parametre!$C$98*Parametre!$G$222/1000)+('08_A Spotreba PHM_E (cesty)'!H17*Parametre!$C$99*Parametre!$G$223/1000)</f>
        <v>8.5349124413755728</v>
      </c>
      <c r="I28" s="234">
        <f>('08_A Spotreba PHM_E (cesty)'!I8*Parametre!$C$98*Parametre!$G$222/1000)+('08_A Spotreba PHM_E (cesty)'!I17*Parametre!$C$99*Parametre!$G$223/1000)</f>
        <v>8.5443460910827262</v>
      </c>
      <c r="J28" s="234">
        <f>('08_A Spotreba PHM_E (cesty)'!J8*Parametre!$C$98*Parametre!$G$222/1000)+('08_A Spotreba PHM_E (cesty)'!J17*Parametre!$C$99*Parametre!$G$223/1000)</f>
        <v>8.5168341879914138</v>
      </c>
      <c r="K28" s="234">
        <f>('08_A Spotreba PHM_E (cesty)'!K8*Parametre!$C$98*Parametre!$G$222/1000)+('08_A Spotreba PHM_E (cesty)'!K17*Parametre!$C$99*Parametre!$G$223/1000)</f>
        <v>8.450736619841642</v>
      </c>
      <c r="L28" s="234">
        <f>('08_A Spotreba PHM_E (cesty)'!L8*Parametre!$C$98*Parametre!$G$222/1000)+('08_A Spotreba PHM_E (cesty)'!L17*Parametre!$C$99*Parametre!$G$223/1000)</f>
        <v>8.355111715956296</v>
      </c>
      <c r="M28" s="234">
        <f>('08_A Spotreba PHM_E (cesty)'!M8*Parametre!$C$98*Parametre!$G$222/1000)+('08_A Spotreba PHM_E (cesty)'!M17*Parametre!$C$99*Parametre!$G$223/1000)</f>
        <v>8.1875875064697343</v>
      </c>
      <c r="N28" s="234">
        <f>('08_A Spotreba PHM_E (cesty)'!N8*Parametre!$C$98*Parametre!$G$222/1000)+('08_A Spotreba PHM_E (cesty)'!N17*Parametre!$C$99*Parametre!$G$223/1000)</f>
        <v>8.0736284414616382</v>
      </c>
      <c r="O28" s="234">
        <f>('08_A Spotreba PHM_E (cesty)'!O8*Parametre!$C$98*Parametre!$G$222/1000)+('08_A Spotreba PHM_E (cesty)'!O17*Parametre!$C$99*Parametre!$G$223/1000)</f>
        <v>7.9535439208007883</v>
      </c>
      <c r="P28" s="234">
        <f>('08_A Spotreba PHM_E (cesty)'!P8*Parametre!$C$98*Parametre!$G$222/1000)+('08_A Spotreba PHM_E (cesty)'!P17*Parametre!$C$99*Parametre!$G$223/1000)</f>
        <v>7.8289177417820435</v>
      </c>
      <c r="Q28" s="234">
        <f>('08_A Spotreba PHM_E (cesty)'!Q8*Parametre!$C$98*Parametre!$G$222/1000)+('08_A Spotreba PHM_E (cesty)'!Q17*Parametre!$C$99*Parametre!$G$223/1000)</f>
        <v>7.6978726246943738</v>
      </c>
      <c r="R28" s="234">
        <f>('08_A Spotreba PHM_E (cesty)'!R8*Parametre!$C$98*Parametre!$G$222/1000)+('08_A Spotreba PHM_E (cesty)'!R17*Parametre!$C$99*Parametre!$G$223/1000)</f>
        <v>7.5620386119980987</v>
      </c>
      <c r="S28" s="234">
        <f>('08_A Spotreba PHM_E (cesty)'!S8*Parametre!$C$98*Parametre!$G$222/1000)+('08_A Spotreba PHM_E (cesty)'!S17*Parametre!$C$99*Parametre!$G$223/1000)</f>
        <v>7.4194800337185152</v>
      </c>
      <c r="T28" s="234">
        <f>('08_A Spotreba PHM_E (cesty)'!T8*Parametre!$C$98*Parametre!$G$222/1000)+('08_A Spotreba PHM_E (cesty)'!T17*Parametre!$C$99*Parametre!$G$223/1000)</f>
        <v>7.2718745261226356</v>
      </c>
      <c r="U28" s="234">
        <f>('08_A Spotreba PHM_E (cesty)'!U8*Parametre!$C$98*Parametre!$G$222/1000)+('08_A Spotreba PHM_E (cesty)'!U17*Parametre!$C$99*Parametre!$G$223/1000)</f>
        <v>7.1172262142707101</v>
      </c>
      <c r="V28" s="234">
        <f>('08_A Spotreba PHM_E (cesty)'!V8*Parametre!$C$98*Parametre!$G$222/1000)+('08_A Spotreba PHM_E (cesty)'!V17*Parametre!$C$99*Parametre!$G$223/1000)</f>
        <v>6.95726171615574</v>
      </c>
      <c r="W28" s="234">
        <f>('08_A Spotreba PHM_E (cesty)'!W8*Parametre!$C$98*Parametre!$G$222/1000)+('08_A Spotreba PHM_E (cesty)'!W17*Parametre!$C$99*Parametre!$G$223/1000)</f>
        <v>6.7899230808152984</v>
      </c>
      <c r="X28" s="234">
        <f>('08_A Spotreba PHM_E (cesty)'!X8*Parametre!$C$98*Parametre!$G$222/1000)+('08_A Spotreba PHM_E (cesty)'!X17*Parametre!$C$99*Parametre!$G$223/1000)</f>
        <v>6.6169873363080782</v>
      </c>
      <c r="Y28" s="234">
        <f>('08_A Spotreba PHM_E (cesty)'!Y8*Parametre!$C$98*Parametre!$G$222/1000)+('08_A Spotreba PHM_E (cesty)'!Y17*Parametre!$C$99*Parametre!$G$223/1000)</f>
        <v>6.4363325264861997</v>
      </c>
      <c r="Z28" s="234">
        <f>('08_A Spotreba PHM_E (cesty)'!Z8*Parametre!$C$98*Parametre!$G$222/1000)+('08_A Spotreba PHM_E (cesty)'!Z17*Parametre!$C$99*Parametre!$G$223/1000)</f>
        <v>6.2497875594095476</v>
      </c>
      <c r="AA28" s="234">
        <f>('08_A Spotreba PHM_E (cesty)'!AA8*Parametre!$C$98*Parametre!$G$222/1000)+('08_A Spotreba PHM_E (cesty)'!AA17*Parametre!$C$99*Parametre!$G$223/1000)</f>
        <v>6.0551644846737265</v>
      </c>
      <c r="AB28" s="234">
        <f>('08_A Spotreba PHM_E (cesty)'!AB8*Parametre!$C$98*Parametre!$G$222/1000)+('08_A Spotreba PHM_E (cesty)'!AB17*Parametre!$C$99*Parametre!$G$223/1000)</f>
        <v>5.8543456030807999</v>
      </c>
      <c r="AC28" s="234">
        <f>('08_A Spotreba PHM_E (cesty)'!AC8*Parametre!$C$98*Parametre!$G$222/1000)+('08_A Spotreba PHM_E (cesty)'!AC17*Parametre!$C$99*Parametre!$G$223/1000)</f>
        <v>5.6461397430310356</v>
      </c>
      <c r="AD28" s="234">
        <f>('08_A Spotreba PHM_E (cesty)'!AD8*Parametre!$C$98*Parametre!$G$222/1000)+('08_A Spotreba PHM_E (cesty)'!AD17*Parametre!$C$99*Parametre!$G$223/1000)</f>
        <v>5.4292896831609649</v>
      </c>
      <c r="AE28" s="234">
        <f>('08_A Spotreba PHM_E (cesty)'!AE8*Parametre!$C$98*Parametre!$G$222/1000)+('08_A Spotreba PHM_E (cesty)'!AE17*Parametre!$C$99*Parametre!$G$223/1000)</f>
        <v>5.2057607482546011</v>
      </c>
      <c r="AF28" s="234">
        <f>('08_A Spotreba PHM_E (cesty)'!AF8*Parametre!$C$98*Parametre!$G$222/1000)+('08_A Spotreba PHM_E (cesty)'!AF17*Parametre!$C$99*Parametre!$G$223/1000)</f>
        <v>4.973190891797314</v>
      </c>
      <c r="AG28" s="234">
        <f>('08_A Spotreba PHM_E (cesty)'!AG8*Parametre!$C$98*Parametre!$G$222/1000)+('08_A Spotreba PHM_E (cesty)'!AG17*Parametre!$C$99*Parametre!$G$223/1000)</f>
        <v>4.7336028087528481</v>
      </c>
      <c r="AH28" s="234">
        <f>('08_A Spotreba PHM_E (cesty)'!AH8*Parametre!$C$98*Parametre!$G$222/1000)+('08_A Spotreba PHM_E (cesty)'!AH17*Parametre!$C$99*Parametre!$G$223/1000)</f>
        <v>4.4845609975123715</v>
      </c>
      <c r="AI28" s="234">
        <f>('08_A Spotreba PHM_E (cesty)'!AI8*Parametre!$C$98*Parametre!$G$222/1000)+('08_A Spotreba PHM_E (cesty)'!AI17*Parametre!$C$99*Parametre!$G$223/1000)</f>
        <v>4.2281471958230448</v>
      </c>
      <c r="AJ28" s="234">
        <f>('08_A Spotreba PHM_E (cesty)'!AJ8*Parametre!$C$98*Parametre!$G$222/1000)+('08_A Spotreba PHM_E (cesty)'!AJ17*Parametre!$C$99*Parametre!$G$223/1000)</f>
        <v>3.9618501644704613</v>
      </c>
      <c r="AK28" s="234">
        <f>('08_A Spotreba PHM_E (cesty)'!AK8*Parametre!$C$98*Parametre!$G$222/1000)+('08_A Spotreba PHM_E (cesty)'!AK17*Parametre!$C$99*Parametre!$G$223/1000)</f>
        <v>3.6878124052871986</v>
      </c>
      <c r="AL28" s="234">
        <f>('08_A Spotreba PHM_E (cesty)'!AL8*Parametre!$C$98*Parametre!$G$222/1000)+('08_A Spotreba PHM_E (cesty)'!AL17*Parametre!$C$99*Parametre!$G$223/1000)</f>
        <v>3.4034445880690392</v>
      </c>
      <c r="AM28" s="234">
        <f>('08_A Spotreba PHM_E (cesty)'!AM8*Parametre!$C$98*Parametre!$G$222/1000)+('08_A Spotreba PHM_E (cesty)'!AM17*Parametre!$C$99*Parametre!$G$223/1000)</f>
        <v>3.064977093743964</v>
      </c>
      <c r="AN28" s="234">
        <f>('08_A Spotreba PHM_E (cesty)'!AN8*Parametre!$C$98*Parametre!$G$222/1000)+('08_A Spotreba PHM_E (cesty)'!AN17*Parametre!$C$99*Parametre!$G$223/1000)</f>
        <v>2.7252920904464979</v>
      </c>
      <c r="AO28" s="234">
        <f>('08_A Spotreba PHM_E (cesty)'!AO8*Parametre!$C$98*Parametre!$G$222/1000)+('08_A Spotreba PHM_E (cesty)'!AO17*Parametre!$C$99*Parametre!$G$223/1000)</f>
        <v>2.3868245961214232</v>
      </c>
      <c r="AP28" s="234">
        <f>('08_A Spotreba PHM_E (cesty)'!AP8*Parametre!$C$98*Parametre!$G$222/1000)+('08_A Spotreba PHM_E (cesty)'!AP17*Parametre!$C$99*Parametre!$G$223/1000)</f>
        <v>2.0471395928239553</v>
      </c>
    </row>
    <row r="29" spans="2:42" x14ac:dyDescent="0.2">
      <c r="B29" s="481" t="s">
        <v>689</v>
      </c>
      <c r="C29" s="349">
        <f t="shared" si="11"/>
        <v>0</v>
      </c>
      <c r="D29" s="234">
        <f>('08_A Spotreba PHM_E (cesty)'!D9*Parametre!$C$98*Parametre!$G$222/1000)+('08_A Spotreba PHM_E (cesty)'!D18*Parametre!$C$99*Parametre!$G$223/1000)</f>
        <v>0</v>
      </c>
      <c r="E29" s="234">
        <f>('08_A Spotreba PHM_E (cesty)'!E9*Parametre!$C$98*Parametre!$G$222/1000)+('08_A Spotreba PHM_E (cesty)'!E18*Parametre!$C$99*Parametre!$G$223/1000)</f>
        <v>0</v>
      </c>
      <c r="F29" s="234">
        <f>('08_A Spotreba PHM_E (cesty)'!F9*Parametre!$C$98*Parametre!$G$222/1000)+('08_A Spotreba PHM_E (cesty)'!F18*Parametre!$C$99*Parametre!$G$223/1000)</f>
        <v>0</v>
      </c>
      <c r="G29" s="234">
        <f>('08_A Spotreba PHM_E (cesty)'!G9*Parametre!$C$98*Parametre!$G$222/1000)+('08_A Spotreba PHM_E (cesty)'!G18*Parametre!$C$99*Parametre!$G$223/1000)</f>
        <v>0</v>
      </c>
      <c r="H29" s="234">
        <f>('08_A Spotreba PHM_E (cesty)'!H9*Parametre!$C$98*Parametre!$G$222/1000)+('08_A Spotreba PHM_E (cesty)'!H18*Parametre!$C$99*Parametre!$G$223/1000)</f>
        <v>0</v>
      </c>
      <c r="I29" s="234">
        <f>('08_A Spotreba PHM_E (cesty)'!I9*Parametre!$C$98*Parametre!$G$222/1000)+('08_A Spotreba PHM_E (cesty)'!I18*Parametre!$C$99*Parametre!$G$223/1000)</f>
        <v>0</v>
      </c>
      <c r="J29" s="234">
        <f>('08_A Spotreba PHM_E (cesty)'!J9*Parametre!$C$98*Parametre!$G$222/1000)+('08_A Spotreba PHM_E (cesty)'!J18*Parametre!$C$99*Parametre!$G$223/1000)</f>
        <v>0</v>
      </c>
      <c r="K29" s="234">
        <f>('08_A Spotreba PHM_E (cesty)'!K9*Parametre!$C$98*Parametre!$G$222/1000)+('08_A Spotreba PHM_E (cesty)'!K18*Parametre!$C$99*Parametre!$G$223/1000)</f>
        <v>0</v>
      </c>
      <c r="L29" s="234">
        <f>('08_A Spotreba PHM_E (cesty)'!L9*Parametre!$C$98*Parametre!$G$222/1000)+('08_A Spotreba PHM_E (cesty)'!L18*Parametre!$C$99*Parametre!$G$223/1000)</f>
        <v>0</v>
      </c>
      <c r="M29" s="234">
        <f>('08_A Spotreba PHM_E (cesty)'!M9*Parametre!$C$98*Parametre!$G$222/1000)+('08_A Spotreba PHM_E (cesty)'!M18*Parametre!$C$99*Parametre!$G$223/1000)</f>
        <v>0</v>
      </c>
      <c r="N29" s="234">
        <f>('08_A Spotreba PHM_E (cesty)'!N9*Parametre!$C$98*Parametre!$G$222/1000)+('08_A Spotreba PHM_E (cesty)'!N18*Parametre!$C$99*Parametre!$G$223/1000)</f>
        <v>0</v>
      </c>
      <c r="O29" s="234">
        <f>('08_A Spotreba PHM_E (cesty)'!O9*Parametre!$C$98*Parametre!$G$222/1000)+('08_A Spotreba PHM_E (cesty)'!O18*Parametre!$C$99*Parametre!$G$223/1000)</f>
        <v>0</v>
      </c>
      <c r="P29" s="234">
        <f>('08_A Spotreba PHM_E (cesty)'!P9*Parametre!$C$98*Parametre!$G$222/1000)+('08_A Spotreba PHM_E (cesty)'!P18*Parametre!$C$99*Parametre!$G$223/1000)</f>
        <v>0</v>
      </c>
      <c r="Q29" s="234">
        <f>('08_A Spotreba PHM_E (cesty)'!Q9*Parametre!$C$98*Parametre!$G$222/1000)+('08_A Spotreba PHM_E (cesty)'!Q18*Parametre!$C$99*Parametre!$G$223/1000)</f>
        <v>0</v>
      </c>
      <c r="R29" s="234">
        <f>('08_A Spotreba PHM_E (cesty)'!R9*Parametre!$C$98*Parametre!$G$222/1000)+('08_A Spotreba PHM_E (cesty)'!R18*Parametre!$C$99*Parametre!$G$223/1000)</f>
        <v>0</v>
      </c>
      <c r="S29" s="234">
        <f>('08_A Spotreba PHM_E (cesty)'!S9*Parametre!$C$98*Parametre!$G$222/1000)+('08_A Spotreba PHM_E (cesty)'!S18*Parametre!$C$99*Parametre!$G$223/1000)</f>
        <v>0</v>
      </c>
      <c r="T29" s="234">
        <f>('08_A Spotreba PHM_E (cesty)'!T9*Parametre!$C$98*Parametre!$G$222/1000)+('08_A Spotreba PHM_E (cesty)'!T18*Parametre!$C$99*Parametre!$G$223/1000)</f>
        <v>0</v>
      </c>
      <c r="U29" s="234">
        <f>('08_A Spotreba PHM_E (cesty)'!U9*Parametre!$C$98*Parametre!$G$222/1000)+('08_A Spotreba PHM_E (cesty)'!U18*Parametre!$C$99*Parametre!$G$223/1000)</f>
        <v>0</v>
      </c>
      <c r="V29" s="234">
        <f>('08_A Spotreba PHM_E (cesty)'!V9*Parametre!$C$98*Parametre!$G$222/1000)+('08_A Spotreba PHM_E (cesty)'!V18*Parametre!$C$99*Parametre!$G$223/1000)</f>
        <v>0</v>
      </c>
      <c r="W29" s="234">
        <f>('08_A Spotreba PHM_E (cesty)'!W9*Parametre!$C$98*Parametre!$G$222/1000)+('08_A Spotreba PHM_E (cesty)'!W18*Parametre!$C$99*Parametre!$G$223/1000)</f>
        <v>0</v>
      </c>
      <c r="X29" s="234">
        <f>('08_A Spotreba PHM_E (cesty)'!X9*Parametre!$C$98*Parametre!$G$222/1000)+('08_A Spotreba PHM_E (cesty)'!X18*Parametre!$C$99*Parametre!$G$223/1000)</f>
        <v>0</v>
      </c>
      <c r="Y29" s="234">
        <f>('08_A Spotreba PHM_E (cesty)'!Y9*Parametre!$C$98*Parametre!$G$222/1000)+('08_A Spotreba PHM_E (cesty)'!Y18*Parametre!$C$99*Parametre!$G$223/1000)</f>
        <v>0</v>
      </c>
      <c r="Z29" s="234">
        <f>('08_A Spotreba PHM_E (cesty)'!Z9*Parametre!$C$98*Parametre!$G$222/1000)+('08_A Spotreba PHM_E (cesty)'!Z18*Parametre!$C$99*Parametre!$G$223/1000)</f>
        <v>0</v>
      </c>
      <c r="AA29" s="234">
        <f>('08_A Spotreba PHM_E (cesty)'!AA9*Parametre!$C$98*Parametre!$G$222/1000)+('08_A Spotreba PHM_E (cesty)'!AA18*Parametre!$C$99*Parametre!$G$223/1000)</f>
        <v>0</v>
      </c>
      <c r="AB29" s="234">
        <f>('08_A Spotreba PHM_E (cesty)'!AB9*Parametre!$C$98*Parametre!$G$222/1000)+('08_A Spotreba PHM_E (cesty)'!AB18*Parametre!$C$99*Parametre!$G$223/1000)</f>
        <v>0</v>
      </c>
      <c r="AC29" s="234">
        <f>('08_A Spotreba PHM_E (cesty)'!AC9*Parametre!$C$98*Parametre!$G$222/1000)+('08_A Spotreba PHM_E (cesty)'!AC18*Parametre!$C$99*Parametre!$G$223/1000)</f>
        <v>0</v>
      </c>
      <c r="AD29" s="234">
        <f>('08_A Spotreba PHM_E (cesty)'!AD9*Parametre!$C$98*Parametre!$G$222/1000)+('08_A Spotreba PHM_E (cesty)'!AD18*Parametre!$C$99*Parametre!$G$223/1000)</f>
        <v>0</v>
      </c>
      <c r="AE29" s="234">
        <f>('08_A Spotreba PHM_E (cesty)'!AE9*Parametre!$C$98*Parametre!$G$222/1000)+('08_A Spotreba PHM_E (cesty)'!AE18*Parametre!$C$99*Parametre!$G$223/1000)</f>
        <v>0</v>
      </c>
      <c r="AF29" s="234">
        <f>('08_A Spotreba PHM_E (cesty)'!AF9*Parametre!$C$98*Parametre!$G$222/1000)+('08_A Spotreba PHM_E (cesty)'!AF18*Parametre!$C$99*Parametre!$G$223/1000)</f>
        <v>0</v>
      </c>
      <c r="AG29" s="234">
        <f>('08_A Spotreba PHM_E (cesty)'!AG9*Parametre!$C$98*Parametre!$G$222/1000)+('08_A Spotreba PHM_E (cesty)'!AG18*Parametre!$C$99*Parametre!$G$223/1000)</f>
        <v>0</v>
      </c>
      <c r="AH29" s="234">
        <f>('08_A Spotreba PHM_E (cesty)'!AH9*Parametre!$C$98*Parametre!$G$222/1000)+('08_A Spotreba PHM_E (cesty)'!AH18*Parametre!$C$99*Parametre!$G$223/1000)</f>
        <v>0</v>
      </c>
      <c r="AI29" s="234">
        <f>('08_A Spotreba PHM_E (cesty)'!AI9*Parametre!$C$98*Parametre!$G$222/1000)+('08_A Spotreba PHM_E (cesty)'!AI18*Parametre!$C$99*Parametre!$G$223/1000)</f>
        <v>0</v>
      </c>
      <c r="AJ29" s="234">
        <f>('08_A Spotreba PHM_E (cesty)'!AJ9*Parametre!$C$98*Parametre!$G$222/1000)+('08_A Spotreba PHM_E (cesty)'!AJ18*Parametre!$C$99*Parametre!$G$223/1000)</f>
        <v>0</v>
      </c>
      <c r="AK29" s="234">
        <f>('08_A Spotreba PHM_E (cesty)'!AK9*Parametre!$C$98*Parametre!$G$222/1000)+('08_A Spotreba PHM_E (cesty)'!AK18*Parametre!$C$99*Parametre!$G$223/1000)</f>
        <v>0</v>
      </c>
      <c r="AL29" s="234">
        <f>('08_A Spotreba PHM_E (cesty)'!AL9*Parametre!$C$98*Parametre!$G$222/1000)+('08_A Spotreba PHM_E (cesty)'!AL18*Parametre!$C$99*Parametre!$G$223/1000)</f>
        <v>0</v>
      </c>
      <c r="AM29" s="234">
        <f>('08_A Spotreba PHM_E (cesty)'!AM9*Parametre!$C$98*Parametre!$G$222/1000)+('08_A Spotreba PHM_E (cesty)'!AM18*Parametre!$C$99*Parametre!$G$223/1000)</f>
        <v>0</v>
      </c>
      <c r="AN29" s="234">
        <f>('08_A Spotreba PHM_E (cesty)'!AN9*Parametre!$C$98*Parametre!$G$222/1000)+('08_A Spotreba PHM_E (cesty)'!AN18*Parametre!$C$99*Parametre!$G$223/1000)</f>
        <v>0</v>
      </c>
      <c r="AO29" s="234">
        <f>('08_A Spotreba PHM_E (cesty)'!AO9*Parametre!$C$98*Parametre!$G$222/1000)+('08_A Spotreba PHM_E (cesty)'!AO18*Parametre!$C$99*Parametre!$G$223/1000)</f>
        <v>0</v>
      </c>
      <c r="AP29" s="234">
        <f>('08_A Spotreba PHM_E (cesty)'!AP9*Parametre!$C$98*Parametre!$G$222/1000)+('08_A Spotreba PHM_E (cesty)'!AP18*Parametre!$C$99*Parametre!$G$223/1000)</f>
        <v>0</v>
      </c>
    </row>
    <row r="30" spans="2:42" x14ac:dyDescent="0.2">
      <c r="B30" s="305" t="s">
        <v>591</v>
      </c>
      <c r="C30" s="350">
        <f t="shared" si="11"/>
        <v>1037.6290566650889</v>
      </c>
      <c r="D30" s="350">
        <f t="shared" ref="D30:AP30" si="12">SUM(D27:D29)</f>
        <v>0</v>
      </c>
      <c r="E30" s="350">
        <f t="shared" si="12"/>
        <v>0</v>
      </c>
      <c r="F30" s="350">
        <f t="shared" si="12"/>
        <v>0</v>
      </c>
      <c r="G30" s="350">
        <f t="shared" si="12"/>
        <v>50.090503963148656</v>
      </c>
      <c r="H30" s="350">
        <f t="shared" si="12"/>
        <v>50.003242141802474</v>
      </c>
      <c r="I30" s="350">
        <f t="shared" si="12"/>
        <v>49.633029906765614</v>
      </c>
      <c r="J30" s="350">
        <f t="shared" si="12"/>
        <v>49.020638454203173</v>
      </c>
      <c r="K30" s="350">
        <f t="shared" si="12"/>
        <v>48.160187796478077</v>
      </c>
      <c r="L30" s="350">
        <f t="shared" si="12"/>
        <v>47.11572530275884</v>
      </c>
      <c r="M30" s="350">
        <f t="shared" si="12"/>
        <v>45.616731374873972</v>
      </c>
      <c r="N30" s="350">
        <f t="shared" si="12"/>
        <v>44.479115076529467</v>
      </c>
      <c r="O30" s="350">
        <f t="shared" si="12"/>
        <v>43.314551039729977</v>
      </c>
      <c r="P30" s="350">
        <f t="shared" si="12"/>
        <v>42.133728415361873</v>
      </c>
      <c r="Q30" s="350">
        <f t="shared" si="12"/>
        <v>40.925244932910751</v>
      </c>
      <c r="R30" s="350">
        <f t="shared" si="12"/>
        <v>39.699963019806326</v>
      </c>
      <c r="S30" s="350">
        <f t="shared" si="12"/>
        <v>38.138176009077348</v>
      </c>
      <c r="T30" s="350">
        <f t="shared" si="12"/>
        <v>36.584295245673573</v>
      </c>
      <c r="U30" s="350">
        <f t="shared" si="12"/>
        <v>35.026819995060443</v>
      </c>
      <c r="V30" s="350">
        <f t="shared" si="12"/>
        <v>33.476880435656057</v>
      </c>
      <c r="W30" s="350">
        <f t="shared" si="12"/>
        <v>31.922970771607083</v>
      </c>
      <c r="X30" s="350">
        <f t="shared" si="12"/>
        <v>30.376215325543615</v>
      </c>
      <c r="Y30" s="350">
        <f t="shared" si="12"/>
        <v>28.82510096912975</v>
      </c>
      <c r="Z30" s="350">
        <f t="shared" si="12"/>
        <v>27.280747975807163</v>
      </c>
      <c r="AA30" s="350">
        <f t="shared" si="12"/>
        <v>25.731633555736849</v>
      </c>
      <c r="AB30" s="350">
        <f t="shared" si="12"/>
        <v>24.188875780562753</v>
      </c>
      <c r="AC30" s="350">
        <f t="shared" si="12"/>
        <v>22.646605572071667</v>
      </c>
      <c r="AD30" s="350">
        <f t="shared" si="12"/>
        <v>21.098943403915172</v>
      </c>
      <c r="AE30" s="350">
        <f t="shared" si="12"/>
        <v>19.557007602938302</v>
      </c>
      <c r="AF30" s="350">
        <f t="shared" si="12"/>
        <v>18.009240641086059</v>
      </c>
      <c r="AG30" s="350">
        <f t="shared" si="12"/>
        <v>16.46676344873379</v>
      </c>
      <c r="AH30" s="350">
        <f t="shared" si="12"/>
        <v>14.918000201641163</v>
      </c>
      <c r="AI30" s="350">
        <f t="shared" si="12"/>
        <v>13.374076434011231</v>
      </c>
      <c r="AJ30" s="350">
        <f t="shared" si="12"/>
        <v>11.823395412037886</v>
      </c>
      <c r="AK30" s="350">
        <f t="shared" si="12"/>
        <v>10.277089320786839</v>
      </c>
      <c r="AL30" s="350">
        <f t="shared" si="12"/>
        <v>8.7235378346175949</v>
      </c>
      <c r="AM30" s="350">
        <f t="shared" si="12"/>
        <v>7.1279072282524698</v>
      </c>
      <c r="AN30" s="350">
        <f t="shared" si="12"/>
        <v>5.5341028466335809</v>
      </c>
      <c r="AO30" s="350">
        <f t="shared" si="12"/>
        <v>3.9534421339078532</v>
      </c>
      <c r="AP30" s="350">
        <f t="shared" si="12"/>
        <v>2.3745670962313397</v>
      </c>
    </row>
    <row r="31" spans="2:42" x14ac:dyDescent="0.2">
      <c r="B31" s="299"/>
      <c r="C31" s="299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</row>
    <row r="32" spans="2:42" x14ac:dyDescent="0.2">
      <c r="B32" s="299"/>
      <c r="C32" s="300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AP76"/>
  <sheetViews>
    <sheetView topLeftCell="A33" zoomScale="90" zoomScaleNormal="90" workbookViewId="0">
      <selection activeCell="B55" activeCellId="2" sqref="B33:B37 B44:B48 B55:B59"/>
    </sheetView>
  </sheetViews>
  <sheetFormatPr defaultColWidth="9.21875" defaultRowHeight="10.199999999999999" x14ac:dyDescent="0.2"/>
  <cols>
    <col min="1" max="1" width="3.77734375" style="30" customWidth="1"/>
    <col min="2" max="2" width="35.77734375" style="30" customWidth="1"/>
    <col min="3" max="3" width="10.21875" style="30" bestFit="1" customWidth="1"/>
    <col min="4" max="4" width="9.77734375" style="30" bestFit="1" customWidth="1"/>
    <col min="5" max="42" width="8.5546875" style="30" bestFit="1" customWidth="1"/>
    <col min="43" max="16384" width="9.21875" style="30"/>
  </cols>
  <sheetData>
    <row r="2" spans="2:42" x14ac:dyDescent="0.2">
      <c r="B2" s="640" t="s">
        <v>449</v>
      </c>
      <c r="C2" s="31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2" x14ac:dyDescent="0.2">
      <c r="B3" s="644"/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</row>
    <row r="4" spans="2:42" x14ac:dyDescent="0.2">
      <c r="B4" s="34" t="s">
        <v>33</v>
      </c>
      <c r="C4" s="34" t="s">
        <v>9</v>
      </c>
      <c r="D4" s="35">
        <f>Parametre!C13</f>
        <v>2026</v>
      </c>
      <c r="E4" s="35">
        <f>$D$4+D3</f>
        <v>2027</v>
      </c>
      <c r="F4" s="35">
        <f>$D$4+E3</f>
        <v>2028</v>
      </c>
      <c r="G4" s="35">
        <f t="shared" ref="G4:AG4" si="0">$D$4+F3</f>
        <v>2029</v>
      </c>
      <c r="H4" s="35">
        <f t="shared" si="0"/>
        <v>2030</v>
      </c>
      <c r="I4" s="35">
        <f t="shared" si="0"/>
        <v>2031</v>
      </c>
      <c r="J4" s="35">
        <f t="shared" si="0"/>
        <v>2032</v>
      </c>
      <c r="K4" s="35">
        <f t="shared" si="0"/>
        <v>2033</v>
      </c>
      <c r="L4" s="35">
        <f t="shared" si="0"/>
        <v>2034</v>
      </c>
      <c r="M4" s="35">
        <f t="shared" si="0"/>
        <v>2035</v>
      </c>
      <c r="N4" s="35">
        <f t="shared" si="0"/>
        <v>2036</v>
      </c>
      <c r="O4" s="35">
        <f t="shared" si="0"/>
        <v>2037</v>
      </c>
      <c r="P4" s="35">
        <f t="shared" si="0"/>
        <v>2038</v>
      </c>
      <c r="Q4" s="35">
        <f t="shared" si="0"/>
        <v>2039</v>
      </c>
      <c r="R4" s="35">
        <f t="shared" si="0"/>
        <v>2040</v>
      </c>
      <c r="S4" s="35">
        <f t="shared" si="0"/>
        <v>2041</v>
      </c>
      <c r="T4" s="35">
        <f t="shared" si="0"/>
        <v>2042</v>
      </c>
      <c r="U4" s="35">
        <f t="shared" si="0"/>
        <v>2043</v>
      </c>
      <c r="V4" s="35">
        <f t="shared" si="0"/>
        <v>2044</v>
      </c>
      <c r="W4" s="35">
        <f t="shared" si="0"/>
        <v>2045</v>
      </c>
      <c r="X4" s="35">
        <f t="shared" si="0"/>
        <v>2046</v>
      </c>
      <c r="Y4" s="35">
        <f t="shared" si="0"/>
        <v>2047</v>
      </c>
      <c r="Z4" s="35">
        <f t="shared" si="0"/>
        <v>2048</v>
      </c>
      <c r="AA4" s="35">
        <f t="shared" si="0"/>
        <v>2049</v>
      </c>
      <c r="AB4" s="35">
        <f t="shared" si="0"/>
        <v>2050</v>
      </c>
      <c r="AC4" s="35">
        <f t="shared" si="0"/>
        <v>2051</v>
      </c>
      <c r="AD4" s="35">
        <f t="shared" si="0"/>
        <v>2052</v>
      </c>
      <c r="AE4" s="35">
        <f t="shared" si="0"/>
        <v>2053</v>
      </c>
      <c r="AF4" s="35">
        <f t="shared" si="0"/>
        <v>2054</v>
      </c>
      <c r="AG4" s="35">
        <f t="shared" si="0"/>
        <v>2055</v>
      </c>
      <c r="AH4" s="35">
        <f t="shared" ref="AH4" si="1">$D$4+AG3</f>
        <v>2056</v>
      </c>
      <c r="AI4" s="35">
        <f t="shared" ref="AI4" si="2">$D$4+AH3</f>
        <v>2057</v>
      </c>
      <c r="AJ4" s="35">
        <f t="shared" ref="AJ4" si="3">$D$4+AI3</f>
        <v>2058</v>
      </c>
      <c r="AK4" s="35">
        <f t="shared" ref="AK4" si="4">$D$4+AJ3</f>
        <v>2059</v>
      </c>
      <c r="AL4" s="35">
        <f t="shared" ref="AL4" si="5">$D$4+AK3</f>
        <v>2060</v>
      </c>
      <c r="AM4" s="35">
        <f t="shared" ref="AM4" si="6">$D$4+AL3</f>
        <v>2061</v>
      </c>
      <c r="AN4" s="35">
        <f t="shared" ref="AN4" si="7">$D$4+AM3</f>
        <v>2062</v>
      </c>
      <c r="AO4" s="35">
        <f t="shared" ref="AO4" si="8">$D$4+AN3</f>
        <v>2063</v>
      </c>
      <c r="AP4" s="35">
        <f t="shared" ref="AP4" si="9">$D$4+AO3</f>
        <v>2064</v>
      </c>
    </row>
    <row r="5" spans="2:42" ht="12.6" x14ac:dyDescent="0.3">
      <c r="B5" s="31" t="s">
        <v>149</v>
      </c>
      <c r="C5" s="37">
        <f>SUM(D5:AP5)</f>
        <v>0</v>
      </c>
      <c r="D5" s="120">
        <f>'11a Znečisťujúce látky (voz.)'!D6*Parametre!$C$107/1000</f>
        <v>0</v>
      </c>
      <c r="E5" s="120">
        <f>'11a Znečisťujúce látky (voz.)'!E6*Parametre!$C$107/1000</f>
        <v>0</v>
      </c>
      <c r="F5" s="120">
        <f>'11a Znečisťujúce látky (voz.)'!F6*Parametre!$C$107/1000</f>
        <v>0</v>
      </c>
      <c r="G5" s="120">
        <f>'11a Znečisťujúce látky (voz.)'!G6*Parametre!$C$107/1000</f>
        <v>0</v>
      </c>
      <c r="H5" s="120">
        <f>'11a Znečisťujúce látky (voz.)'!H6*Parametre!$C$107/1000</f>
        <v>0</v>
      </c>
      <c r="I5" s="120">
        <f>'11a Znečisťujúce látky (voz.)'!I6*Parametre!$C$107/1000</f>
        <v>0</v>
      </c>
      <c r="J5" s="120">
        <f>'11a Znečisťujúce látky (voz.)'!J6*Parametre!$C$107/1000</f>
        <v>0</v>
      </c>
      <c r="K5" s="120">
        <f>'11a Znečisťujúce látky (voz.)'!K6*Parametre!$C$107/1000</f>
        <v>0</v>
      </c>
      <c r="L5" s="120">
        <f>'11a Znečisťujúce látky (voz.)'!L6*Parametre!$C$107/1000</f>
        <v>0</v>
      </c>
      <c r="M5" s="120">
        <f>'11a Znečisťujúce látky (voz.)'!M6*Parametre!$C$107/1000</f>
        <v>0</v>
      </c>
      <c r="N5" s="120">
        <f>'11a Znečisťujúce látky (voz.)'!N6*Parametre!$C$107/1000</f>
        <v>0</v>
      </c>
      <c r="O5" s="120">
        <f>'11a Znečisťujúce látky (voz.)'!O6*Parametre!$C$107/1000</f>
        <v>0</v>
      </c>
      <c r="P5" s="120">
        <f>'11a Znečisťujúce látky (voz.)'!P6*Parametre!$C$107/1000</f>
        <v>0</v>
      </c>
      <c r="Q5" s="120">
        <f>'11a Znečisťujúce látky (voz.)'!Q6*Parametre!$C$107/1000</f>
        <v>0</v>
      </c>
      <c r="R5" s="120">
        <f>'11a Znečisťujúce látky (voz.)'!R6*Parametre!$C$107/1000</f>
        <v>0</v>
      </c>
      <c r="S5" s="120">
        <f>'11a Znečisťujúce látky (voz.)'!S6*Parametre!$C$107/1000</f>
        <v>0</v>
      </c>
      <c r="T5" s="120">
        <f>'11a Znečisťujúce látky (voz.)'!T6*Parametre!$C$107/1000</f>
        <v>0</v>
      </c>
      <c r="U5" s="120">
        <f>'11a Znečisťujúce látky (voz.)'!U6*Parametre!$C$107/1000</f>
        <v>0</v>
      </c>
      <c r="V5" s="120">
        <f>'11a Znečisťujúce látky (voz.)'!V6*Parametre!$C$107/1000</f>
        <v>0</v>
      </c>
      <c r="W5" s="120">
        <f>'11a Znečisťujúce látky (voz.)'!W6*Parametre!$C$107/1000</f>
        <v>0</v>
      </c>
      <c r="X5" s="120">
        <f>'11a Znečisťujúce látky (voz.)'!X6*Parametre!$C$107/1000</f>
        <v>0</v>
      </c>
      <c r="Y5" s="120">
        <f>'11a Znečisťujúce látky (voz.)'!Y6*Parametre!$C$107/1000</f>
        <v>0</v>
      </c>
      <c r="Z5" s="120">
        <f>'11a Znečisťujúce látky (voz.)'!Z6*Parametre!$C$107/1000</f>
        <v>0</v>
      </c>
      <c r="AA5" s="120">
        <f>'11a Znečisťujúce látky (voz.)'!AA6*Parametre!$C$107/1000</f>
        <v>0</v>
      </c>
      <c r="AB5" s="120">
        <f>'11a Znečisťujúce látky (voz.)'!AB6*Parametre!$C$107/1000</f>
        <v>0</v>
      </c>
      <c r="AC5" s="120">
        <f>'11a Znečisťujúce látky (voz.)'!AC6*Parametre!$C$107/1000</f>
        <v>0</v>
      </c>
      <c r="AD5" s="120">
        <f>'11a Znečisťujúce látky (voz.)'!AD6*Parametre!$C$107/1000</f>
        <v>0</v>
      </c>
      <c r="AE5" s="120">
        <f>'11a Znečisťujúce látky (voz.)'!AE6*Parametre!$C$107/1000</f>
        <v>0</v>
      </c>
      <c r="AF5" s="120">
        <f>'11a Znečisťujúce látky (voz.)'!AF6*Parametre!$C$107/1000</f>
        <v>0</v>
      </c>
      <c r="AG5" s="120">
        <f>'11a Znečisťujúce látky (voz.)'!AG6*Parametre!$C$107/1000</f>
        <v>0</v>
      </c>
      <c r="AH5" s="120">
        <f>'11a Znečisťujúce látky (voz.)'!AH6*Parametre!$C$107/1000</f>
        <v>0</v>
      </c>
      <c r="AI5" s="120">
        <f>'11a Znečisťujúce látky (voz.)'!AI6*Parametre!$C$107/1000</f>
        <v>0</v>
      </c>
      <c r="AJ5" s="120">
        <f>'11a Znečisťujúce látky (voz.)'!AJ6*Parametre!$C$107/1000</f>
        <v>0</v>
      </c>
      <c r="AK5" s="120">
        <f>'11a Znečisťujúce látky (voz.)'!AK6*Parametre!$C$107/1000</f>
        <v>0</v>
      </c>
      <c r="AL5" s="120">
        <f>'11a Znečisťujúce látky (voz.)'!AL6*Parametre!$C$107/1000</f>
        <v>0</v>
      </c>
      <c r="AM5" s="120">
        <f>'11a Znečisťujúce látky (voz.)'!AM6*Parametre!$C$107/1000</f>
        <v>0</v>
      </c>
      <c r="AN5" s="120">
        <f>'11a Znečisťujúce látky (voz.)'!AN6*Parametre!$C$107/1000</f>
        <v>0</v>
      </c>
      <c r="AO5" s="120">
        <f>'11a Znečisťujúce látky (voz.)'!AO6*Parametre!$C$107/1000</f>
        <v>0</v>
      </c>
      <c r="AP5" s="120">
        <f>'11a Znečisťujúce látky (voz.)'!AP6*Parametre!$C$107/1000</f>
        <v>0</v>
      </c>
    </row>
    <row r="6" spans="2:42" ht="12.6" x14ac:dyDescent="0.3">
      <c r="B6" s="31" t="s">
        <v>150</v>
      </c>
      <c r="C6" s="37">
        <f t="shared" ref="C6:C8" si="10">SUM(D6:AP6)</f>
        <v>0</v>
      </c>
      <c r="D6" s="120">
        <f>'12a_A Skleníkové plyny (voz.) '!D32</f>
        <v>0</v>
      </c>
      <c r="E6" s="120">
        <f>'12a_A Skleníkové plyny (voz.) '!E32</f>
        <v>0</v>
      </c>
      <c r="F6" s="120">
        <f>'12a_A Skleníkové plyny (voz.) '!F32</f>
        <v>0</v>
      </c>
      <c r="G6" s="120">
        <f>'12a_A Skleníkové plyny (voz.) '!G32</f>
        <v>0</v>
      </c>
      <c r="H6" s="120">
        <f>'12a_A Skleníkové plyny (voz.) '!H32</f>
        <v>0</v>
      </c>
      <c r="I6" s="120">
        <f>'12a_A Skleníkové plyny (voz.) '!I32</f>
        <v>0</v>
      </c>
      <c r="J6" s="120">
        <f>'12a_A Skleníkové plyny (voz.) '!J32</f>
        <v>0</v>
      </c>
      <c r="K6" s="120">
        <f>'12a_A Skleníkové plyny (voz.) '!K32</f>
        <v>0</v>
      </c>
      <c r="L6" s="120">
        <f>'12a_A Skleníkové plyny (voz.) '!L32</f>
        <v>0</v>
      </c>
      <c r="M6" s="120">
        <f>'12a_A Skleníkové plyny (voz.) '!M32</f>
        <v>0</v>
      </c>
      <c r="N6" s="120">
        <f>'12a_A Skleníkové plyny (voz.) '!N32</f>
        <v>0</v>
      </c>
      <c r="O6" s="120">
        <f>'12a_A Skleníkové plyny (voz.) '!O32</f>
        <v>0</v>
      </c>
      <c r="P6" s="120">
        <f>'12a_A Skleníkové plyny (voz.) '!P32</f>
        <v>0</v>
      </c>
      <c r="Q6" s="120">
        <f>'12a_A Skleníkové plyny (voz.) '!Q32</f>
        <v>0</v>
      </c>
      <c r="R6" s="120">
        <f>'12a_A Skleníkové plyny (voz.) '!R32</f>
        <v>0</v>
      </c>
      <c r="S6" s="120">
        <f>'12a_A Skleníkové plyny (voz.) '!S32</f>
        <v>0</v>
      </c>
      <c r="T6" s="120">
        <f>'12a_A Skleníkové plyny (voz.) '!T32</f>
        <v>0</v>
      </c>
      <c r="U6" s="120">
        <f>'12a_A Skleníkové plyny (voz.) '!U32</f>
        <v>0</v>
      </c>
      <c r="V6" s="120">
        <f>'12a_A Skleníkové plyny (voz.) '!V32</f>
        <v>0</v>
      </c>
      <c r="W6" s="120">
        <f>'12a_A Skleníkové plyny (voz.) '!W32</f>
        <v>0</v>
      </c>
      <c r="X6" s="120">
        <f>'12a_A Skleníkové plyny (voz.) '!X32</f>
        <v>0</v>
      </c>
      <c r="Y6" s="120">
        <f>'12a_A Skleníkové plyny (voz.) '!Y32</f>
        <v>0</v>
      </c>
      <c r="Z6" s="120">
        <f>'12a_A Skleníkové plyny (voz.) '!Z32</f>
        <v>0</v>
      </c>
      <c r="AA6" s="120">
        <f>'12a_A Skleníkové plyny (voz.) '!AA32</f>
        <v>0</v>
      </c>
      <c r="AB6" s="120">
        <f>'12a_A Skleníkové plyny (voz.) '!AB32</f>
        <v>0</v>
      </c>
      <c r="AC6" s="120">
        <f>'12a_A Skleníkové plyny (voz.) '!AC32</f>
        <v>0</v>
      </c>
      <c r="AD6" s="120">
        <f>'12a_A Skleníkové plyny (voz.) '!AD32</f>
        <v>0</v>
      </c>
      <c r="AE6" s="120">
        <f>'12a_A Skleníkové plyny (voz.) '!AE32</f>
        <v>0</v>
      </c>
      <c r="AF6" s="120">
        <f>'12a_A Skleníkové plyny (voz.) '!AF32</f>
        <v>0</v>
      </c>
      <c r="AG6" s="120">
        <f>'12a_A Skleníkové plyny (voz.) '!AG32</f>
        <v>0</v>
      </c>
      <c r="AH6" s="120">
        <f>'12a_A Skleníkové plyny (voz.) '!AH32</f>
        <v>0</v>
      </c>
      <c r="AI6" s="120">
        <f>'12a_A Skleníkové plyny (voz.) '!AI32</f>
        <v>0</v>
      </c>
      <c r="AJ6" s="120">
        <f>'12a_A Skleníkové plyny (voz.) '!AJ32</f>
        <v>0</v>
      </c>
      <c r="AK6" s="120">
        <f>'12a_A Skleníkové plyny (voz.) '!AK32</f>
        <v>0</v>
      </c>
      <c r="AL6" s="120">
        <f>'12a_A Skleníkové plyny (voz.) '!AL32</f>
        <v>0</v>
      </c>
      <c r="AM6" s="120">
        <f>'12a_A Skleníkové plyny (voz.) '!AM32</f>
        <v>0</v>
      </c>
      <c r="AN6" s="120">
        <f>'12a_A Skleníkové plyny (voz.) '!AN32</f>
        <v>0</v>
      </c>
      <c r="AO6" s="120">
        <f>'12a_A Skleníkové plyny (voz.) '!AO32</f>
        <v>0</v>
      </c>
      <c r="AP6" s="120">
        <f>'12a_A Skleníkové plyny (voz.) '!AP32</f>
        <v>0</v>
      </c>
    </row>
    <row r="7" spans="2:42" ht="12.6" x14ac:dyDescent="0.3">
      <c r="B7" s="31" t="s">
        <v>151</v>
      </c>
      <c r="C7" s="37">
        <f t="shared" si="10"/>
        <v>0</v>
      </c>
      <c r="D7" s="120">
        <f>'12a_A Skleníkové plyny (voz.) '!D37</f>
        <v>0</v>
      </c>
      <c r="E7" s="120">
        <f>'12a_A Skleníkové plyny (voz.) '!E37</f>
        <v>0</v>
      </c>
      <c r="F7" s="120">
        <f>'12a_A Skleníkové plyny (voz.) '!F37</f>
        <v>0</v>
      </c>
      <c r="G7" s="120">
        <f>'12a_A Skleníkové plyny (voz.) '!G37</f>
        <v>0</v>
      </c>
      <c r="H7" s="120">
        <f>'12a_A Skleníkové plyny (voz.) '!H37</f>
        <v>0</v>
      </c>
      <c r="I7" s="120">
        <f>'12a_A Skleníkové plyny (voz.) '!I37</f>
        <v>0</v>
      </c>
      <c r="J7" s="120">
        <f>'12a_A Skleníkové plyny (voz.) '!J37</f>
        <v>0</v>
      </c>
      <c r="K7" s="120">
        <f>'12a_A Skleníkové plyny (voz.) '!K37</f>
        <v>0</v>
      </c>
      <c r="L7" s="120">
        <f>'12a_A Skleníkové plyny (voz.) '!L37</f>
        <v>0</v>
      </c>
      <c r="M7" s="120">
        <f>'12a_A Skleníkové plyny (voz.) '!M37</f>
        <v>0</v>
      </c>
      <c r="N7" s="120">
        <f>'12a_A Skleníkové plyny (voz.) '!N37</f>
        <v>0</v>
      </c>
      <c r="O7" s="120">
        <f>'12a_A Skleníkové plyny (voz.) '!O37</f>
        <v>0</v>
      </c>
      <c r="P7" s="120">
        <f>'12a_A Skleníkové plyny (voz.) '!P37</f>
        <v>0</v>
      </c>
      <c r="Q7" s="120">
        <f>'12a_A Skleníkové plyny (voz.) '!Q37</f>
        <v>0</v>
      </c>
      <c r="R7" s="120">
        <f>'12a_A Skleníkové plyny (voz.) '!R37</f>
        <v>0</v>
      </c>
      <c r="S7" s="120">
        <f>'12a_A Skleníkové plyny (voz.) '!S37</f>
        <v>0</v>
      </c>
      <c r="T7" s="120">
        <f>'12a_A Skleníkové plyny (voz.) '!T37</f>
        <v>0</v>
      </c>
      <c r="U7" s="120">
        <f>'12a_A Skleníkové plyny (voz.) '!U37</f>
        <v>0</v>
      </c>
      <c r="V7" s="120">
        <f>'12a_A Skleníkové plyny (voz.) '!V37</f>
        <v>0</v>
      </c>
      <c r="W7" s="120">
        <f>'12a_A Skleníkové plyny (voz.) '!W37</f>
        <v>0</v>
      </c>
      <c r="X7" s="120">
        <f>'12a_A Skleníkové plyny (voz.) '!X37</f>
        <v>0</v>
      </c>
      <c r="Y7" s="120">
        <f>'12a_A Skleníkové plyny (voz.) '!Y37</f>
        <v>0</v>
      </c>
      <c r="Z7" s="120">
        <f>'12a_A Skleníkové plyny (voz.) '!Z37</f>
        <v>0</v>
      </c>
      <c r="AA7" s="120">
        <f>'12a_A Skleníkové plyny (voz.) '!AA37</f>
        <v>0</v>
      </c>
      <c r="AB7" s="120">
        <f>'12a_A Skleníkové plyny (voz.) '!AB37</f>
        <v>0</v>
      </c>
      <c r="AC7" s="120">
        <f>'12a_A Skleníkové plyny (voz.) '!AC37</f>
        <v>0</v>
      </c>
      <c r="AD7" s="120">
        <f>'12a_A Skleníkové plyny (voz.) '!AD37</f>
        <v>0</v>
      </c>
      <c r="AE7" s="120">
        <f>'12a_A Skleníkové plyny (voz.) '!AE37</f>
        <v>0</v>
      </c>
      <c r="AF7" s="120">
        <f>'12a_A Skleníkové plyny (voz.) '!AF37</f>
        <v>0</v>
      </c>
      <c r="AG7" s="120">
        <f>'12a_A Skleníkové plyny (voz.) '!AG37</f>
        <v>0</v>
      </c>
      <c r="AH7" s="120">
        <f>'12a_A Skleníkové plyny (voz.) '!AH37</f>
        <v>0</v>
      </c>
      <c r="AI7" s="120">
        <f>'12a_A Skleníkové plyny (voz.) '!AI37</f>
        <v>0</v>
      </c>
      <c r="AJ7" s="120">
        <f>'12a_A Skleníkové plyny (voz.) '!AJ37</f>
        <v>0</v>
      </c>
      <c r="AK7" s="120">
        <f>'12a_A Skleníkové plyny (voz.) '!AK37</f>
        <v>0</v>
      </c>
      <c r="AL7" s="120">
        <f>'12a_A Skleníkové plyny (voz.) '!AL37</f>
        <v>0</v>
      </c>
      <c r="AM7" s="120">
        <f>'12a_A Skleníkové plyny (voz.) '!AM37</f>
        <v>0</v>
      </c>
      <c r="AN7" s="120">
        <f>'12a_A Skleníkové plyny (voz.) '!AN37</f>
        <v>0</v>
      </c>
      <c r="AO7" s="120">
        <f>'12a_A Skleníkové plyny (voz.) '!AO37</f>
        <v>0</v>
      </c>
      <c r="AP7" s="120">
        <f>'12a_A Skleníkové plyny (voz.) '!AP37</f>
        <v>0</v>
      </c>
    </row>
    <row r="8" spans="2:42" x14ac:dyDescent="0.2">
      <c r="B8" s="32" t="s">
        <v>9</v>
      </c>
      <c r="C8" s="121">
        <f t="shared" si="10"/>
        <v>0</v>
      </c>
      <c r="D8" s="121">
        <f>'12a_A Skleníkové plyny (voz.) '!D27</f>
        <v>0</v>
      </c>
      <c r="E8" s="121">
        <f t="shared" ref="E8:AG8" si="11">SUM(E5:E7)</f>
        <v>0</v>
      </c>
      <c r="F8" s="121">
        <f t="shared" si="11"/>
        <v>0</v>
      </c>
      <c r="G8" s="121">
        <f t="shared" si="11"/>
        <v>0</v>
      </c>
      <c r="H8" s="121">
        <f t="shared" si="11"/>
        <v>0</v>
      </c>
      <c r="I8" s="121">
        <f t="shared" si="11"/>
        <v>0</v>
      </c>
      <c r="J8" s="121">
        <f t="shared" si="11"/>
        <v>0</v>
      </c>
      <c r="K8" s="121">
        <f t="shared" si="11"/>
        <v>0</v>
      </c>
      <c r="L8" s="121">
        <f t="shared" si="11"/>
        <v>0</v>
      </c>
      <c r="M8" s="121">
        <f t="shared" si="11"/>
        <v>0</v>
      </c>
      <c r="N8" s="121">
        <f t="shared" si="11"/>
        <v>0</v>
      </c>
      <c r="O8" s="121">
        <f t="shared" si="11"/>
        <v>0</v>
      </c>
      <c r="P8" s="121">
        <f t="shared" si="11"/>
        <v>0</v>
      </c>
      <c r="Q8" s="121">
        <f t="shared" si="11"/>
        <v>0</v>
      </c>
      <c r="R8" s="121">
        <f t="shared" si="11"/>
        <v>0</v>
      </c>
      <c r="S8" s="121">
        <f t="shared" si="11"/>
        <v>0</v>
      </c>
      <c r="T8" s="121">
        <f t="shared" si="11"/>
        <v>0</v>
      </c>
      <c r="U8" s="121">
        <f t="shared" si="11"/>
        <v>0</v>
      </c>
      <c r="V8" s="121">
        <f t="shared" si="11"/>
        <v>0</v>
      </c>
      <c r="W8" s="121">
        <f t="shared" si="11"/>
        <v>0</v>
      </c>
      <c r="X8" s="121">
        <f t="shared" si="11"/>
        <v>0</v>
      </c>
      <c r="Y8" s="121">
        <f t="shared" si="11"/>
        <v>0</v>
      </c>
      <c r="Z8" s="121">
        <f t="shared" si="11"/>
        <v>0</v>
      </c>
      <c r="AA8" s="121">
        <f t="shared" si="11"/>
        <v>0</v>
      </c>
      <c r="AB8" s="121">
        <f t="shared" si="11"/>
        <v>0</v>
      </c>
      <c r="AC8" s="121">
        <f t="shared" si="11"/>
        <v>0</v>
      </c>
      <c r="AD8" s="121">
        <f t="shared" si="11"/>
        <v>0</v>
      </c>
      <c r="AE8" s="121">
        <f t="shared" si="11"/>
        <v>0</v>
      </c>
      <c r="AF8" s="121">
        <f t="shared" si="11"/>
        <v>0</v>
      </c>
      <c r="AG8" s="121">
        <f t="shared" si="11"/>
        <v>0</v>
      </c>
      <c r="AH8" s="121">
        <f t="shared" ref="AH8:AN8" si="12">SUM(AH5:AH7)</f>
        <v>0</v>
      </c>
      <c r="AI8" s="121">
        <f t="shared" si="12"/>
        <v>0</v>
      </c>
      <c r="AJ8" s="121">
        <f t="shared" si="12"/>
        <v>0</v>
      </c>
      <c r="AK8" s="121">
        <f t="shared" si="12"/>
        <v>0</v>
      </c>
      <c r="AL8" s="121">
        <f t="shared" si="12"/>
        <v>0</v>
      </c>
      <c r="AM8" s="121">
        <f t="shared" si="12"/>
        <v>0</v>
      </c>
      <c r="AN8" s="121">
        <f t="shared" si="12"/>
        <v>0</v>
      </c>
      <c r="AO8" s="121">
        <f t="shared" ref="AO8:AP8" si="13">SUM(AO5:AO7)</f>
        <v>0</v>
      </c>
      <c r="AP8" s="121">
        <f t="shared" si="13"/>
        <v>0</v>
      </c>
    </row>
    <row r="11" spans="2:42" x14ac:dyDescent="0.2">
      <c r="B11" s="640" t="s">
        <v>450</v>
      </c>
      <c r="C11" s="31"/>
      <c r="D11" s="31" t="s">
        <v>10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2:42" x14ac:dyDescent="0.2">
      <c r="B12" s="644"/>
      <c r="C12" s="32"/>
      <c r="D12" s="33">
        <v>1</v>
      </c>
      <c r="E12" s="33">
        <v>2</v>
      </c>
      <c r="F12" s="33">
        <v>3</v>
      </c>
      <c r="G12" s="33">
        <v>4</v>
      </c>
      <c r="H12" s="33">
        <v>5</v>
      </c>
      <c r="I12" s="33">
        <v>6</v>
      </c>
      <c r="J12" s="33">
        <v>7</v>
      </c>
      <c r="K12" s="33">
        <v>8</v>
      </c>
      <c r="L12" s="33">
        <v>9</v>
      </c>
      <c r="M12" s="33">
        <v>10</v>
      </c>
      <c r="N12" s="33">
        <v>11</v>
      </c>
      <c r="O12" s="33">
        <v>12</v>
      </c>
      <c r="P12" s="33">
        <v>13</v>
      </c>
      <c r="Q12" s="33">
        <v>14</v>
      </c>
      <c r="R12" s="33">
        <v>15</v>
      </c>
      <c r="S12" s="33">
        <v>16</v>
      </c>
      <c r="T12" s="33">
        <v>17</v>
      </c>
      <c r="U12" s="33">
        <v>18</v>
      </c>
      <c r="V12" s="33">
        <v>19</v>
      </c>
      <c r="W12" s="33">
        <v>20</v>
      </c>
      <c r="X12" s="33">
        <v>21</v>
      </c>
      <c r="Y12" s="33">
        <v>22</v>
      </c>
      <c r="Z12" s="33">
        <v>23</v>
      </c>
      <c r="AA12" s="33">
        <v>24</v>
      </c>
      <c r="AB12" s="33">
        <v>25</v>
      </c>
      <c r="AC12" s="33">
        <v>26</v>
      </c>
      <c r="AD12" s="33">
        <v>27</v>
      </c>
      <c r="AE12" s="33">
        <v>28</v>
      </c>
      <c r="AF12" s="33">
        <v>29</v>
      </c>
      <c r="AG12" s="33">
        <v>30</v>
      </c>
      <c r="AH12" s="33">
        <v>31</v>
      </c>
      <c r="AI12" s="33">
        <v>32</v>
      </c>
      <c r="AJ12" s="33">
        <v>33</v>
      </c>
      <c r="AK12" s="33">
        <v>34</v>
      </c>
      <c r="AL12" s="33">
        <v>35</v>
      </c>
      <c r="AM12" s="33">
        <v>36</v>
      </c>
      <c r="AN12" s="33">
        <v>37</v>
      </c>
      <c r="AO12" s="33">
        <v>38</v>
      </c>
      <c r="AP12" s="33">
        <v>39</v>
      </c>
    </row>
    <row r="13" spans="2:42" x14ac:dyDescent="0.2">
      <c r="B13" s="34" t="s">
        <v>34</v>
      </c>
      <c r="C13" s="34" t="s">
        <v>9</v>
      </c>
      <c r="D13" s="35">
        <f>D4</f>
        <v>2026</v>
      </c>
      <c r="E13" s="35">
        <f t="shared" ref="E13:AG13" si="14">E4</f>
        <v>2027</v>
      </c>
      <c r="F13" s="35">
        <f t="shared" si="14"/>
        <v>2028</v>
      </c>
      <c r="G13" s="35">
        <f t="shared" si="14"/>
        <v>2029</v>
      </c>
      <c r="H13" s="35">
        <f t="shared" si="14"/>
        <v>2030</v>
      </c>
      <c r="I13" s="35">
        <f t="shared" si="14"/>
        <v>2031</v>
      </c>
      <c r="J13" s="35">
        <f t="shared" si="14"/>
        <v>2032</v>
      </c>
      <c r="K13" s="35">
        <f t="shared" si="14"/>
        <v>2033</v>
      </c>
      <c r="L13" s="35">
        <f t="shared" si="14"/>
        <v>2034</v>
      </c>
      <c r="M13" s="35">
        <f t="shared" si="14"/>
        <v>2035</v>
      </c>
      <c r="N13" s="35">
        <f t="shared" si="14"/>
        <v>2036</v>
      </c>
      <c r="O13" s="35">
        <f t="shared" si="14"/>
        <v>2037</v>
      </c>
      <c r="P13" s="35">
        <f t="shared" si="14"/>
        <v>2038</v>
      </c>
      <c r="Q13" s="35">
        <f t="shared" si="14"/>
        <v>2039</v>
      </c>
      <c r="R13" s="35">
        <f t="shared" si="14"/>
        <v>2040</v>
      </c>
      <c r="S13" s="35">
        <f t="shared" si="14"/>
        <v>2041</v>
      </c>
      <c r="T13" s="35">
        <f t="shared" si="14"/>
        <v>2042</v>
      </c>
      <c r="U13" s="35">
        <f t="shared" si="14"/>
        <v>2043</v>
      </c>
      <c r="V13" s="35">
        <f t="shared" si="14"/>
        <v>2044</v>
      </c>
      <c r="W13" s="35">
        <f t="shared" si="14"/>
        <v>2045</v>
      </c>
      <c r="X13" s="35">
        <f t="shared" si="14"/>
        <v>2046</v>
      </c>
      <c r="Y13" s="35">
        <f t="shared" si="14"/>
        <v>2047</v>
      </c>
      <c r="Z13" s="35">
        <f t="shared" si="14"/>
        <v>2048</v>
      </c>
      <c r="AA13" s="35">
        <f t="shared" si="14"/>
        <v>2049</v>
      </c>
      <c r="AB13" s="35">
        <f t="shared" si="14"/>
        <v>2050</v>
      </c>
      <c r="AC13" s="35">
        <f t="shared" si="14"/>
        <v>2051</v>
      </c>
      <c r="AD13" s="35">
        <f t="shared" si="14"/>
        <v>2052</v>
      </c>
      <c r="AE13" s="35">
        <f t="shared" si="14"/>
        <v>2053</v>
      </c>
      <c r="AF13" s="35">
        <f t="shared" si="14"/>
        <v>2054</v>
      </c>
      <c r="AG13" s="35">
        <f t="shared" si="14"/>
        <v>2055</v>
      </c>
      <c r="AH13" s="35">
        <f t="shared" ref="AH13:AN13" si="15">AH4</f>
        <v>2056</v>
      </c>
      <c r="AI13" s="35">
        <f t="shared" si="15"/>
        <v>2057</v>
      </c>
      <c r="AJ13" s="35">
        <f t="shared" si="15"/>
        <v>2058</v>
      </c>
      <c r="AK13" s="35">
        <f t="shared" si="15"/>
        <v>2059</v>
      </c>
      <c r="AL13" s="35">
        <f t="shared" si="15"/>
        <v>2060</v>
      </c>
      <c r="AM13" s="35">
        <f t="shared" si="15"/>
        <v>2061</v>
      </c>
      <c r="AN13" s="35">
        <f t="shared" si="15"/>
        <v>2062</v>
      </c>
      <c r="AO13" s="35">
        <f t="shared" ref="AO13:AP13" si="16">AO4</f>
        <v>2063</v>
      </c>
      <c r="AP13" s="35">
        <f t="shared" si="16"/>
        <v>2064</v>
      </c>
    </row>
    <row r="14" spans="2:42" ht="12.6" x14ac:dyDescent="0.3">
      <c r="B14" s="31" t="s">
        <v>149</v>
      </c>
      <c r="C14" s="37">
        <f>SUM(D14:AP14)</f>
        <v>0</v>
      </c>
      <c r="D14" s="120">
        <f>'12a_A Skleníkové plyny (voz.) '!D46</f>
        <v>0</v>
      </c>
      <c r="E14" s="120">
        <f>'12a_A Skleníkové plyny (voz.) '!E46</f>
        <v>0</v>
      </c>
      <c r="F14" s="120">
        <f>'12a_A Skleníkové plyny (voz.) '!F46</f>
        <v>0</v>
      </c>
      <c r="G14" s="120">
        <f>'12a_A Skleníkové plyny (voz.) '!G46</f>
        <v>0</v>
      </c>
      <c r="H14" s="120">
        <f>'12a_A Skleníkové plyny (voz.) '!H46</f>
        <v>0</v>
      </c>
      <c r="I14" s="120">
        <f>'12a_A Skleníkové plyny (voz.) '!I46</f>
        <v>0</v>
      </c>
      <c r="J14" s="120">
        <f>'12a_A Skleníkové plyny (voz.) '!J46</f>
        <v>0</v>
      </c>
      <c r="K14" s="120">
        <f>'12a_A Skleníkové plyny (voz.) '!K46</f>
        <v>0</v>
      </c>
      <c r="L14" s="120">
        <f>'12a_A Skleníkové plyny (voz.) '!L46</f>
        <v>0</v>
      </c>
      <c r="M14" s="120">
        <f>'12a_A Skleníkové plyny (voz.) '!M46</f>
        <v>0</v>
      </c>
      <c r="N14" s="120">
        <f>'12a_A Skleníkové plyny (voz.) '!N46</f>
        <v>0</v>
      </c>
      <c r="O14" s="120">
        <f>'12a_A Skleníkové plyny (voz.) '!O46</f>
        <v>0</v>
      </c>
      <c r="P14" s="120">
        <f>'12a_A Skleníkové plyny (voz.) '!P46</f>
        <v>0</v>
      </c>
      <c r="Q14" s="120">
        <f>'12a_A Skleníkové plyny (voz.) '!Q46</f>
        <v>0</v>
      </c>
      <c r="R14" s="120">
        <f>'12a_A Skleníkové plyny (voz.) '!R46</f>
        <v>0</v>
      </c>
      <c r="S14" s="120">
        <f>'12a_A Skleníkové plyny (voz.) '!S46</f>
        <v>0</v>
      </c>
      <c r="T14" s="120">
        <f>'12a_A Skleníkové plyny (voz.) '!T46</f>
        <v>0</v>
      </c>
      <c r="U14" s="120">
        <f>'12a_A Skleníkové plyny (voz.) '!U46</f>
        <v>0</v>
      </c>
      <c r="V14" s="120">
        <f>'12a_A Skleníkové plyny (voz.) '!V46</f>
        <v>0</v>
      </c>
      <c r="W14" s="120">
        <f>'12a_A Skleníkové plyny (voz.) '!W46</f>
        <v>0</v>
      </c>
      <c r="X14" s="120">
        <f>'12a_A Skleníkové plyny (voz.) '!X46</f>
        <v>0</v>
      </c>
      <c r="Y14" s="120">
        <f>'12a_A Skleníkové plyny (voz.) '!Y46</f>
        <v>0</v>
      </c>
      <c r="Z14" s="120">
        <f>'12a_A Skleníkové plyny (voz.) '!Z46</f>
        <v>0</v>
      </c>
      <c r="AA14" s="120">
        <f>'12a_A Skleníkové plyny (voz.) '!AA46</f>
        <v>0</v>
      </c>
      <c r="AB14" s="120">
        <f>'12a_A Skleníkové plyny (voz.) '!AB46</f>
        <v>0</v>
      </c>
      <c r="AC14" s="120">
        <f>'12a_A Skleníkové plyny (voz.) '!AC46</f>
        <v>0</v>
      </c>
      <c r="AD14" s="120">
        <f>'12a_A Skleníkové plyny (voz.) '!AD46</f>
        <v>0</v>
      </c>
      <c r="AE14" s="120">
        <f>'12a_A Skleníkové plyny (voz.) '!AE46</f>
        <v>0</v>
      </c>
      <c r="AF14" s="120">
        <f>'12a_A Skleníkové plyny (voz.) '!AF46</f>
        <v>0</v>
      </c>
      <c r="AG14" s="120">
        <f>'12a_A Skleníkové plyny (voz.) '!AG46</f>
        <v>0</v>
      </c>
      <c r="AH14" s="120">
        <f>'12a_A Skleníkové plyny (voz.) '!AH46</f>
        <v>0</v>
      </c>
      <c r="AI14" s="120">
        <f>'12a_A Skleníkové plyny (voz.) '!AI46</f>
        <v>0</v>
      </c>
      <c r="AJ14" s="120">
        <f>'12a_A Skleníkové plyny (voz.) '!AJ46</f>
        <v>0</v>
      </c>
      <c r="AK14" s="120">
        <f>'12a_A Skleníkové plyny (voz.) '!AK46</f>
        <v>0</v>
      </c>
      <c r="AL14" s="120">
        <f>'12a_A Skleníkové plyny (voz.) '!AL46</f>
        <v>0</v>
      </c>
      <c r="AM14" s="120">
        <f>'12a_A Skleníkové plyny (voz.) '!AM46</f>
        <v>0</v>
      </c>
      <c r="AN14" s="120">
        <f>'12a_A Skleníkové plyny (voz.) '!AN46</f>
        <v>0</v>
      </c>
      <c r="AO14" s="120">
        <f>'12a_A Skleníkové plyny (voz.) '!AO46</f>
        <v>0</v>
      </c>
      <c r="AP14" s="120">
        <f>'12a_A Skleníkové plyny (voz.) '!AP46</f>
        <v>0</v>
      </c>
    </row>
    <row r="15" spans="2:42" ht="12.6" x14ac:dyDescent="0.3">
      <c r="B15" s="31" t="s">
        <v>150</v>
      </c>
      <c r="C15" s="37">
        <f t="shared" ref="C15:C17" si="17">SUM(D15:AP15)</f>
        <v>0</v>
      </c>
      <c r="D15" s="120">
        <f>'12a_A Skleníkové plyny (voz.) '!D51</f>
        <v>0</v>
      </c>
      <c r="E15" s="120">
        <f>'12a_A Skleníkové plyny (voz.) '!E51</f>
        <v>0</v>
      </c>
      <c r="F15" s="120">
        <f>'12a_A Skleníkové plyny (voz.) '!F51</f>
        <v>0</v>
      </c>
      <c r="G15" s="120">
        <f>'12a_A Skleníkové plyny (voz.) '!G51</f>
        <v>0</v>
      </c>
      <c r="H15" s="120">
        <f>'12a_A Skleníkové plyny (voz.) '!H51</f>
        <v>0</v>
      </c>
      <c r="I15" s="120">
        <f>'12a_A Skleníkové plyny (voz.) '!I51</f>
        <v>0</v>
      </c>
      <c r="J15" s="120">
        <f>'12a_A Skleníkové plyny (voz.) '!J51</f>
        <v>0</v>
      </c>
      <c r="K15" s="120">
        <f>'12a_A Skleníkové plyny (voz.) '!K51</f>
        <v>0</v>
      </c>
      <c r="L15" s="120">
        <f>'12a_A Skleníkové plyny (voz.) '!L51</f>
        <v>0</v>
      </c>
      <c r="M15" s="120">
        <f>'12a_A Skleníkové plyny (voz.) '!M51</f>
        <v>0</v>
      </c>
      <c r="N15" s="120">
        <f>'12a_A Skleníkové plyny (voz.) '!N51</f>
        <v>0</v>
      </c>
      <c r="O15" s="120">
        <f>'12a_A Skleníkové plyny (voz.) '!O51</f>
        <v>0</v>
      </c>
      <c r="P15" s="120">
        <f>'12a_A Skleníkové plyny (voz.) '!P51</f>
        <v>0</v>
      </c>
      <c r="Q15" s="120">
        <f>'12a_A Skleníkové plyny (voz.) '!Q51</f>
        <v>0</v>
      </c>
      <c r="R15" s="120">
        <f>'12a_A Skleníkové plyny (voz.) '!R51</f>
        <v>0</v>
      </c>
      <c r="S15" s="120">
        <f>'12a_A Skleníkové plyny (voz.) '!S51</f>
        <v>0</v>
      </c>
      <c r="T15" s="120">
        <f>'12a_A Skleníkové plyny (voz.) '!T51</f>
        <v>0</v>
      </c>
      <c r="U15" s="120">
        <f>'12a_A Skleníkové plyny (voz.) '!U51</f>
        <v>0</v>
      </c>
      <c r="V15" s="120">
        <f>'12a_A Skleníkové plyny (voz.) '!V51</f>
        <v>0</v>
      </c>
      <c r="W15" s="120">
        <f>'12a_A Skleníkové plyny (voz.) '!W51</f>
        <v>0</v>
      </c>
      <c r="X15" s="120">
        <f>'12a_A Skleníkové plyny (voz.) '!X51</f>
        <v>0</v>
      </c>
      <c r="Y15" s="120">
        <f>'12a_A Skleníkové plyny (voz.) '!Y51</f>
        <v>0</v>
      </c>
      <c r="Z15" s="120">
        <f>'12a_A Skleníkové plyny (voz.) '!Z51</f>
        <v>0</v>
      </c>
      <c r="AA15" s="120">
        <f>'12a_A Skleníkové plyny (voz.) '!AA51</f>
        <v>0</v>
      </c>
      <c r="AB15" s="120">
        <f>'12a_A Skleníkové plyny (voz.) '!AB51</f>
        <v>0</v>
      </c>
      <c r="AC15" s="120">
        <f>'12a_A Skleníkové plyny (voz.) '!AC51</f>
        <v>0</v>
      </c>
      <c r="AD15" s="120">
        <f>'12a_A Skleníkové plyny (voz.) '!AD51</f>
        <v>0</v>
      </c>
      <c r="AE15" s="120">
        <f>'12a_A Skleníkové plyny (voz.) '!AE51</f>
        <v>0</v>
      </c>
      <c r="AF15" s="120">
        <f>'12a_A Skleníkové plyny (voz.) '!AF51</f>
        <v>0</v>
      </c>
      <c r="AG15" s="120">
        <f>'12a_A Skleníkové plyny (voz.) '!AG51</f>
        <v>0</v>
      </c>
      <c r="AH15" s="120">
        <f>'12a_A Skleníkové plyny (voz.) '!AH51</f>
        <v>0</v>
      </c>
      <c r="AI15" s="120">
        <f>'12a_A Skleníkové plyny (voz.) '!AI51</f>
        <v>0</v>
      </c>
      <c r="AJ15" s="120">
        <f>'12a_A Skleníkové plyny (voz.) '!AJ51</f>
        <v>0</v>
      </c>
      <c r="AK15" s="120">
        <f>'12a_A Skleníkové plyny (voz.) '!AK51</f>
        <v>0</v>
      </c>
      <c r="AL15" s="120">
        <f>'12a_A Skleníkové plyny (voz.) '!AL51</f>
        <v>0</v>
      </c>
      <c r="AM15" s="120">
        <f>'12a_A Skleníkové plyny (voz.) '!AM51</f>
        <v>0</v>
      </c>
      <c r="AN15" s="120">
        <f>'12a_A Skleníkové plyny (voz.) '!AN51</f>
        <v>0</v>
      </c>
      <c r="AO15" s="120">
        <f>'12a_A Skleníkové plyny (voz.) '!AO51</f>
        <v>0</v>
      </c>
      <c r="AP15" s="120">
        <f>'12a_A Skleníkové plyny (voz.) '!AP51</f>
        <v>0</v>
      </c>
    </row>
    <row r="16" spans="2:42" ht="12.6" x14ac:dyDescent="0.3">
      <c r="B16" s="31" t="s">
        <v>151</v>
      </c>
      <c r="C16" s="37">
        <f t="shared" si="17"/>
        <v>0</v>
      </c>
      <c r="D16" s="120">
        <f>'12a_A Skleníkové plyny (voz.) '!D56</f>
        <v>0</v>
      </c>
      <c r="E16" s="120">
        <f>'12a_A Skleníkové plyny (voz.) '!E56</f>
        <v>0</v>
      </c>
      <c r="F16" s="120">
        <f>'12a_A Skleníkové plyny (voz.) '!F56</f>
        <v>0</v>
      </c>
      <c r="G16" s="120">
        <f>'12a_A Skleníkové plyny (voz.) '!G56</f>
        <v>0</v>
      </c>
      <c r="H16" s="120">
        <f>'12a_A Skleníkové plyny (voz.) '!H56</f>
        <v>0</v>
      </c>
      <c r="I16" s="120">
        <f>'12a_A Skleníkové plyny (voz.) '!I56</f>
        <v>0</v>
      </c>
      <c r="J16" s="120">
        <f>'12a_A Skleníkové plyny (voz.) '!J56</f>
        <v>0</v>
      </c>
      <c r="K16" s="120">
        <f>'12a_A Skleníkové plyny (voz.) '!K56</f>
        <v>0</v>
      </c>
      <c r="L16" s="120">
        <f>'12a_A Skleníkové plyny (voz.) '!L56</f>
        <v>0</v>
      </c>
      <c r="M16" s="120">
        <f>'12a_A Skleníkové plyny (voz.) '!M56</f>
        <v>0</v>
      </c>
      <c r="N16" s="120">
        <f>'12a_A Skleníkové plyny (voz.) '!N56</f>
        <v>0</v>
      </c>
      <c r="O16" s="120">
        <f>'12a_A Skleníkové plyny (voz.) '!O56</f>
        <v>0</v>
      </c>
      <c r="P16" s="120">
        <f>'12a_A Skleníkové plyny (voz.) '!P56</f>
        <v>0</v>
      </c>
      <c r="Q16" s="120">
        <f>'12a_A Skleníkové plyny (voz.) '!Q56</f>
        <v>0</v>
      </c>
      <c r="R16" s="120">
        <f>'12a_A Skleníkové plyny (voz.) '!R56</f>
        <v>0</v>
      </c>
      <c r="S16" s="120">
        <f>'12a_A Skleníkové plyny (voz.) '!S56</f>
        <v>0</v>
      </c>
      <c r="T16" s="120">
        <f>'12a_A Skleníkové plyny (voz.) '!T56</f>
        <v>0</v>
      </c>
      <c r="U16" s="120">
        <f>'12a_A Skleníkové plyny (voz.) '!U56</f>
        <v>0</v>
      </c>
      <c r="V16" s="120">
        <f>'12a_A Skleníkové plyny (voz.) '!V56</f>
        <v>0</v>
      </c>
      <c r="W16" s="120">
        <f>'12a_A Skleníkové plyny (voz.) '!W56</f>
        <v>0</v>
      </c>
      <c r="X16" s="120">
        <f>'12a_A Skleníkové plyny (voz.) '!X56</f>
        <v>0</v>
      </c>
      <c r="Y16" s="120">
        <f>'12a_A Skleníkové plyny (voz.) '!Y56</f>
        <v>0</v>
      </c>
      <c r="Z16" s="120">
        <f>'12a_A Skleníkové plyny (voz.) '!Z56</f>
        <v>0</v>
      </c>
      <c r="AA16" s="120">
        <f>'12a_A Skleníkové plyny (voz.) '!AA56</f>
        <v>0</v>
      </c>
      <c r="AB16" s="120">
        <f>'12a_A Skleníkové plyny (voz.) '!AB56</f>
        <v>0</v>
      </c>
      <c r="AC16" s="120">
        <f>'12a_A Skleníkové plyny (voz.) '!AC56</f>
        <v>0</v>
      </c>
      <c r="AD16" s="120">
        <f>'12a_A Skleníkové plyny (voz.) '!AD56</f>
        <v>0</v>
      </c>
      <c r="AE16" s="120">
        <f>'12a_A Skleníkové plyny (voz.) '!AE56</f>
        <v>0</v>
      </c>
      <c r="AF16" s="120">
        <f>'12a_A Skleníkové plyny (voz.) '!AF56</f>
        <v>0</v>
      </c>
      <c r="AG16" s="120">
        <f>'12a_A Skleníkové plyny (voz.) '!AG56</f>
        <v>0</v>
      </c>
      <c r="AH16" s="120">
        <f>'12a_A Skleníkové plyny (voz.) '!AH56</f>
        <v>0</v>
      </c>
      <c r="AI16" s="120">
        <f>'12a_A Skleníkové plyny (voz.) '!AI56</f>
        <v>0</v>
      </c>
      <c r="AJ16" s="120">
        <f>'12a_A Skleníkové plyny (voz.) '!AJ56</f>
        <v>0</v>
      </c>
      <c r="AK16" s="120">
        <f>'12a_A Skleníkové plyny (voz.) '!AK56</f>
        <v>0</v>
      </c>
      <c r="AL16" s="120">
        <f>'12a_A Skleníkové plyny (voz.) '!AL56</f>
        <v>0</v>
      </c>
      <c r="AM16" s="120">
        <f>'12a_A Skleníkové plyny (voz.) '!AM56</f>
        <v>0</v>
      </c>
      <c r="AN16" s="120">
        <f>'12a_A Skleníkové plyny (voz.) '!AN56</f>
        <v>0</v>
      </c>
      <c r="AO16" s="120">
        <f>'12a_A Skleníkové plyny (voz.) '!AO56</f>
        <v>0</v>
      </c>
      <c r="AP16" s="120">
        <f>'12a_A Skleníkové plyny (voz.) '!AP56</f>
        <v>0</v>
      </c>
    </row>
    <row r="17" spans="2:42" x14ac:dyDescent="0.2">
      <c r="B17" s="32" t="s">
        <v>35</v>
      </c>
      <c r="C17" s="121">
        <f t="shared" si="17"/>
        <v>0</v>
      </c>
      <c r="D17" s="121">
        <f t="shared" ref="D17:AG17" si="18">SUM(D14:D16)</f>
        <v>0</v>
      </c>
      <c r="E17" s="121">
        <f t="shared" si="18"/>
        <v>0</v>
      </c>
      <c r="F17" s="121">
        <f t="shared" si="18"/>
        <v>0</v>
      </c>
      <c r="G17" s="121">
        <f t="shared" si="18"/>
        <v>0</v>
      </c>
      <c r="H17" s="121">
        <f t="shared" si="18"/>
        <v>0</v>
      </c>
      <c r="I17" s="121">
        <f t="shared" si="18"/>
        <v>0</v>
      </c>
      <c r="J17" s="121">
        <f t="shared" si="18"/>
        <v>0</v>
      </c>
      <c r="K17" s="121">
        <f t="shared" si="18"/>
        <v>0</v>
      </c>
      <c r="L17" s="121">
        <f t="shared" si="18"/>
        <v>0</v>
      </c>
      <c r="M17" s="121">
        <f t="shared" si="18"/>
        <v>0</v>
      </c>
      <c r="N17" s="121">
        <f t="shared" si="18"/>
        <v>0</v>
      </c>
      <c r="O17" s="121">
        <f t="shared" si="18"/>
        <v>0</v>
      </c>
      <c r="P17" s="121">
        <f t="shared" si="18"/>
        <v>0</v>
      </c>
      <c r="Q17" s="121">
        <f t="shared" si="18"/>
        <v>0</v>
      </c>
      <c r="R17" s="121">
        <f t="shared" si="18"/>
        <v>0</v>
      </c>
      <c r="S17" s="121">
        <f t="shared" si="18"/>
        <v>0</v>
      </c>
      <c r="T17" s="121">
        <f t="shared" si="18"/>
        <v>0</v>
      </c>
      <c r="U17" s="121">
        <f t="shared" si="18"/>
        <v>0</v>
      </c>
      <c r="V17" s="121">
        <f t="shared" si="18"/>
        <v>0</v>
      </c>
      <c r="W17" s="121">
        <f t="shared" si="18"/>
        <v>0</v>
      </c>
      <c r="X17" s="121">
        <f t="shared" si="18"/>
        <v>0</v>
      </c>
      <c r="Y17" s="121">
        <f t="shared" si="18"/>
        <v>0</v>
      </c>
      <c r="Z17" s="121">
        <f t="shared" si="18"/>
        <v>0</v>
      </c>
      <c r="AA17" s="121">
        <f t="shared" si="18"/>
        <v>0</v>
      </c>
      <c r="AB17" s="121">
        <f t="shared" si="18"/>
        <v>0</v>
      </c>
      <c r="AC17" s="121">
        <f t="shared" si="18"/>
        <v>0</v>
      </c>
      <c r="AD17" s="121">
        <f t="shared" si="18"/>
        <v>0</v>
      </c>
      <c r="AE17" s="121">
        <f t="shared" si="18"/>
        <v>0</v>
      </c>
      <c r="AF17" s="121">
        <f t="shared" si="18"/>
        <v>0</v>
      </c>
      <c r="AG17" s="121">
        <f t="shared" si="18"/>
        <v>0</v>
      </c>
      <c r="AH17" s="121">
        <f t="shared" ref="AH17:AN17" si="19">SUM(AH14:AH16)</f>
        <v>0</v>
      </c>
      <c r="AI17" s="121">
        <f t="shared" si="19"/>
        <v>0</v>
      </c>
      <c r="AJ17" s="121">
        <f t="shared" si="19"/>
        <v>0</v>
      </c>
      <c r="AK17" s="121">
        <f t="shared" si="19"/>
        <v>0</v>
      </c>
      <c r="AL17" s="121">
        <f t="shared" si="19"/>
        <v>0</v>
      </c>
      <c r="AM17" s="121">
        <f t="shared" si="19"/>
        <v>0</v>
      </c>
      <c r="AN17" s="121">
        <f t="shared" si="19"/>
        <v>0</v>
      </c>
      <c r="AO17" s="121">
        <f t="shared" ref="AO17:AP17" si="20">SUM(AO14:AO16)</f>
        <v>0</v>
      </c>
      <c r="AP17" s="121">
        <f t="shared" si="20"/>
        <v>0</v>
      </c>
    </row>
    <row r="20" spans="2:42" x14ac:dyDescent="0.2">
      <c r="B20" s="640" t="s">
        <v>451</v>
      </c>
      <c r="C20" s="31"/>
      <c r="D20" s="31" t="s">
        <v>10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2:42" x14ac:dyDescent="0.2">
      <c r="B21" s="644"/>
      <c r="C21" s="32"/>
      <c r="D21" s="33">
        <v>1</v>
      </c>
      <c r="E21" s="33">
        <v>2</v>
      </c>
      <c r="F21" s="33">
        <v>3</v>
      </c>
      <c r="G21" s="33">
        <v>4</v>
      </c>
      <c r="H21" s="33">
        <v>5</v>
      </c>
      <c r="I21" s="33">
        <v>6</v>
      </c>
      <c r="J21" s="33">
        <v>7</v>
      </c>
      <c r="K21" s="33">
        <v>8</v>
      </c>
      <c r="L21" s="33">
        <v>9</v>
      </c>
      <c r="M21" s="33">
        <v>10</v>
      </c>
      <c r="N21" s="33">
        <v>11</v>
      </c>
      <c r="O21" s="33">
        <v>12</v>
      </c>
      <c r="P21" s="33">
        <v>13</v>
      </c>
      <c r="Q21" s="33">
        <v>14</v>
      </c>
      <c r="R21" s="33">
        <v>15</v>
      </c>
      <c r="S21" s="33">
        <v>16</v>
      </c>
      <c r="T21" s="33">
        <v>17</v>
      </c>
      <c r="U21" s="33">
        <v>18</v>
      </c>
      <c r="V21" s="33">
        <v>19</v>
      </c>
      <c r="W21" s="33">
        <v>20</v>
      </c>
      <c r="X21" s="33">
        <v>21</v>
      </c>
      <c r="Y21" s="33">
        <v>22</v>
      </c>
      <c r="Z21" s="33">
        <v>23</v>
      </c>
      <c r="AA21" s="33">
        <v>24</v>
      </c>
      <c r="AB21" s="33">
        <v>25</v>
      </c>
      <c r="AC21" s="33">
        <v>26</v>
      </c>
      <c r="AD21" s="33">
        <v>27</v>
      </c>
      <c r="AE21" s="33">
        <v>28</v>
      </c>
      <c r="AF21" s="33">
        <v>29</v>
      </c>
      <c r="AG21" s="33">
        <v>30</v>
      </c>
      <c r="AH21" s="33">
        <v>31</v>
      </c>
      <c r="AI21" s="33">
        <v>32</v>
      </c>
      <c r="AJ21" s="33">
        <v>33</v>
      </c>
      <c r="AK21" s="33">
        <v>34</v>
      </c>
      <c r="AL21" s="33">
        <v>35</v>
      </c>
      <c r="AM21" s="33">
        <v>36</v>
      </c>
      <c r="AN21" s="33">
        <v>37</v>
      </c>
      <c r="AO21" s="33">
        <v>38</v>
      </c>
      <c r="AP21" s="33">
        <v>39</v>
      </c>
    </row>
    <row r="22" spans="2:42" x14ac:dyDescent="0.2">
      <c r="B22" s="34" t="s">
        <v>62</v>
      </c>
      <c r="C22" s="34" t="s">
        <v>9</v>
      </c>
      <c r="D22" s="35">
        <f>D4</f>
        <v>2026</v>
      </c>
      <c r="E22" s="35">
        <f t="shared" ref="E22:AG22" si="21">E4</f>
        <v>2027</v>
      </c>
      <c r="F22" s="35">
        <f t="shared" si="21"/>
        <v>2028</v>
      </c>
      <c r="G22" s="35">
        <f t="shared" si="21"/>
        <v>2029</v>
      </c>
      <c r="H22" s="35">
        <f t="shared" si="21"/>
        <v>2030</v>
      </c>
      <c r="I22" s="35">
        <f t="shared" si="21"/>
        <v>2031</v>
      </c>
      <c r="J22" s="35">
        <f t="shared" si="21"/>
        <v>2032</v>
      </c>
      <c r="K22" s="35">
        <f t="shared" si="21"/>
        <v>2033</v>
      </c>
      <c r="L22" s="35">
        <f t="shared" si="21"/>
        <v>2034</v>
      </c>
      <c r="M22" s="35">
        <f t="shared" si="21"/>
        <v>2035</v>
      </c>
      <c r="N22" s="35">
        <f t="shared" si="21"/>
        <v>2036</v>
      </c>
      <c r="O22" s="35">
        <f t="shared" si="21"/>
        <v>2037</v>
      </c>
      <c r="P22" s="35">
        <f t="shared" si="21"/>
        <v>2038</v>
      </c>
      <c r="Q22" s="35">
        <f t="shared" si="21"/>
        <v>2039</v>
      </c>
      <c r="R22" s="35">
        <f t="shared" si="21"/>
        <v>2040</v>
      </c>
      <c r="S22" s="35">
        <f t="shared" si="21"/>
        <v>2041</v>
      </c>
      <c r="T22" s="35">
        <f t="shared" si="21"/>
        <v>2042</v>
      </c>
      <c r="U22" s="35">
        <f t="shared" si="21"/>
        <v>2043</v>
      </c>
      <c r="V22" s="35">
        <f t="shared" si="21"/>
        <v>2044</v>
      </c>
      <c r="W22" s="35">
        <f t="shared" si="21"/>
        <v>2045</v>
      </c>
      <c r="X22" s="35">
        <f t="shared" si="21"/>
        <v>2046</v>
      </c>
      <c r="Y22" s="35">
        <f t="shared" si="21"/>
        <v>2047</v>
      </c>
      <c r="Z22" s="35">
        <f t="shared" si="21"/>
        <v>2048</v>
      </c>
      <c r="AA22" s="35">
        <f t="shared" si="21"/>
        <v>2049</v>
      </c>
      <c r="AB22" s="35">
        <f t="shared" si="21"/>
        <v>2050</v>
      </c>
      <c r="AC22" s="35">
        <f t="shared" si="21"/>
        <v>2051</v>
      </c>
      <c r="AD22" s="35">
        <f t="shared" si="21"/>
        <v>2052</v>
      </c>
      <c r="AE22" s="35">
        <f t="shared" si="21"/>
        <v>2053</v>
      </c>
      <c r="AF22" s="35">
        <f t="shared" si="21"/>
        <v>2054</v>
      </c>
      <c r="AG22" s="35">
        <f t="shared" si="21"/>
        <v>2055</v>
      </c>
      <c r="AH22" s="35">
        <f t="shared" ref="AH22:AN22" si="22">AH4</f>
        <v>2056</v>
      </c>
      <c r="AI22" s="35">
        <f t="shared" si="22"/>
        <v>2057</v>
      </c>
      <c r="AJ22" s="35">
        <f t="shared" si="22"/>
        <v>2058</v>
      </c>
      <c r="AK22" s="35">
        <f t="shared" si="22"/>
        <v>2059</v>
      </c>
      <c r="AL22" s="35">
        <f t="shared" si="22"/>
        <v>2060</v>
      </c>
      <c r="AM22" s="35">
        <f t="shared" si="22"/>
        <v>2061</v>
      </c>
      <c r="AN22" s="35">
        <f t="shared" si="22"/>
        <v>2062</v>
      </c>
      <c r="AO22" s="35">
        <f t="shared" ref="AO22:AP22" si="23">AO4</f>
        <v>2063</v>
      </c>
      <c r="AP22" s="35">
        <f t="shared" si="23"/>
        <v>2064</v>
      </c>
    </row>
    <row r="23" spans="2:42" ht="12.6" x14ac:dyDescent="0.3">
      <c r="B23" s="31" t="s">
        <v>149</v>
      </c>
      <c r="C23" s="37">
        <f>SUM(D23:AP23)</f>
        <v>0</v>
      </c>
      <c r="D23" s="37">
        <f t="shared" ref="D23:AG23" si="24">D5-D14</f>
        <v>0</v>
      </c>
      <c r="E23" s="37">
        <f t="shared" si="24"/>
        <v>0</v>
      </c>
      <c r="F23" s="37">
        <f t="shared" si="24"/>
        <v>0</v>
      </c>
      <c r="G23" s="37">
        <f t="shared" si="24"/>
        <v>0</v>
      </c>
      <c r="H23" s="37">
        <f t="shared" si="24"/>
        <v>0</v>
      </c>
      <c r="I23" s="37">
        <f t="shared" si="24"/>
        <v>0</v>
      </c>
      <c r="J23" s="37">
        <f t="shared" si="24"/>
        <v>0</v>
      </c>
      <c r="K23" s="37">
        <f t="shared" si="24"/>
        <v>0</v>
      </c>
      <c r="L23" s="37">
        <f t="shared" si="24"/>
        <v>0</v>
      </c>
      <c r="M23" s="37">
        <f t="shared" si="24"/>
        <v>0</v>
      </c>
      <c r="N23" s="37">
        <f t="shared" si="24"/>
        <v>0</v>
      </c>
      <c r="O23" s="37">
        <f t="shared" si="24"/>
        <v>0</v>
      </c>
      <c r="P23" s="37">
        <f t="shared" si="24"/>
        <v>0</v>
      </c>
      <c r="Q23" s="37">
        <f t="shared" si="24"/>
        <v>0</v>
      </c>
      <c r="R23" s="37">
        <f t="shared" si="24"/>
        <v>0</v>
      </c>
      <c r="S23" s="37">
        <f t="shared" si="24"/>
        <v>0</v>
      </c>
      <c r="T23" s="37">
        <f t="shared" si="24"/>
        <v>0</v>
      </c>
      <c r="U23" s="37">
        <f t="shared" si="24"/>
        <v>0</v>
      </c>
      <c r="V23" s="37">
        <f t="shared" si="24"/>
        <v>0</v>
      </c>
      <c r="W23" s="37">
        <f t="shared" si="24"/>
        <v>0</v>
      </c>
      <c r="X23" s="37">
        <f t="shared" si="24"/>
        <v>0</v>
      </c>
      <c r="Y23" s="37">
        <f t="shared" si="24"/>
        <v>0</v>
      </c>
      <c r="Z23" s="37">
        <f t="shared" si="24"/>
        <v>0</v>
      </c>
      <c r="AA23" s="37">
        <f t="shared" si="24"/>
        <v>0</v>
      </c>
      <c r="AB23" s="37">
        <f t="shared" si="24"/>
        <v>0</v>
      </c>
      <c r="AC23" s="37">
        <f t="shared" si="24"/>
        <v>0</v>
      </c>
      <c r="AD23" s="37">
        <f t="shared" si="24"/>
        <v>0</v>
      </c>
      <c r="AE23" s="37">
        <f t="shared" si="24"/>
        <v>0</v>
      </c>
      <c r="AF23" s="37">
        <f t="shared" si="24"/>
        <v>0</v>
      </c>
      <c r="AG23" s="37">
        <f t="shared" si="24"/>
        <v>0</v>
      </c>
      <c r="AH23" s="37">
        <f t="shared" ref="AH23:AN23" si="25">AH5-AH14</f>
        <v>0</v>
      </c>
      <c r="AI23" s="37">
        <f t="shared" si="25"/>
        <v>0</v>
      </c>
      <c r="AJ23" s="37">
        <f t="shared" si="25"/>
        <v>0</v>
      </c>
      <c r="AK23" s="37">
        <f t="shared" si="25"/>
        <v>0</v>
      </c>
      <c r="AL23" s="37">
        <f t="shared" si="25"/>
        <v>0</v>
      </c>
      <c r="AM23" s="37">
        <f t="shared" si="25"/>
        <v>0</v>
      </c>
      <c r="AN23" s="37">
        <f t="shared" si="25"/>
        <v>0</v>
      </c>
      <c r="AO23" s="37">
        <f t="shared" ref="AO23:AP23" si="26">AO5-AO14</f>
        <v>0</v>
      </c>
      <c r="AP23" s="37">
        <f t="shared" si="26"/>
        <v>0</v>
      </c>
    </row>
    <row r="24" spans="2:42" ht="12.6" x14ac:dyDescent="0.3">
      <c r="B24" s="31" t="s">
        <v>150</v>
      </c>
      <c r="C24" s="37">
        <f t="shared" ref="C24:C27" si="27">SUM(D24:AP24)</f>
        <v>0</v>
      </c>
      <c r="D24" s="37">
        <f t="shared" ref="D24:AG24" si="28">D6-D15</f>
        <v>0</v>
      </c>
      <c r="E24" s="37">
        <f t="shared" si="28"/>
        <v>0</v>
      </c>
      <c r="F24" s="37">
        <f t="shared" si="28"/>
        <v>0</v>
      </c>
      <c r="G24" s="37">
        <f t="shared" si="28"/>
        <v>0</v>
      </c>
      <c r="H24" s="37">
        <f t="shared" si="28"/>
        <v>0</v>
      </c>
      <c r="I24" s="37">
        <f t="shared" si="28"/>
        <v>0</v>
      </c>
      <c r="J24" s="37">
        <f t="shared" si="28"/>
        <v>0</v>
      </c>
      <c r="K24" s="37">
        <f t="shared" si="28"/>
        <v>0</v>
      </c>
      <c r="L24" s="37">
        <f t="shared" si="28"/>
        <v>0</v>
      </c>
      <c r="M24" s="37">
        <f t="shared" si="28"/>
        <v>0</v>
      </c>
      <c r="N24" s="37">
        <f t="shared" si="28"/>
        <v>0</v>
      </c>
      <c r="O24" s="37">
        <f t="shared" si="28"/>
        <v>0</v>
      </c>
      <c r="P24" s="37">
        <f t="shared" si="28"/>
        <v>0</v>
      </c>
      <c r="Q24" s="37">
        <f t="shared" si="28"/>
        <v>0</v>
      </c>
      <c r="R24" s="37">
        <f t="shared" si="28"/>
        <v>0</v>
      </c>
      <c r="S24" s="37">
        <f t="shared" si="28"/>
        <v>0</v>
      </c>
      <c r="T24" s="37">
        <f t="shared" si="28"/>
        <v>0</v>
      </c>
      <c r="U24" s="37">
        <f t="shared" si="28"/>
        <v>0</v>
      </c>
      <c r="V24" s="37">
        <f t="shared" si="28"/>
        <v>0</v>
      </c>
      <c r="W24" s="37">
        <f t="shared" si="28"/>
        <v>0</v>
      </c>
      <c r="X24" s="37">
        <f t="shared" si="28"/>
        <v>0</v>
      </c>
      <c r="Y24" s="37">
        <f t="shared" si="28"/>
        <v>0</v>
      </c>
      <c r="Z24" s="37">
        <f t="shared" si="28"/>
        <v>0</v>
      </c>
      <c r="AA24" s="37">
        <f t="shared" si="28"/>
        <v>0</v>
      </c>
      <c r="AB24" s="37">
        <f t="shared" si="28"/>
        <v>0</v>
      </c>
      <c r="AC24" s="37">
        <f t="shared" si="28"/>
        <v>0</v>
      </c>
      <c r="AD24" s="37">
        <f t="shared" si="28"/>
        <v>0</v>
      </c>
      <c r="AE24" s="37">
        <f t="shared" si="28"/>
        <v>0</v>
      </c>
      <c r="AF24" s="37">
        <f t="shared" si="28"/>
        <v>0</v>
      </c>
      <c r="AG24" s="37">
        <f t="shared" si="28"/>
        <v>0</v>
      </c>
      <c r="AH24" s="37">
        <f t="shared" ref="AH24:AN24" si="29">AH6-AH15</f>
        <v>0</v>
      </c>
      <c r="AI24" s="37">
        <f t="shared" si="29"/>
        <v>0</v>
      </c>
      <c r="AJ24" s="37">
        <f t="shared" si="29"/>
        <v>0</v>
      </c>
      <c r="AK24" s="37">
        <f t="shared" si="29"/>
        <v>0</v>
      </c>
      <c r="AL24" s="37">
        <f t="shared" si="29"/>
        <v>0</v>
      </c>
      <c r="AM24" s="37">
        <f t="shared" si="29"/>
        <v>0</v>
      </c>
      <c r="AN24" s="37">
        <f t="shared" si="29"/>
        <v>0</v>
      </c>
      <c r="AO24" s="37">
        <f t="shared" ref="AO24:AP24" si="30">AO6-AO15</f>
        <v>0</v>
      </c>
      <c r="AP24" s="37">
        <f t="shared" si="30"/>
        <v>0</v>
      </c>
    </row>
    <row r="25" spans="2:42" ht="12.6" x14ac:dyDescent="0.3">
      <c r="B25" s="31" t="s">
        <v>151</v>
      </c>
      <c r="C25" s="37">
        <f t="shared" si="27"/>
        <v>0</v>
      </c>
      <c r="D25" s="37">
        <f t="shared" ref="D25:AG25" si="31">D7-D16</f>
        <v>0</v>
      </c>
      <c r="E25" s="37">
        <f t="shared" si="31"/>
        <v>0</v>
      </c>
      <c r="F25" s="37">
        <f t="shared" si="31"/>
        <v>0</v>
      </c>
      <c r="G25" s="37">
        <f t="shared" si="31"/>
        <v>0</v>
      </c>
      <c r="H25" s="37">
        <f t="shared" si="31"/>
        <v>0</v>
      </c>
      <c r="I25" s="37">
        <f t="shared" si="31"/>
        <v>0</v>
      </c>
      <c r="J25" s="37">
        <f t="shared" si="31"/>
        <v>0</v>
      </c>
      <c r="K25" s="37">
        <f t="shared" si="31"/>
        <v>0</v>
      </c>
      <c r="L25" s="37">
        <f t="shared" si="31"/>
        <v>0</v>
      </c>
      <c r="M25" s="37">
        <f t="shared" si="31"/>
        <v>0</v>
      </c>
      <c r="N25" s="37">
        <f t="shared" si="31"/>
        <v>0</v>
      </c>
      <c r="O25" s="37">
        <f t="shared" si="31"/>
        <v>0</v>
      </c>
      <c r="P25" s="37">
        <f t="shared" si="31"/>
        <v>0</v>
      </c>
      <c r="Q25" s="37">
        <f t="shared" si="31"/>
        <v>0</v>
      </c>
      <c r="R25" s="37">
        <f t="shared" si="31"/>
        <v>0</v>
      </c>
      <c r="S25" s="37">
        <f t="shared" si="31"/>
        <v>0</v>
      </c>
      <c r="T25" s="37">
        <f t="shared" si="31"/>
        <v>0</v>
      </c>
      <c r="U25" s="37">
        <f t="shared" si="31"/>
        <v>0</v>
      </c>
      <c r="V25" s="37">
        <f t="shared" si="31"/>
        <v>0</v>
      </c>
      <c r="W25" s="37">
        <f t="shared" si="31"/>
        <v>0</v>
      </c>
      <c r="X25" s="37">
        <f t="shared" si="31"/>
        <v>0</v>
      </c>
      <c r="Y25" s="37">
        <f t="shared" si="31"/>
        <v>0</v>
      </c>
      <c r="Z25" s="37">
        <f t="shared" si="31"/>
        <v>0</v>
      </c>
      <c r="AA25" s="37">
        <f t="shared" si="31"/>
        <v>0</v>
      </c>
      <c r="AB25" s="37">
        <f t="shared" si="31"/>
        <v>0</v>
      </c>
      <c r="AC25" s="37">
        <f t="shared" si="31"/>
        <v>0</v>
      </c>
      <c r="AD25" s="37">
        <f t="shared" si="31"/>
        <v>0</v>
      </c>
      <c r="AE25" s="37">
        <f t="shared" si="31"/>
        <v>0</v>
      </c>
      <c r="AF25" s="37">
        <f t="shared" si="31"/>
        <v>0</v>
      </c>
      <c r="AG25" s="37">
        <f t="shared" si="31"/>
        <v>0</v>
      </c>
      <c r="AH25" s="37">
        <f t="shared" ref="AH25:AN25" si="32">AH7-AH16</f>
        <v>0</v>
      </c>
      <c r="AI25" s="37">
        <f t="shared" si="32"/>
        <v>0</v>
      </c>
      <c r="AJ25" s="37">
        <f t="shared" si="32"/>
        <v>0</v>
      </c>
      <c r="AK25" s="37">
        <f t="shared" si="32"/>
        <v>0</v>
      </c>
      <c r="AL25" s="37">
        <f t="shared" si="32"/>
        <v>0</v>
      </c>
      <c r="AM25" s="37">
        <f t="shared" si="32"/>
        <v>0</v>
      </c>
      <c r="AN25" s="37">
        <f t="shared" si="32"/>
        <v>0</v>
      </c>
      <c r="AO25" s="37">
        <f t="shared" ref="AO25:AP25" si="33">AO7-AO16</f>
        <v>0</v>
      </c>
      <c r="AP25" s="37">
        <f t="shared" si="33"/>
        <v>0</v>
      </c>
    </row>
    <row r="26" spans="2:42" x14ac:dyDescent="0.2">
      <c r="B26" s="161" t="s">
        <v>58</v>
      </c>
      <c r="C26" s="163">
        <f t="shared" si="27"/>
        <v>0</v>
      </c>
      <c r="D26" s="163">
        <f t="shared" ref="D26:AG26" si="34">SUM(D23:D25)</f>
        <v>0</v>
      </c>
      <c r="E26" s="162">
        <f t="shared" si="34"/>
        <v>0</v>
      </c>
      <c r="F26" s="162">
        <f t="shared" si="34"/>
        <v>0</v>
      </c>
      <c r="G26" s="162">
        <f t="shared" si="34"/>
        <v>0</v>
      </c>
      <c r="H26" s="162">
        <f t="shared" si="34"/>
        <v>0</v>
      </c>
      <c r="I26" s="162">
        <f t="shared" si="34"/>
        <v>0</v>
      </c>
      <c r="J26" s="162">
        <f t="shared" si="34"/>
        <v>0</v>
      </c>
      <c r="K26" s="162">
        <f t="shared" si="34"/>
        <v>0</v>
      </c>
      <c r="L26" s="162">
        <f t="shared" si="34"/>
        <v>0</v>
      </c>
      <c r="M26" s="162">
        <f t="shared" si="34"/>
        <v>0</v>
      </c>
      <c r="N26" s="162">
        <f t="shared" si="34"/>
        <v>0</v>
      </c>
      <c r="O26" s="162">
        <f t="shared" si="34"/>
        <v>0</v>
      </c>
      <c r="P26" s="162">
        <f t="shared" si="34"/>
        <v>0</v>
      </c>
      <c r="Q26" s="162">
        <f t="shared" si="34"/>
        <v>0</v>
      </c>
      <c r="R26" s="162">
        <f t="shared" si="34"/>
        <v>0</v>
      </c>
      <c r="S26" s="162">
        <f t="shared" si="34"/>
        <v>0</v>
      </c>
      <c r="T26" s="162">
        <f t="shared" si="34"/>
        <v>0</v>
      </c>
      <c r="U26" s="162">
        <f t="shared" si="34"/>
        <v>0</v>
      </c>
      <c r="V26" s="162">
        <f t="shared" si="34"/>
        <v>0</v>
      </c>
      <c r="W26" s="162">
        <f t="shared" si="34"/>
        <v>0</v>
      </c>
      <c r="X26" s="162">
        <f t="shared" si="34"/>
        <v>0</v>
      </c>
      <c r="Y26" s="162">
        <f t="shared" si="34"/>
        <v>0</v>
      </c>
      <c r="Z26" s="162">
        <f t="shared" si="34"/>
        <v>0</v>
      </c>
      <c r="AA26" s="162">
        <f t="shared" si="34"/>
        <v>0</v>
      </c>
      <c r="AB26" s="162">
        <f t="shared" si="34"/>
        <v>0</v>
      </c>
      <c r="AC26" s="162">
        <f t="shared" si="34"/>
        <v>0</v>
      </c>
      <c r="AD26" s="162">
        <f t="shared" si="34"/>
        <v>0</v>
      </c>
      <c r="AE26" s="162">
        <f t="shared" si="34"/>
        <v>0</v>
      </c>
      <c r="AF26" s="162">
        <f t="shared" si="34"/>
        <v>0</v>
      </c>
      <c r="AG26" s="162">
        <f t="shared" si="34"/>
        <v>0</v>
      </c>
      <c r="AH26" s="162">
        <f t="shared" ref="AH26:AN26" si="35">SUM(AH23:AH25)</f>
        <v>0</v>
      </c>
      <c r="AI26" s="162">
        <f t="shared" si="35"/>
        <v>0</v>
      </c>
      <c r="AJ26" s="162">
        <f t="shared" si="35"/>
        <v>0</v>
      </c>
      <c r="AK26" s="162">
        <f t="shared" si="35"/>
        <v>0</v>
      </c>
      <c r="AL26" s="162">
        <f t="shared" si="35"/>
        <v>0</v>
      </c>
      <c r="AM26" s="162">
        <f t="shared" si="35"/>
        <v>0</v>
      </c>
      <c r="AN26" s="162">
        <f t="shared" si="35"/>
        <v>0</v>
      </c>
      <c r="AO26" s="162">
        <f t="shared" ref="AO26:AP26" si="36">SUM(AO23:AO25)</f>
        <v>0</v>
      </c>
      <c r="AP26" s="162">
        <f t="shared" si="36"/>
        <v>0</v>
      </c>
    </row>
    <row r="27" spans="2:42" ht="12.6" x14ac:dyDescent="0.3">
      <c r="B27" s="168" t="s">
        <v>405</v>
      </c>
      <c r="C27" s="166">
        <f t="shared" si="27"/>
        <v>0</v>
      </c>
      <c r="D27" s="166">
        <f>(D23*Parametre!$C$117)+(D24*Parametre!$D$117)+(D25*Parametre!$E$117)</f>
        <v>0</v>
      </c>
      <c r="E27" s="166">
        <f>(E23*Parametre!$C$117)+(E24*Parametre!$D$117)+(E25*Parametre!$E$117)</f>
        <v>0</v>
      </c>
      <c r="F27" s="166">
        <f>(F23*Parametre!$C$117)+(F24*Parametre!$D$117)+(F25*Parametre!$E$117)</f>
        <v>0</v>
      </c>
      <c r="G27" s="166">
        <f>(G23*Parametre!$C$117)+(G24*Parametre!$D$117)+(G25*Parametre!$E$117)</f>
        <v>0</v>
      </c>
      <c r="H27" s="166">
        <f>(H23*Parametre!$C$117)+(H24*Parametre!$D$117)+(H25*Parametre!$E$117)</f>
        <v>0</v>
      </c>
      <c r="I27" s="166">
        <f>(I23*Parametre!$C$117)+(I24*Parametre!$D$117)+(I25*Parametre!$E$117)</f>
        <v>0</v>
      </c>
      <c r="J27" s="166">
        <f>(J23*Parametre!$C$117)+(J24*Parametre!$D$117)+(J25*Parametre!$E$117)</f>
        <v>0</v>
      </c>
      <c r="K27" s="166">
        <f>(K23*Parametre!$C$117)+(K24*Parametre!$D$117)+(K25*Parametre!$E$117)</f>
        <v>0</v>
      </c>
      <c r="L27" s="166">
        <f>(L23*Parametre!$C$117)+(L24*Parametre!$D$117)+(L25*Parametre!$E$117)</f>
        <v>0</v>
      </c>
      <c r="M27" s="166">
        <f>(M23*Parametre!$C$117)+(M24*Parametre!$D$117)+(M25*Parametre!$E$117)</f>
        <v>0</v>
      </c>
      <c r="N27" s="166">
        <f>(N23*Parametre!$C$117)+(N24*Parametre!$D$117)+(N25*Parametre!$E$117)</f>
        <v>0</v>
      </c>
      <c r="O27" s="166">
        <f>(O23*Parametre!$C$117)+(O24*Parametre!$D$117)+(O25*Parametre!$E$117)</f>
        <v>0</v>
      </c>
      <c r="P27" s="166">
        <f>(P23*Parametre!$C$117)+(P24*Parametre!$D$117)+(P25*Parametre!$E$117)</f>
        <v>0</v>
      </c>
      <c r="Q27" s="166">
        <f>(Q23*Parametre!$C$117)+(Q24*Parametre!$D$117)+(Q25*Parametre!$E$117)</f>
        <v>0</v>
      </c>
      <c r="R27" s="166">
        <f>(R23*Parametre!$C$117)+(R24*Parametre!$D$117)+(R25*Parametre!$E$117)</f>
        <v>0</v>
      </c>
      <c r="S27" s="166">
        <f>(S23*Parametre!$C$117)+(S24*Parametre!$D$117)+(S25*Parametre!$E$117)</f>
        <v>0</v>
      </c>
      <c r="T27" s="166">
        <f>(T23*Parametre!$C$117)+(T24*Parametre!$D$117)+(T25*Parametre!$E$117)</f>
        <v>0</v>
      </c>
      <c r="U27" s="166">
        <f>(U23*Parametre!$C$117)+(U24*Parametre!$D$117)+(U25*Parametre!$E$117)</f>
        <v>0</v>
      </c>
      <c r="V27" s="166">
        <f>(V23*Parametre!$C$117)+(V24*Parametre!$D$117)+(V25*Parametre!$E$117)</f>
        <v>0</v>
      </c>
      <c r="W27" s="166">
        <f>(W23*Parametre!$C$117)+(W24*Parametre!$D$117)+(W25*Parametre!$E$117)</f>
        <v>0</v>
      </c>
      <c r="X27" s="166">
        <f>(X23*Parametre!$C$117)+(X24*Parametre!$D$117)+(X25*Parametre!$E$117)</f>
        <v>0</v>
      </c>
      <c r="Y27" s="166">
        <f>(Y23*Parametre!$C$117)+(Y24*Parametre!$D$117)+(Y25*Parametre!$E$117)</f>
        <v>0</v>
      </c>
      <c r="Z27" s="166">
        <f>(Z23*Parametre!$C$117)+(Z24*Parametre!$D$117)+(Z25*Parametre!$E$117)</f>
        <v>0</v>
      </c>
      <c r="AA27" s="166">
        <f>(AA23*Parametre!$C$117)+(AA24*Parametre!$D$117)+(AA25*Parametre!$E$117)</f>
        <v>0</v>
      </c>
      <c r="AB27" s="166">
        <f>(AB23*Parametre!$C$117)+(AB24*Parametre!$D$117)+(AB25*Parametre!$E$117)</f>
        <v>0</v>
      </c>
      <c r="AC27" s="166">
        <f>(AC23*Parametre!$C$117)+(AC24*Parametre!$D$117)+(AC25*Parametre!$E$117)</f>
        <v>0</v>
      </c>
      <c r="AD27" s="166">
        <f>(AD23*Parametre!$C$117)+(AD24*Parametre!$D$117)+(AD25*Parametre!$E$117)</f>
        <v>0</v>
      </c>
      <c r="AE27" s="166">
        <f>(AE23*Parametre!$C$117)+(AE24*Parametre!$D$117)+(AE25*Parametre!$E$117)</f>
        <v>0</v>
      </c>
      <c r="AF27" s="166">
        <f>(AF23*Parametre!$C$117)+(AF24*Parametre!$D$117)+(AF25*Parametre!$E$117)</f>
        <v>0</v>
      </c>
      <c r="AG27" s="166">
        <f>(AG23*Parametre!$C$117)+(AG24*Parametre!$D$117)+(AG25*Parametre!$E$117)</f>
        <v>0</v>
      </c>
      <c r="AH27" s="166">
        <f>(AH23*Parametre!$C$117)+(AH24*Parametre!$D$117)+(AH25*Parametre!$E$117)</f>
        <v>0</v>
      </c>
      <c r="AI27" s="166">
        <f>(AI23*Parametre!$C$117)+(AI24*Parametre!$D$117)+(AI25*Parametre!$E$117)</f>
        <v>0</v>
      </c>
      <c r="AJ27" s="166">
        <f>(AJ23*Parametre!$C$117)+(AJ24*Parametre!$D$117)+(AJ25*Parametre!$E$117)</f>
        <v>0</v>
      </c>
      <c r="AK27" s="166">
        <f>(AK23*Parametre!$C$117)+(AK24*Parametre!$D$117)+(AK25*Parametre!$E$117)</f>
        <v>0</v>
      </c>
      <c r="AL27" s="166">
        <f>(AL23*Parametre!$C$117)+(AL24*Parametre!$D$117)+(AL25*Parametre!$E$117)</f>
        <v>0</v>
      </c>
      <c r="AM27" s="166">
        <f>(AM23*Parametre!$C$117)+(AM24*Parametre!$D$117)+(AM25*Parametre!$E$117)</f>
        <v>0</v>
      </c>
      <c r="AN27" s="166">
        <f>(AN23*Parametre!$C$117)+(AN24*Parametre!$D$117)+(AN25*Parametre!$E$117)</f>
        <v>0</v>
      </c>
      <c r="AO27" s="166">
        <f>(AO23*Parametre!$C$117)+(AO24*Parametre!$D$117)+(AO25*Parametre!$E$117)</f>
        <v>0</v>
      </c>
      <c r="AP27" s="166">
        <f>(AP23*Parametre!$C$117)+(AP24*Parametre!$D$117)+(AP25*Parametre!$E$117)</f>
        <v>0</v>
      </c>
    </row>
    <row r="30" spans="2:42" x14ac:dyDescent="0.2">
      <c r="B30" s="640" t="s">
        <v>452</v>
      </c>
      <c r="C30" s="31"/>
      <c r="D30" s="31" t="s">
        <v>10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</row>
    <row r="31" spans="2:42" x14ac:dyDescent="0.2">
      <c r="B31" s="644"/>
      <c r="C31" s="32"/>
      <c r="D31" s="33">
        <v>1</v>
      </c>
      <c r="E31" s="33">
        <v>2</v>
      </c>
      <c r="F31" s="33">
        <v>3</v>
      </c>
      <c r="G31" s="33">
        <v>4</v>
      </c>
      <c r="H31" s="33">
        <v>5</v>
      </c>
      <c r="I31" s="33">
        <v>6</v>
      </c>
      <c r="J31" s="33">
        <v>7</v>
      </c>
      <c r="K31" s="33">
        <v>8</v>
      </c>
      <c r="L31" s="33">
        <v>9</v>
      </c>
      <c r="M31" s="33">
        <v>10</v>
      </c>
      <c r="N31" s="33">
        <v>11</v>
      </c>
      <c r="O31" s="33">
        <v>12</v>
      </c>
      <c r="P31" s="33">
        <v>13</v>
      </c>
      <c r="Q31" s="33">
        <v>14</v>
      </c>
      <c r="R31" s="33">
        <v>15</v>
      </c>
      <c r="S31" s="33">
        <v>16</v>
      </c>
      <c r="T31" s="33">
        <v>17</v>
      </c>
      <c r="U31" s="33">
        <v>18</v>
      </c>
      <c r="V31" s="33">
        <v>19</v>
      </c>
      <c r="W31" s="33">
        <v>20</v>
      </c>
      <c r="X31" s="33">
        <v>21</v>
      </c>
      <c r="Y31" s="33">
        <v>22</v>
      </c>
      <c r="Z31" s="33">
        <v>23</v>
      </c>
      <c r="AA31" s="33">
        <v>24</v>
      </c>
      <c r="AB31" s="33">
        <v>25</v>
      </c>
      <c r="AC31" s="33">
        <v>26</v>
      </c>
      <c r="AD31" s="33">
        <v>27</v>
      </c>
      <c r="AE31" s="33">
        <v>28</v>
      </c>
      <c r="AF31" s="33">
        <v>29</v>
      </c>
      <c r="AG31" s="33">
        <v>30</v>
      </c>
      <c r="AH31" s="33">
        <v>31</v>
      </c>
      <c r="AI31" s="33">
        <v>32</v>
      </c>
      <c r="AJ31" s="33">
        <v>33</v>
      </c>
      <c r="AK31" s="33">
        <v>34</v>
      </c>
      <c r="AL31" s="33">
        <v>35</v>
      </c>
      <c r="AM31" s="33">
        <v>36</v>
      </c>
      <c r="AN31" s="33">
        <v>37</v>
      </c>
      <c r="AO31" s="33">
        <v>38</v>
      </c>
      <c r="AP31" s="33">
        <v>39</v>
      </c>
    </row>
    <row r="32" spans="2:42" x14ac:dyDescent="0.2">
      <c r="B32" s="34" t="s">
        <v>33</v>
      </c>
      <c r="C32" s="34" t="s">
        <v>9</v>
      </c>
      <c r="D32" s="35">
        <f>D4</f>
        <v>2026</v>
      </c>
      <c r="E32" s="35">
        <f t="shared" ref="E32:AG32" si="37">E4</f>
        <v>2027</v>
      </c>
      <c r="F32" s="35">
        <f t="shared" si="37"/>
        <v>2028</v>
      </c>
      <c r="G32" s="35">
        <f t="shared" si="37"/>
        <v>2029</v>
      </c>
      <c r="H32" s="35">
        <f t="shared" si="37"/>
        <v>2030</v>
      </c>
      <c r="I32" s="35">
        <f t="shared" si="37"/>
        <v>2031</v>
      </c>
      <c r="J32" s="35">
        <f t="shared" si="37"/>
        <v>2032</v>
      </c>
      <c r="K32" s="35">
        <f t="shared" si="37"/>
        <v>2033</v>
      </c>
      <c r="L32" s="35">
        <f t="shared" si="37"/>
        <v>2034</v>
      </c>
      <c r="M32" s="35">
        <f t="shared" si="37"/>
        <v>2035</v>
      </c>
      <c r="N32" s="35">
        <f t="shared" si="37"/>
        <v>2036</v>
      </c>
      <c r="O32" s="35">
        <f t="shared" si="37"/>
        <v>2037</v>
      </c>
      <c r="P32" s="35">
        <f t="shared" si="37"/>
        <v>2038</v>
      </c>
      <c r="Q32" s="35">
        <f t="shared" si="37"/>
        <v>2039</v>
      </c>
      <c r="R32" s="35">
        <f t="shared" si="37"/>
        <v>2040</v>
      </c>
      <c r="S32" s="35">
        <f t="shared" si="37"/>
        <v>2041</v>
      </c>
      <c r="T32" s="35">
        <f t="shared" si="37"/>
        <v>2042</v>
      </c>
      <c r="U32" s="35">
        <f t="shared" si="37"/>
        <v>2043</v>
      </c>
      <c r="V32" s="35">
        <f t="shared" si="37"/>
        <v>2044</v>
      </c>
      <c r="W32" s="35">
        <f t="shared" si="37"/>
        <v>2045</v>
      </c>
      <c r="X32" s="35">
        <f t="shared" si="37"/>
        <v>2046</v>
      </c>
      <c r="Y32" s="35">
        <f t="shared" si="37"/>
        <v>2047</v>
      </c>
      <c r="Z32" s="35">
        <f t="shared" si="37"/>
        <v>2048</v>
      </c>
      <c r="AA32" s="35">
        <f t="shared" si="37"/>
        <v>2049</v>
      </c>
      <c r="AB32" s="35">
        <f t="shared" si="37"/>
        <v>2050</v>
      </c>
      <c r="AC32" s="35">
        <f t="shared" si="37"/>
        <v>2051</v>
      </c>
      <c r="AD32" s="35">
        <f t="shared" si="37"/>
        <v>2052</v>
      </c>
      <c r="AE32" s="35">
        <f t="shared" si="37"/>
        <v>2053</v>
      </c>
      <c r="AF32" s="35">
        <f t="shared" si="37"/>
        <v>2054</v>
      </c>
      <c r="AG32" s="35">
        <f t="shared" si="37"/>
        <v>2055</v>
      </c>
      <c r="AH32" s="35">
        <f t="shared" ref="AH32:AN32" si="38">AH4</f>
        <v>2056</v>
      </c>
      <c r="AI32" s="35">
        <f t="shared" si="38"/>
        <v>2057</v>
      </c>
      <c r="AJ32" s="35">
        <f t="shared" si="38"/>
        <v>2058</v>
      </c>
      <c r="AK32" s="35">
        <f t="shared" si="38"/>
        <v>2059</v>
      </c>
      <c r="AL32" s="35">
        <f t="shared" si="38"/>
        <v>2060</v>
      </c>
      <c r="AM32" s="35">
        <f t="shared" si="38"/>
        <v>2061</v>
      </c>
      <c r="AN32" s="35">
        <f t="shared" si="38"/>
        <v>2062</v>
      </c>
      <c r="AO32" s="35">
        <f t="shared" ref="AO32:AP32" si="39">AO4</f>
        <v>2063</v>
      </c>
      <c r="AP32" s="35">
        <f t="shared" si="39"/>
        <v>2064</v>
      </c>
    </row>
    <row r="33" spans="2:42" x14ac:dyDescent="0.2">
      <c r="B33" s="662" t="s">
        <v>229</v>
      </c>
      <c r="C33" s="37">
        <f>SUM(D33:AP33)</f>
        <v>0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</row>
    <row r="34" spans="2:42" x14ac:dyDescent="0.2">
      <c r="B34" s="662" t="s">
        <v>286</v>
      </c>
      <c r="C34" s="37">
        <f t="shared" ref="C34:C38" si="40">SUM(D34:AP34)</f>
        <v>0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</row>
    <row r="35" spans="2:42" x14ac:dyDescent="0.2">
      <c r="B35" s="662" t="s">
        <v>238</v>
      </c>
      <c r="C35" s="37">
        <f t="shared" si="40"/>
        <v>0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</row>
    <row r="36" spans="2:42" x14ac:dyDescent="0.2">
      <c r="B36" s="662" t="s">
        <v>239</v>
      </c>
      <c r="C36" s="37">
        <f t="shared" si="40"/>
        <v>0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</row>
    <row r="37" spans="2:42" x14ac:dyDescent="0.2">
      <c r="B37" s="662" t="s">
        <v>585</v>
      </c>
      <c r="C37" s="37">
        <f t="shared" si="40"/>
        <v>0</v>
      </c>
      <c r="D37" s="120">
        <f>'12a_A Skleníkové plyny (voz.) '!D9</f>
        <v>0</v>
      </c>
      <c r="E37" s="120">
        <f>'12a_A Skleníkové plyny (voz.) '!E9</f>
        <v>0</v>
      </c>
      <c r="F37" s="120">
        <f>'12a_A Skleníkové plyny (voz.) '!F9</f>
        <v>0</v>
      </c>
      <c r="G37" s="120">
        <f>'12a_A Skleníkové plyny (voz.) '!G9</f>
        <v>0</v>
      </c>
      <c r="H37" s="120">
        <f>'12a_A Skleníkové plyny (voz.) '!H9</f>
        <v>0</v>
      </c>
      <c r="I37" s="120">
        <f>'12a_A Skleníkové plyny (voz.) '!I9</f>
        <v>0</v>
      </c>
      <c r="J37" s="120">
        <f>'12a_A Skleníkové plyny (voz.) '!J9</f>
        <v>0</v>
      </c>
      <c r="K37" s="120">
        <f>'12a_A Skleníkové plyny (voz.) '!K9</f>
        <v>0</v>
      </c>
      <c r="L37" s="120">
        <f>'12a_A Skleníkové plyny (voz.) '!L9</f>
        <v>0</v>
      </c>
      <c r="M37" s="120">
        <f>'12a_A Skleníkové plyny (voz.) '!M9</f>
        <v>0</v>
      </c>
      <c r="N37" s="120">
        <f>'12a_A Skleníkové plyny (voz.) '!N9</f>
        <v>0</v>
      </c>
      <c r="O37" s="120">
        <f>'12a_A Skleníkové plyny (voz.) '!O9</f>
        <v>0</v>
      </c>
      <c r="P37" s="120">
        <f>'12a_A Skleníkové plyny (voz.) '!P9</f>
        <v>0</v>
      </c>
      <c r="Q37" s="120">
        <f>'12a_A Skleníkové plyny (voz.) '!Q9</f>
        <v>0</v>
      </c>
      <c r="R37" s="120">
        <f>'12a_A Skleníkové plyny (voz.) '!R9</f>
        <v>0</v>
      </c>
      <c r="S37" s="120">
        <f>'12a_A Skleníkové plyny (voz.) '!S9</f>
        <v>0</v>
      </c>
      <c r="T37" s="120">
        <f>'12a_A Skleníkové plyny (voz.) '!T9</f>
        <v>0</v>
      </c>
      <c r="U37" s="120">
        <f>'12a_A Skleníkové plyny (voz.) '!U9</f>
        <v>0</v>
      </c>
      <c r="V37" s="120">
        <f>'12a_A Skleníkové plyny (voz.) '!V9</f>
        <v>0</v>
      </c>
      <c r="W37" s="120">
        <f>'12a_A Skleníkové plyny (voz.) '!W9</f>
        <v>0</v>
      </c>
      <c r="X37" s="120">
        <f>'12a_A Skleníkové plyny (voz.) '!X9</f>
        <v>0</v>
      </c>
      <c r="Y37" s="120">
        <f>'12a_A Skleníkové plyny (voz.) '!Y9</f>
        <v>0</v>
      </c>
      <c r="Z37" s="120">
        <f>'12a_A Skleníkové plyny (voz.) '!Z9</f>
        <v>0</v>
      </c>
      <c r="AA37" s="120">
        <f>'12a_A Skleníkové plyny (voz.) '!AA9</f>
        <v>0</v>
      </c>
      <c r="AB37" s="120">
        <f>'12a_A Skleníkové plyny (voz.) '!AB9</f>
        <v>0</v>
      </c>
      <c r="AC37" s="120">
        <f>'12a_A Skleníkové plyny (voz.) '!AC9</f>
        <v>0</v>
      </c>
      <c r="AD37" s="120">
        <f>'12a_A Skleníkové plyny (voz.) '!AD9</f>
        <v>0</v>
      </c>
      <c r="AE37" s="120">
        <f>'12a_A Skleníkové plyny (voz.) '!AE9</f>
        <v>0</v>
      </c>
      <c r="AF37" s="120">
        <f>'12a_A Skleníkové plyny (voz.) '!AF9</f>
        <v>0</v>
      </c>
      <c r="AG37" s="120">
        <f>'12a_A Skleníkové plyny (voz.) '!AG9</f>
        <v>0</v>
      </c>
      <c r="AH37" s="120">
        <f>'12a_A Skleníkové plyny (voz.) '!AH9</f>
        <v>0</v>
      </c>
      <c r="AI37" s="120">
        <f>'12a_A Skleníkové plyny (voz.) '!AI9</f>
        <v>0</v>
      </c>
      <c r="AJ37" s="120">
        <f>'12a_A Skleníkové plyny (voz.) '!AJ9</f>
        <v>0</v>
      </c>
      <c r="AK37" s="120">
        <f>'12a_A Skleníkové plyny (voz.) '!AK9</f>
        <v>0</v>
      </c>
      <c r="AL37" s="120">
        <f>'12a_A Skleníkové plyny (voz.) '!AL9</f>
        <v>0</v>
      </c>
      <c r="AM37" s="120">
        <f>'12a_A Skleníkové plyny (voz.) '!AM9</f>
        <v>0</v>
      </c>
      <c r="AN37" s="120">
        <f>'12a_A Skleníkové plyny (voz.) '!AN9</f>
        <v>0</v>
      </c>
      <c r="AO37" s="120">
        <f>'12a_A Skleníkové plyny (voz.) '!AO9</f>
        <v>0</v>
      </c>
      <c r="AP37" s="120">
        <f>'12a_A Skleníkové plyny (voz.) '!AP9</f>
        <v>0</v>
      </c>
    </row>
    <row r="38" spans="2:42" x14ac:dyDescent="0.2">
      <c r="B38" s="32" t="s">
        <v>35</v>
      </c>
      <c r="C38" s="121">
        <f t="shared" si="40"/>
        <v>0</v>
      </c>
      <c r="D38" s="121">
        <f t="shared" ref="D38:AG38" si="41">SUM(D33:D37)</f>
        <v>0</v>
      </c>
      <c r="E38" s="121">
        <f t="shared" si="41"/>
        <v>0</v>
      </c>
      <c r="F38" s="121">
        <f t="shared" si="41"/>
        <v>0</v>
      </c>
      <c r="G38" s="121">
        <f t="shared" si="41"/>
        <v>0</v>
      </c>
      <c r="H38" s="121">
        <f t="shared" si="41"/>
        <v>0</v>
      </c>
      <c r="I38" s="121">
        <f t="shared" si="41"/>
        <v>0</v>
      </c>
      <c r="J38" s="121">
        <f t="shared" si="41"/>
        <v>0</v>
      </c>
      <c r="K38" s="121">
        <f t="shared" si="41"/>
        <v>0</v>
      </c>
      <c r="L38" s="121">
        <f t="shared" si="41"/>
        <v>0</v>
      </c>
      <c r="M38" s="121">
        <f t="shared" si="41"/>
        <v>0</v>
      </c>
      <c r="N38" s="121">
        <f t="shared" si="41"/>
        <v>0</v>
      </c>
      <c r="O38" s="121">
        <f t="shared" si="41"/>
        <v>0</v>
      </c>
      <c r="P38" s="121">
        <f t="shared" si="41"/>
        <v>0</v>
      </c>
      <c r="Q38" s="121">
        <f t="shared" si="41"/>
        <v>0</v>
      </c>
      <c r="R38" s="121">
        <f t="shared" si="41"/>
        <v>0</v>
      </c>
      <c r="S38" s="121">
        <f t="shared" si="41"/>
        <v>0</v>
      </c>
      <c r="T38" s="121">
        <f t="shared" si="41"/>
        <v>0</v>
      </c>
      <c r="U38" s="121">
        <f t="shared" si="41"/>
        <v>0</v>
      </c>
      <c r="V38" s="121">
        <f t="shared" si="41"/>
        <v>0</v>
      </c>
      <c r="W38" s="121">
        <f t="shared" si="41"/>
        <v>0</v>
      </c>
      <c r="X38" s="121">
        <f t="shared" si="41"/>
        <v>0</v>
      </c>
      <c r="Y38" s="121">
        <f t="shared" si="41"/>
        <v>0</v>
      </c>
      <c r="Z38" s="121">
        <f t="shared" si="41"/>
        <v>0</v>
      </c>
      <c r="AA38" s="121">
        <f t="shared" si="41"/>
        <v>0</v>
      </c>
      <c r="AB38" s="121">
        <f t="shared" si="41"/>
        <v>0</v>
      </c>
      <c r="AC38" s="121">
        <f t="shared" si="41"/>
        <v>0</v>
      </c>
      <c r="AD38" s="121">
        <f t="shared" si="41"/>
        <v>0</v>
      </c>
      <c r="AE38" s="121">
        <f t="shared" si="41"/>
        <v>0</v>
      </c>
      <c r="AF38" s="121">
        <f t="shared" si="41"/>
        <v>0</v>
      </c>
      <c r="AG38" s="121">
        <f t="shared" si="41"/>
        <v>0</v>
      </c>
      <c r="AH38" s="121">
        <f t="shared" ref="AH38:AN38" si="42">SUM(AH33:AH37)</f>
        <v>0</v>
      </c>
      <c r="AI38" s="121">
        <f t="shared" si="42"/>
        <v>0</v>
      </c>
      <c r="AJ38" s="121">
        <f t="shared" si="42"/>
        <v>0</v>
      </c>
      <c r="AK38" s="121">
        <f t="shared" si="42"/>
        <v>0</v>
      </c>
      <c r="AL38" s="121">
        <f t="shared" si="42"/>
        <v>0</v>
      </c>
      <c r="AM38" s="121">
        <f t="shared" si="42"/>
        <v>0</v>
      </c>
      <c r="AN38" s="121">
        <f t="shared" si="42"/>
        <v>0</v>
      </c>
      <c r="AO38" s="121">
        <f t="shared" ref="AO38:AP38" si="43">SUM(AO33:AO37)</f>
        <v>0</v>
      </c>
      <c r="AP38" s="121">
        <f t="shared" si="43"/>
        <v>0</v>
      </c>
    </row>
    <row r="41" spans="2:42" x14ac:dyDescent="0.2">
      <c r="B41" s="640" t="s">
        <v>453</v>
      </c>
      <c r="C41" s="31"/>
      <c r="D41" s="31" t="s">
        <v>10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</row>
    <row r="42" spans="2:42" x14ac:dyDescent="0.2">
      <c r="B42" s="644"/>
      <c r="C42" s="32"/>
      <c r="D42" s="33">
        <v>1</v>
      </c>
      <c r="E42" s="33">
        <v>2</v>
      </c>
      <c r="F42" s="33">
        <v>3</v>
      </c>
      <c r="G42" s="33">
        <v>4</v>
      </c>
      <c r="H42" s="33">
        <v>5</v>
      </c>
      <c r="I42" s="33">
        <v>6</v>
      </c>
      <c r="J42" s="33">
        <v>7</v>
      </c>
      <c r="K42" s="33">
        <v>8</v>
      </c>
      <c r="L42" s="33">
        <v>9</v>
      </c>
      <c r="M42" s="33">
        <v>10</v>
      </c>
      <c r="N42" s="33">
        <v>11</v>
      </c>
      <c r="O42" s="33">
        <v>12</v>
      </c>
      <c r="P42" s="33">
        <v>13</v>
      </c>
      <c r="Q42" s="33">
        <v>14</v>
      </c>
      <c r="R42" s="33">
        <v>15</v>
      </c>
      <c r="S42" s="33">
        <v>16</v>
      </c>
      <c r="T42" s="33">
        <v>17</v>
      </c>
      <c r="U42" s="33">
        <v>18</v>
      </c>
      <c r="V42" s="33">
        <v>19</v>
      </c>
      <c r="W42" s="33">
        <v>20</v>
      </c>
      <c r="X42" s="33">
        <v>21</v>
      </c>
      <c r="Y42" s="33">
        <v>22</v>
      </c>
      <c r="Z42" s="33">
        <v>23</v>
      </c>
      <c r="AA42" s="33">
        <v>24</v>
      </c>
      <c r="AB42" s="33">
        <v>25</v>
      </c>
      <c r="AC42" s="33">
        <v>26</v>
      </c>
      <c r="AD42" s="33">
        <v>27</v>
      </c>
      <c r="AE42" s="33">
        <v>28</v>
      </c>
      <c r="AF42" s="33">
        <v>29</v>
      </c>
      <c r="AG42" s="33">
        <v>30</v>
      </c>
      <c r="AH42" s="33">
        <v>31</v>
      </c>
      <c r="AI42" s="33">
        <v>32</v>
      </c>
      <c r="AJ42" s="33">
        <v>33</v>
      </c>
      <c r="AK42" s="33">
        <v>34</v>
      </c>
      <c r="AL42" s="33">
        <v>35</v>
      </c>
      <c r="AM42" s="33">
        <v>36</v>
      </c>
      <c r="AN42" s="33">
        <v>37</v>
      </c>
      <c r="AO42" s="33">
        <v>38</v>
      </c>
      <c r="AP42" s="33">
        <v>39</v>
      </c>
    </row>
    <row r="43" spans="2:42" x14ac:dyDescent="0.2">
      <c r="B43" s="34" t="s">
        <v>34</v>
      </c>
      <c r="C43" s="34" t="s">
        <v>9</v>
      </c>
      <c r="D43" s="35">
        <f t="shared" ref="D43:AG43" si="44">D4</f>
        <v>2026</v>
      </c>
      <c r="E43" s="35">
        <f t="shared" si="44"/>
        <v>2027</v>
      </c>
      <c r="F43" s="35">
        <f t="shared" si="44"/>
        <v>2028</v>
      </c>
      <c r="G43" s="35">
        <f t="shared" si="44"/>
        <v>2029</v>
      </c>
      <c r="H43" s="35">
        <f t="shared" si="44"/>
        <v>2030</v>
      </c>
      <c r="I43" s="35">
        <f t="shared" si="44"/>
        <v>2031</v>
      </c>
      <c r="J43" s="35">
        <f t="shared" si="44"/>
        <v>2032</v>
      </c>
      <c r="K43" s="35">
        <f t="shared" si="44"/>
        <v>2033</v>
      </c>
      <c r="L43" s="35">
        <f t="shared" si="44"/>
        <v>2034</v>
      </c>
      <c r="M43" s="35">
        <f t="shared" si="44"/>
        <v>2035</v>
      </c>
      <c r="N43" s="35">
        <f t="shared" si="44"/>
        <v>2036</v>
      </c>
      <c r="O43" s="35">
        <f t="shared" si="44"/>
        <v>2037</v>
      </c>
      <c r="P43" s="35">
        <f t="shared" si="44"/>
        <v>2038</v>
      </c>
      <c r="Q43" s="35">
        <f t="shared" si="44"/>
        <v>2039</v>
      </c>
      <c r="R43" s="35">
        <f t="shared" si="44"/>
        <v>2040</v>
      </c>
      <c r="S43" s="35">
        <f t="shared" si="44"/>
        <v>2041</v>
      </c>
      <c r="T43" s="35">
        <f t="shared" si="44"/>
        <v>2042</v>
      </c>
      <c r="U43" s="35">
        <f t="shared" si="44"/>
        <v>2043</v>
      </c>
      <c r="V43" s="35">
        <f t="shared" si="44"/>
        <v>2044</v>
      </c>
      <c r="W43" s="35">
        <f t="shared" si="44"/>
        <v>2045</v>
      </c>
      <c r="X43" s="35">
        <f t="shared" si="44"/>
        <v>2046</v>
      </c>
      <c r="Y43" s="35">
        <f t="shared" si="44"/>
        <v>2047</v>
      </c>
      <c r="Z43" s="35">
        <f t="shared" si="44"/>
        <v>2048</v>
      </c>
      <c r="AA43" s="35">
        <f t="shared" si="44"/>
        <v>2049</v>
      </c>
      <c r="AB43" s="35">
        <f t="shared" si="44"/>
        <v>2050</v>
      </c>
      <c r="AC43" s="35">
        <f t="shared" si="44"/>
        <v>2051</v>
      </c>
      <c r="AD43" s="35">
        <f t="shared" si="44"/>
        <v>2052</v>
      </c>
      <c r="AE43" s="35">
        <f t="shared" si="44"/>
        <v>2053</v>
      </c>
      <c r="AF43" s="35">
        <f t="shared" si="44"/>
        <v>2054</v>
      </c>
      <c r="AG43" s="35">
        <f t="shared" si="44"/>
        <v>2055</v>
      </c>
      <c r="AH43" s="35">
        <f t="shared" ref="AH43:AN43" si="45">AH4</f>
        <v>2056</v>
      </c>
      <c r="AI43" s="35">
        <f t="shared" si="45"/>
        <v>2057</v>
      </c>
      <c r="AJ43" s="35">
        <f t="shared" si="45"/>
        <v>2058</v>
      </c>
      <c r="AK43" s="35">
        <f t="shared" si="45"/>
        <v>2059</v>
      </c>
      <c r="AL43" s="35">
        <f t="shared" si="45"/>
        <v>2060</v>
      </c>
      <c r="AM43" s="35">
        <f t="shared" si="45"/>
        <v>2061</v>
      </c>
      <c r="AN43" s="35">
        <f t="shared" si="45"/>
        <v>2062</v>
      </c>
      <c r="AO43" s="35">
        <f t="shared" ref="AO43:AP43" si="46">AO4</f>
        <v>2063</v>
      </c>
      <c r="AP43" s="35">
        <f t="shared" si="46"/>
        <v>2064</v>
      </c>
    </row>
    <row r="44" spans="2:42" x14ac:dyDescent="0.2">
      <c r="B44" s="662" t="s">
        <v>229</v>
      </c>
      <c r="C44" s="37">
        <f>SUM(D44:AP44)</f>
        <v>0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</row>
    <row r="45" spans="2:42" x14ac:dyDescent="0.2">
      <c r="B45" s="662" t="s">
        <v>286</v>
      </c>
      <c r="C45" s="37">
        <f t="shared" ref="C45:C49" si="47">SUM(D45:AP45)</f>
        <v>0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</row>
    <row r="46" spans="2:42" x14ac:dyDescent="0.2">
      <c r="B46" s="662" t="s">
        <v>238</v>
      </c>
      <c r="C46" s="37">
        <f t="shared" si="47"/>
        <v>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</row>
    <row r="47" spans="2:42" x14ac:dyDescent="0.2">
      <c r="B47" s="662" t="s">
        <v>239</v>
      </c>
      <c r="C47" s="37">
        <f t="shared" si="47"/>
        <v>0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</row>
    <row r="48" spans="2:42" x14ac:dyDescent="0.2">
      <c r="B48" s="662" t="s">
        <v>495</v>
      </c>
      <c r="C48" s="37">
        <f t="shared" si="47"/>
        <v>0</v>
      </c>
      <c r="D48" s="120">
        <f>'12a_A Skleníkové plyny (voz.) '!D18</f>
        <v>0</v>
      </c>
      <c r="E48" s="120">
        <f>'12a_A Skleníkové plyny (voz.) '!E18</f>
        <v>0</v>
      </c>
      <c r="F48" s="120">
        <f>'12a_A Skleníkové plyny (voz.) '!F18</f>
        <v>0</v>
      </c>
      <c r="G48" s="120">
        <f>'12a_A Skleníkové plyny (voz.) '!G18</f>
        <v>0</v>
      </c>
      <c r="H48" s="120">
        <f>'12a_A Skleníkové plyny (voz.) '!H18</f>
        <v>0</v>
      </c>
      <c r="I48" s="120">
        <f>'12a_A Skleníkové plyny (voz.) '!I18</f>
        <v>0</v>
      </c>
      <c r="J48" s="120">
        <f>'12a_A Skleníkové plyny (voz.) '!J18</f>
        <v>0</v>
      </c>
      <c r="K48" s="120">
        <f>'12a_A Skleníkové plyny (voz.) '!K18</f>
        <v>0</v>
      </c>
      <c r="L48" s="120">
        <f>'12a_A Skleníkové plyny (voz.) '!L18</f>
        <v>0</v>
      </c>
      <c r="M48" s="120">
        <f>'12a_A Skleníkové plyny (voz.) '!M18</f>
        <v>0</v>
      </c>
      <c r="N48" s="120">
        <f>'12a_A Skleníkové plyny (voz.) '!N18</f>
        <v>0</v>
      </c>
      <c r="O48" s="120">
        <f>'12a_A Skleníkové plyny (voz.) '!O18</f>
        <v>0</v>
      </c>
      <c r="P48" s="120">
        <f>'12a_A Skleníkové plyny (voz.) '!P18</f>
        <v>0</v>
      </c>
      <c r="Q48" s="120">
        <f>'12a_A Skleníkové plyny (voz.) '!Q18</f>
        <v>0</v>
      </c>
      <c r="R48" s="120">
        <f>'12a_A Skleníkové plyny (voz.) '!R18</f>
        <v>0</v>
      </c>
      <c r="S48" s="120">
        <f>'12a_A Skleníkové plyny (voz.) '!S18</f>
        <v>0</v>
      </c>
      <c r="T48" s="120">
        <f>'12a_A Skleníkové plyny (voz.) '!T18</f>
        <v>0</v>
      </c>
      <c r="U48" s="120">
        <f>'12a_A Skleníkové plyny (voz.) '!U18</f>
        <v>0</v>
      </c>
      <c r="V48" s="120">
        <f>'12a_A Skleníkové plyny (voz.) '!V18</f>
        <v>0</v>
      </c>
      <c r="W48" s="120">
        <f>'12a_A Skleníkové plyny (voz.) '!W18</f>
        <v>0</v>
      </c>
      <c r="X48" s="120">
        <f>'12a_A Skleníkové plyny (voz.) '!X18</f>
        <v>0</v>
      </c>
      <c r="Y48" s="120">
        <f>'12a_A Skleníkové plyny (voz.) '!Y18</f>
        <v>0</v>
      </c>
      <c r="Z48" s="120">
        <f>'12a_A Skleníkové plyny (voz.) '!Z18</f>
        <v>0</v>
      </c>
      <c r="AA48" s="120">
        <f>'12a_A Skleníkové plyny (voz.) '!AA18</f>
        <v>0</v>
      </c>
      <c r="AB48" s="120">
        <f>'12a_A Skleníkové plyny (voz.) '!AB18</f>
        <v>0</v>
      </c>
      <c r="AC48" s="120">
        <f>'12a_A Skleníkové plyny (voz.) '!AC18</f>
        <v>0</v>
      </c>
      <c r="AD48" s="120">
        <f>'12a_A Skleníkové plyny (voz.) '!AD18</f>
        <v>0</v>
      </c>
      <c r="AE48" s="120">
        <f>'12a_A Skleníkové plyny (voz.) '!AE18</f>
        <v>0</v>
      </c>
      <c r="AF48" s="120">
        <f>'12a_A Skleníkové plyny (voz.) '!AF18</f>
        <v>0</v>
      </c>
      <c r="AG48" s="120">
        <f>'12a_A Skleníkové plyny (voz.) '!AG18</f>
        <v>0</v>
      </c>
      <c r="AH48" s="120">
        <f>'12a_A Skleníkové plyny (voz.) '!AH18</f>
        <v>0</v>
      </c>
      <c r="AI48" s="120">
        <f>'12a_A Skleníkové plyny (voz.) '!AI18</f>
        <v>0</v>
      </c>
      <c r="AJ48" s="120">
        <f>'12a_A Skleníkové plyny (voz.) '!AJ18</f>
        <v>0</v>
      </c>
      <c r="AK48" s="120">
        <f>'12a_A Skleníkové plyny (voz.) '!AK18</f>
        <v>0</v>
      </c>
      <c r="AL48" s="120">
        <f>'12a_A Skleníkové plyny (voz.) '!AL18</f>
        <v>0</v>
      </c>
      <c r="AM48" s="120">
        <f>'12a_A Skleníkové plyny (voz.) '!AM18</f>
        <v>0</v>
      </c>
      <c r="AN48" s="120">
        <f>'12a_A Skleníkové plyny (voz.) '!AN18</f>
        <v>0</v>
      </c>
      <c r="AO48" s="120">
        <f>'12a_A Skleníkové plyny (voz.) '!AO18</f>
        <v>0</v>
      </c>
      <c r="AP48" s="120">
        <f>'12a_A Skleníkové plyny (voz.) '!AP18</f>
        <v>0</v>
      </c>
    </row>
    <row r="49" spans="2:42" x14ac:dyDescent="0.2">
      <c r="B49" s="32" t="s">
        <v>35</v>
      </c>
      <c r="C49" s="121">
        <f t="shared" si="47"/>
        <v>0</v>
      </c>
      <c r="D49" s="121">
        <f t="shared" ref="D49:AG49" si="48">SUM(D44:D48)</f>
        <v>0</v>
      </c>
      <c r="E49" s="121">
        <f t="shared" si="48"/>
        <v>0</v>
      </c>
      <c r="F49" s="121">
        <f t="shared" si="48"/>
        <v>0</v>
      </c>
      <c r="G49" s="121">
        <f t="shared" si="48"/>
        <v>0</v>
      </c>
      <c r="H49" s="121">
        <f t="shared" si="48"/>
        <v>0</v>
      </c>
      <c r="I49" s="121">
        <f t="shared" si="48"/>
        <v>0</v>
      </c>
      <c r="J49" s="121">
        <f t="shared" si="48"/>
        <v>0</v>
      </c>
      <c r="K49" s="121">
        <f t="shared" si="48"/>
        <v>0</v>
      </c>
      <c r="L49" s="121">
        <f t="shared" si="48"/>
        <v>0</v>
      </c>
      <c r="M49" s="121">
        <f t="shared" si="48"/>
        <v>0</v>
      </c>
      <c r="N49" s="121">
        <f t="shared" si="48"/>
        <v>0</v>
      </c>
      <c r="O49" s="121">
        <f t="shared" si="48"/>
        <v>0</v>
      </c>
      <c r="P49" s="121">
        <f t="shared" si="48"/>
        <v>0</v>
      </c>
      <c r="Q49" s="121">
        <f t="shared" si="48"/>
        <v>0</v>
      </c>
      <c r="R49" s="121">
        <f t="shared" si="48"/>
        <v>0</v>
      </c>
      <c r="S49" s="121">
        <f t="shared" si="48"/>
        <v>0</v>
      </c>
      <c r="T49" s="121">
        <f t="shared" si="48"/>
        <v>0</v>
      </c>
      <c r="U49" s="121">
        <f t="shared" si="48"/>
        <v>0</v>
      </c>
      <c r="V49" s="121">
        <f t="shared" si="48"/>
        <v>0</v>
      </c>
      <c r="W49" s="121">
        <f t="shared" si="48"/>
        <v>0</v>
      </c>
      <c r="X49" s="121">
        <f t="shared" si="48"/>
        <v>0</v>
      </c>
      <c r="Y49" s="121">
        <f t="shared" si="48"/>
        <v>0</v>
      </c>
      <c r="Z49" s="121">
        <f t="shared" si="48"/>
        <v>0</v>
      </c>
      <c r="AA49" s="121">
        <f t="shared" si="48"/>
        <v>0</v>
      </c>
      <c r="AB49" s="121">
        <f t="shared" si="48"/>
        <v>0</v>
      </c>
      <c r="AC49" s="121">
        <f t="shared" si="48"/>
        <v>0</v>
      </c>
      <c r="AD49" s="121">
        <f t="shared" si="48"/>
        <v>0</v>
      </c>
      <c r="AE49" s="121">
        <f t="shared" si="48"/>
        <v>0</v>
      </c>
      <c r="AF49" s="121">
        <f t="shared" si="48"/>
        <v>0</v>
      </c>
      <c r="AG49" s="121">
        <f t="shared" si="48"/>
        <v>0</v>
      </c>
      <c r="AH49" s="121">
        <f t="shared" ref="AH49:AN49" si="49">SUM(AH44:AH48)</f>
        <v>0</v>
      </c>
      <c r="AI49" s="121">
        <f t="shared" si="49"/>
        <v>0</v>
      </c>
      <c r="AJ49" s="121">
        <f t="shared" si="49"/>
        <v>0</v>
      </c>
      <c r="AK49" s="121">
        <f t="shared" si="49"/>
        <v>0</v>
      </c>
      <c r="AL49" s="121">
        <f t="shared" si="49"/>
        <v>0</v>
      </c>
      <c r="AM49" s="121">
        <f t="shared" si="49"/>
        <v>0</v>
      </c>
      <c r="AN49" s="121">
        <f t="shared" si="49"/>
        <v>0</v>
      </c>
      <c r="AO49" s="121">
        <f t="shared" ref="AO49:AP49" si="50">SUM(AO44:AO48)</f>
        <v>0</v>
      </c>
      <c r="AP49" s="121">
        <f t="shared" si="50"/>
        <v>0</v>
      </c>
    </row>
    <row r="52" spans="2:42" x14ac:dyDescent="0.2">
      <c r="B52" s="640" t="s">
        <v>454</v>
      </c>
      <c r="C52" s="31"/>
      <c r="D52" s="31" t="s">
        <v>10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</row>
    <row r="53" spans="2:42" x14ac:dyDescent="0.2">
      <c r="B53" s="644"/>
      <c r="C53" s="32"/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  <c r="L53" s="33">
        <v>9</v>
      </c>
      <c r="M53" s="33">
        <v>10</v>
      </c>
      <c r="N53" s="33">
        <v>11</v>
      </c>
      <c r="O53" s="33">
        <v>12</v>
      </c>
      <c r="P53" s="33">
        <v>13</v>
      </c>
      <c r="Q53" s="33">
        <v>14</v>
      </c>
      <c r="R53" s="33">
        <v>15</v>
      </c>
      <c r="S53" s="33">
        <v>16</v>
      </c>
      <c r="T53" s="33">
        <v>17</v>
      </c>
      <c r="U53" s="33">
        <v>18</v>
      </c>
      <c r="V53" s="33">
        <v>19</v>
      </c>
      <c r="W53" s="33">
        <v>20</v>
      </c>
      <c r="X53" s="33">
        <v>21</v>
      </c>
      <c r="Y53" s="33">
        <v>22</v>
      </c>
      <c r="Z53" s="33">
        <v>23</v>
      </c>
      <c r="AA53" s="33">
        <v>24</v>
      </c>
      <c r="AB53" s="33">
        <v>25</v>
      </c>
      <c r="AC53" s="33">
        <v>26</v>
      </c>
      <c r="AD53" s="33">
        <v>27</v>
      </c>
      <c r="AE53" s="33">
        <v>28</v>
      </c>
      <c r="AF53" s="33">
        <v>29</v>
      </c>
      <c r="AG53" s="33">
        <v>30</v>
      </c>
      <c r="AH53" s="33">
        <v>31</v>
      </c>
      <c r="AI53" s="33">
        <v>32</v>
      </c>
      <c r="AJ53" s="33">
        <v>33</v>
      </c>
      <c r="AK53" s="33">
        <v>34</v>
      </c>
      <c r="AL53" s="33">
        <v>35</v>
      </c>
      <c r="AM53" s="33">
        <v>36</v>
      </c>
      <c r="AN53" s="33">
        <v>37</v>
      </c>
      <c r="AO53" s="33">
        <v>38</v>
      </c>
      <c r="AP53" s="33">
        <v>39</v>
      </c>
    </row>
    <row r="54" spans="2:42" x14ac:dyDescent="0.2">
      <c r="B54" s="34" t="s">
        <v>62</v>
      </c>
      <c r="C54" s="34" t="s">
        <v>9</v>
      </c>
      <c r="D54" s="35">
        <f t="shared" ref="D54:AG54" si="51">D4</f>
        <v>2026</v>
      </c>
      <c r="E54" s="35">
        <f t="shared" si="51"/>
        <v>2027</v>
      </c>
      <c r="F54" s="35">
        <f t="shared" si="51"/>
        <v>2028</v>
      </c>
      <c r="G54" s="35">
        <f t="shared" si="51"/>
        <v>2029</v>
      </c>
      <c r="H54" s="35">
        <f t="shared" si="51"/>
        <v>2030</v>
      </c>
      <c r="I54" s="35">
        <f t="shared" si="51"/>
        <v>2031</v>
      </c>
      <c r="J54" s="35">
        <f t="shared" si="51"/>
        <v>2032</v>
      </c>
      <c r="K54" s="35">
        <f t="shared" si="51"/>
        <v>2033</v>
      </c>
      <c r="L54" s="35">
        <f t="shared" si="51"/>
        <v>2034</v>
      </c>
      <c r="M54" s="35">
        <f t="shared" si="51"/>
        <v>2035</v>
      </c>
      <c r="N54" s="35">
        <f t="shared" si="51"/>
        <v>2036</v>
      </c>
      <c r="O54" s="35">
        <f t="shared" si="51"/>
        <v>2037</v>
      </c>
      <c r="P54" s="35">
        <f t="shared" si="51"/>
        <v>2038</v>
      </c>
      <c r="Q54" s="35">
        <f t="shared" si="51"/>
        <v>2039</v>
      </c>
      <c r="R54" s="35">
        <f t="shared" si="51"/>
        <v>2040</v>
      </c>
      <c r="S54" s="35">
        <f t="shared" si="51"/>
        <v>2041</v>
      </c>
      <c r="T54" s="35">
        <f t="shared" si="51"/>
        <v>2042</v>
      </c>
      <c r="U54" s="35">
        <f t="shared" si="51"/>
        <v>2043</v>
      </c>
      <c r="V54" s="35">
        <f t="shared" si="51"/>
        <v>2044</v>
      </c>
      <c r="W54" s="35">
        <f t="shared" si="51"/>
        <v>2045</v>
      </c>
      <c r="X54" s="35">
        <f t="shared" si="51"/>
        <v>2046</v>
      </c>
      <c r="Y54" s="35">
        <f t="shared" si="51"/>
        <v>2047</v>
      </c>
      <c r="Z54" s="35">
        <f t="shared" si="51"/>
        <v>2048</v>
      </c>
      <c r="AA54" s="35">
        <f t="shared" si="51"/>
        <v>2049</v>
      </c>
      <c r="AB54" s="35">
        <f t="shared" si="51"/>
        <v>2050</v>
      </c>
      <c r="AC54" s="35">
        <f t="shared" si="51"/>
        <v>2051</v>
      </c>
      <c r="AD54" s="35">
        <f t="shared" si="51"/>
        <v>2052</v>
      </c>
      <c r="AE54" s="35">
        <f t="shared" si="51"/>
        <v>2053</v>
      </c>
      <c r="AF54" s="35">
        <f t="shared" si="51"/>
        <v>2054</v>
      </c>
      <c r="AG54" s="35">
        <f t="shared" si="51"/>
        <v>2055</v>
      </c>
      <c r="AH54" s="35">
        <f t="shared" ref="AH54:AN54" si="52">AH4</f>
        <v>2056</v>
      </c>
      <c r="AI54" s="35">
        <f t="shared" si="52"/>
        <v>2057</v>
      </c>
      <c r="AJ54" s="35">
        <f t="shared" si="52"/>
        <v>2058</v>
      </c>
      <c r="AK54" s="35">
        <f t="shared" si="52"/>
        <v>2059</v>
      </c>
      <c r="AL54" s="35">
        <f t="shared" si="52"/>
        <v>2060</v>
      </c>
      <c r="AM54" s="35">
        <f t="shared" si="52"/>
        <v>2061</v>
      </c>
      <c r="AN54" s="35">
        <f t="shared" si="52"/>
        <v>2062</v>
      </c>
      <c r="AO54" s="35">
        <f t="shared" ref="AO54:AP54" si="53">AO4</f>
        <v>2063</v>
      </c>
      <c r="AP54" s="35">
        <f t="shared" si="53"/>
        <v>2064</v>
      </c>
    </row>
    <row r="55" spans="2:42" x14ac:dyDescent="0.2">
      <c r="B55" s="662" t="s">
        <v>229</v>
      </c>
      <c r="C55" s="37">
        <f>SUM(D55:AP55)</f>
        <v>0</v>
      </c>
      <c r="D55" s="37">
        <f t="shared" ref="D55:AG55" si="54">D33-D44</f>
        <v>0</v>
      </c>
      <c r="E55" s="37">
        <f t="shared" si="54"/>
        <v>0</v>
      </c>
      <c r="F55" s="37">
        <f t="shared" si="54"/>
        <v>0</v>
      </c>
      <c r="G55" s="37">
        <f t="shared" si="54"/>
        <v>0</v>
      </c>
      <c r="H55" s="37">
        <f t="shared" si="54"/>
        <v>0</v>
      </c>
      <c r="I55" s="37">
        <f t="shared" si="54"/>
        <v>0</v>
      </c>
      <c r="J55" s="37">
        <f t="shared" si="54"/>
        <v>0</v>
      </c>
      <c r="K55" s="37">
        <f t="shared" si="54"/>
        <v>0</v>
      </c>
      <c r="L55" s="37">
        <f t="shared" si="54"/>
        <v>0</v>
      </c>
      <c r="M55" s="37">
        <f t="shared" si="54"/>
        <v>0</v>
      </c>
      <c r="N55" s="37">
        <f t="shared" si="54"/>
        <v>0</v>
      </c>
      <c r="O55" s="37">
        <f t="shared" si="54"/>
        <v>0</v>
      </c>
      <c r="P55" s="37">
        <f t="shared" si="54"/>
        <v>0</v>
      </c>
      <c r="Q55" s="37">
        <f t="shared" si="54"/>
        <v>0</v>
      </c>
      <c r="R55" s="37">
        <f t="shared" si="54"/>
        <v>0</v>
      </c>
      <c r="S55" s="37">
        <f t="shared" si="54"/>
        <v>0</v>
      </c>
      <c r="T55" s="37">
        <f t="shared" si="54"/>
        <v>0</v>
      </c>
      <c r="U55" s="37">
        <f t="shared" si="54"/>
        <v>0</v>
      </c>
      <c r="V55" s="37">
        <f t="shared" si="54"/>
        <v>0</v>
      </c>
      <c r="W55" s="37">
        <f t="shared" si="54"/>
        <v>0</v>
      </c>
      <c r="X55" s="37">
        <f t="shared" si="54"/>
        <v>0</v>
      </c>
      <c r="Y55" s="37">
        <f t="shared" si="54"/>
        <v>0</v>
      </c>
      <c r="Z55" s="37">
        <f t="shared" si="54"/>
        <v>0</v>
      </c>
      <c r="AA55" s="37">
        <f t="shared" si="54"/>
        <v>0</v>
      </c>
      <c r="AB55" s="37">
        <f t="shared" si="54"/>
        <v>0</v>
      </c>
      <c r="AC55" s="37">
        <f t="shared" si="54"/>
        <v>0</v>
      </c>
      <c r="AD55" s="37">
        <f t="shared" si="54"/>
        <v>0</v>
      </c>
      <c r="AE55" s="37">
        <f t="shared" si="54"/>
        <v>0</v>
      </c>
      <c r="AF55" s="37">
        <f t="shared" si="54"/>
        <v>0</v>
      </c>
      <c r="AG55" s="37">
        <f t="shared" si="54"/>
        <v>0</v>
      </c>
      <c r="AH55" s="37">
        <f t="shared" ref="AH55:AN55" si="55">AH33-AH44</f>
        <v>0</v>
      </c>
      <c r="AI55" s="37">
        <f t="shared" si="55"/>
        <v>0</v>
      </c>
      <c r="AJ55" s="37">
        <f t="shared" si="55"/>
        <v>0</v>
      </c>
      <c r="AK55" s="37">
        <f t="shared" si="55"/>
        <v>0</v>
      </c>
      <c r="AL55" s="37">
        <f t="shared" si="55"/>
        <v>0</v>
      </c>
      <c r="AM55" s="37">
        <f t="shared" si="55"/>
        <v>0</v>
      </c>
      <c r="AN55" s="37">
        <f t="shared" si="55"/>
        <v>0</v>
      </c>
      <c r="AO55" s="37">
        <f t="shared" ref="AO55:AP55" si="56">AO33-AO44</f>
        <v>0</v>
      </c>
      <c r="AP55" s="37">
        <f t="shared" si="56"/>
        <v>0</v>
      </c>
    </row>
    <row r="56" spans="2:42" x14ac:dyDescent="0.2">
      <c r="B56" s="662" t="s">
        <v>286</v>
      </c>
      <c r="C56" s="37">
        <f t="shared" ref="C56:C61" si="57">SUM(D56:AP56)</f>
        <v>0</v>
      </c>
      <c r="D56" s="37">
        <f t="shared" ref="D56:AG56" si="58">D34-D45</f>
        <v>0</v>
      </c>
      <c r="E56" s="37">
        <f t="shared" si="58"/>
        <v>0</v>
      </c>
      <c r="F56" s="37">
        <f t="shared" si="58"/>
        <v>0</v>
      </c>
      <c r="G56" s="37">
        <f t="shared" si="58"/>
        <v>0</v>
      </c>
      <c r="H56" s="37">
        <f t="shared" si="58"/>
        <v>0</v>
      </c>
      <c r="I56" s="37">
        <f t="shared" si="58"/>
        <v>0</v>
      </c>
      <c r="J56" s="37">
        <f t="shared" si="58"/>
        <v>0</v>
      </c>
      <c r="K56" s="37">
        <f t="shared" si="58"/>
        <v>0</v>
      </c>
      <c r="L56" s="37">
        <f t="shared" si="58"/>
        <v>0</v>
      </c>
      <c r="M56" s="37">
        <f t="shared" si="58"/>
        <v>0</v>
      </c>
      <c r="N56" s="37">
        <f t="shared" si="58"/>
        <v>0</v>
      </c>
      <c r="O56" s="37">
        <f t="shared" si="58"/>
        <v>0</v>
      </c>
      <c r="P56" s="37">
        <f t="shared" si="58"/>
        <v>0</v>
      </c>
      <c r="Q56" s="37">
        <f t="shared" si="58"/>
        <v>0</v>
      </c>
      <c r="R56" s="37">
        <f t="shared" si="58"/>
        <v>0</v>
      </c>
      <c r="S56" s="37">
        <f t="shared" si="58"/>
        <v>0</v>
      </c>
      <c r="T56" s="37">
        <f t="shared" si="58"/>
        <v>0</v>
      </c>
      <c r="U56" s="37">
        <f t="shared" si="58"/>
        <v>0</v>
      </c>
      <c r="V56" s="37">
        <f t="shared" si="58"/>
        <v>0</v>
      </c>
      <c r="W56" s="37">
        <f t="shared" si="58"/>
        <v>0</v>
      </c>
      <c r="X56" s="37">
        <f t="shared" si="58"/>
        <v>0</v>
      </c>
      <c r="Y56" s="37">
        <f t="shared" si="58"/>
        <v>0</v>
      </c>
      <c r="Z56" s="37">
        <f t="shared" si="58"/>
        <v>0</v>
      </c>
      <c r="AA56" s="37">
        <f t="shared" si="58"/>
        <v>0</v>
      </c>
      <c r="AB56" s="37">
        <f t="shared" si="58"/>
        <v>0</v>
      </c>
      <c r="AC56" s="37">
        <f t="shared" si="58"/>
        <v>0</v>
      </c>
      <c r="AD56" s="37">
        <f t="shared" si="58"/>
        <v>0</v>
      </c>
      <c r="AE56" s="37">
        <f t="shared" si="58"/>
        <v>0</v>
      </c>
      <c r="AF56" s="37">
        <f t="shared" si="58"/>
        <v>0</v>
      </c>
      <c r="AG56" s="37">
        <f t="shared" si="58"/>
        <v>0</v>
      </c>
      <c r="AH56" s="37">
        <f t="shared" ref="AH56:AN56" si="59">AH34-AH45</f>
        <v>0</v>
      </c>
      <c r="AI56" s="37">
        <f t="shared" si="59"/>
        <v>0</v>
      </c>
      <c r="AJ56" s="37">
        <f t="shared" si="59"/>
        <v>0</v>
      </c>
      <c r="AK56" s="37">
        <f t="shared" si="59"/>
        <v>0</v>
      </c>
      <c r="AL56" s="37">
        <f t="shared" si="59"/>
        <v>0</v>
      </c>
      <c r="AM56" s="37">
        <f t="shared" si="59"/>
        <v>0</v>
      </c>
      <c r="AN56" s="37">
        <f t="shared" si="59"/>
        <v>0</v>
      </c>
      <c r="AO56" s="37">
        <f t="shared" ref="AO56:AP56" si="60">AO34-AO45</f>
        <v>0</v>
      </c>
      <c r="AP56" s="37">
        <f t="shared" si="60"/>
        <v>0</v>
      </c>
    </row>
    <row r="57" spans="2:42" x14ac:dyDescent="0.2">
      <c r="B57" s="662" t="s">
        <v>238</v>
      </c>
      <c r="C57" s="37">
        <f t="shared" si="57"/>
        <v>0</v>
      </c>
      <c r="D57" s="37">
        <f t="shared" ref="D57:AG57" si="61">D35-D46</f>
        <v>0</v>
      </c>
      <c r="E57" s="37">
        <f t="shared" si="61"/>
        <v>0</v>
      </c>
      <c r="F57" s="37">
        <f t="shared" si="61"/>
        <v>0</v>
      </c>
      <c r="G57" s="37">
        <f t="shared" si="61"/>
        <v>0</v>
      </c>
      <c r="H57" s="37">
        <f t="shared" si="61"/>
        <v>0</v>
      </c>
      <c r="I57" s="37">
        <f t="shared" si="61"/>
        <v>0</v>
      </c>
      <c r="J57" s="37">
        <f t="shared" si="61"/>
        <v>0</v>
      </c>
      <c r="K57" s="37">
        <f t="shared" si="61"/>
        <v>0</v>
      </c>
      <c r="L57" s="37">
        <f t="shared" si="61"/>
        <v>0</v>
      </c>
      <c r="M57" s="37">
        <f t="shared" si="61"/>
        <v>0</v>
      </c>
      <c r="N57" s="37">
        <f t="shared" si="61"/>
        <v>0</v>
      </c>
      <c r="O57" s="37">
        <f t="shared" si="61"/>
        <v>0</v>
      </c>
      <c r="P57" s="37">
        <f t="shared" si="61"/>
        <v>0</v>
      </c>
      <c r="Q57" s="37">
        <f t="shared" si="61"/>
        <v>0</v>
      </c>
      <c r="R57" s="37">
        <f t="shared" si="61"/>
        <v>0</v>
      </c>
      <c r="S57" s="37">
        <f t="shared" si="61"/>
        <v>0</v>
      </c>
      <c r="T57" s="37">
        <f t="shared" si="61"/>
        <v>0</v>
      </c>
      <c r="U57" s="37">
        <f t="shared" si="61"/>
        <v>0</v>
      </c>
      <c r="V57" s="37">
        <f t="shared" si="61"/>
        <v>0</v>
      </c>
      <c r="W57" s="37">
        <f t="shared" si="61"/>
        <v>0</v>
      </c>
      <c r="X57" s="37">
        <f t="shared" si="61"/>
        <v>0</v>
      </c>
      <c r="Y57" s="37">
        <f t="shared" si="61"/>
        <v>0</v>
      </c>
      <c r="Z57" s="37">
        <f t="shared" si="61"/>
        <v>0</v>
      </c>
      <c r="AA57" s="37">
        <f t="shared" si="61"/>
        <v>0</v>
      </c>
      <c r="AB57" s="37">
        <f t="shared" si="61"/>
        <v>0</v>
      </c>
      <c r="AC57" s="37">
        <f t="shared" si="61"/>
        <v>0</v>
      </c>
      <c r="AD57" s="37">
        <f t="shared" si="61"/>
        <v>0</v>
      </c>
      <c r="AE57" s="37">
        <f t="shared" si="61"/>
        <v>0</v>
      </c>
      <c r="AF57" s="37">
        <f t="shared" si="61"/>
        <v>0</v>
      </c>
      <c r="AG57" s="37">
        <f t="shared" si="61"/>
        <v>0</v>
      </c>
      <c r="AH57" s="37">
        <f t="shared" ref="AH57:AN57" si="62">AH35-AH46</f>
        <v>0</v>
      </c>
      <c r="AI57" s="37">
        <f t="shared" si="62"/>
        <v>0</v>
      </c>
      <c r="AJ57" s="37">
        <f t="shared" si="62"/>
        <v>0</v>
      </c>
      <c r="AK57" s="37">
        <f t="shared" si="62"/>
        <v>0</v>
      </c>
      <c r="AL57" s="37">
        <f t="shared" si="62"/>
        <v>0</v>
      </c>
      <c r="AM57" s="37">
        <f t="shared" si="62"/>
        <v>0</v>
      </c>
      <c r="AN57" s="37">
        <f t="shared" si="62"/>
        <v>0</v>
      </c>
      <c r="AO57" s="37">
        <f t="shared" ref="AO57:AP57" si="63">AO35-AO46</f>
        <v>0</v>
      </c>
      <c r="AP57" s="37">
        <f t="shared" si="63"/>
        <v>0</v>
      </c>
    </row>
    <row r="58" spans="2:42" x14ac:dyDescent="0.2">
      <c r="B58" s="662" t="s">
        <v>239</v>
      </c>
      <c r="C58" s="37">
        <f t="shared" si="57"/>
        <v>0</v>
      </c>
      <c r="D58" s="37">
        <f>D36-D47</f>
        <v>0</v>
      </c>
      <c r="E58" s="37">
        <f t="shared" ref="E58:AG58" si="64">E36-E47</f>
        <v>0</v>
      </c>
      <c r="F58" s="37">
        <f t="shared" si="64"/>
        <v>0</v>
      </c>
      <c r="G58" s="37">
        <f t="shared" si="64"/>
        <v>0</v>
      </c>
      <c r="H58" s="37">
        <f t="shared" si="64"/>
        <v>0</v>
      </c>
      <c r="I58" s="37">
        <f t="shared" si="64"/>
        <v>0</v>
      </c>
      <c r="J58" s="37">
        <f t="shared" si="64"/>
        <v>0</v>
      </c>
      <c r="K58" s="37">
        <f t="shared" si="64"/>
        <v>0</v>
      </c>
      <c r="L58" s="37">
        <f t="shared" si="64"/>
        <v>0</v>
      </c>
      <c r="M58" s="37">
        <f t="shared" si="64"/>
        <v>0</v>
      </c>
      <c r="N58" s="37">
        <f t="shared" si="64"/>
        <v>0</v>
      </c>
      <c r="O58" s="37">
        <f t="shared" si="64"/>
        <v>0</v>
      </c>
      <c r="P58" s="37">
        <f t="shared" si="64"/>
        <v>0</v>
      </c>
      <c r="Q58" s="37">
        <f t="shared" si="64"/>
        <v>0</v>
      </c>
      <c r="R58" s="37">
        <f t="shared" si="64"/>
        <v>0</v>
      </c>
      <c r="S58" s="37">
        <f t="shared" si="64"/>
        <v>0</v>
      </c>
      <c r="T58" s="37">
        <f t="shared" si="64"/>
        <v>0</v>
      </c>
      <c r="U58" s="37">
        <f t="shared" si="64"/>
        <v>0</v>
      </c>
      <c r="V58" s="37">
        <f t="shared" si="64"/>
        <v>0</v>
      </c>
      <c r="W58" s="37">
        <f t="shared" si="64"/>
        <v>0</v>
      </c>
      <c r="X58" s="37">
        <f t="shared" si="64"/>
        <v>0</v>
      </c>
      <c r="Y58" s="37">
        <f t="shared" si="64"/>
        <v>0</v>
      </c>
      <c r="Z58" s="37">
        <f t="shared" si="64"/>
        <v>0</v>
      </c>
      <c r="AA58" s="37">
        <f t="shared" si="64"/>
        <v>0</v>
      </c>
      <c r="AB58" s="37">
        <f t="shared" si="64"/>
        <v>0</v>
      </c>
      <c r="AC58" s="37">
        <f t="shared" si="64"/>
        <v>0</v>
      </c>
      <c r="AD58" s="37">
        <f t="shared" si="64"/>
        <v>0</v>
      </c>
      <c r="AE58" s="37">
        <f t="shared" si="64"/>
        <v>0</v>
      </c>
      <c r="AF58" s="37">
        <f t="shared" si="64"/>
        <v>0</v>
      </c>
      <c r="AG58" s="37">
        <f t="shared" si="64"/>
        <v>0</v>
      </c>
      <c r="AH58" s="37">
        <f t="shared" ref="AH58:AN58" si="65">AH36-AH47</f>
        <v>0</v>
      </c>
      <c r="AI58" s="37">
        <f t="shared" si="65"/>
        <v>0</v>
      </c>
      <c r="AJ58" s="37">
        <f t="shared" si="65"/>
        <v>0</v>
      </c>
      <c r="AK58" s="37">
        <f t="shared" si="65"/>
        <v>0</v>
      </c>
      <c r="AL58" s="37">
        <f t="shared" si="65"/>
        <v>0</v>
      </c>
      <c r="AM58" s="37">
        <f t="shared" si="65"/>
        <v>0</v>
      </c>
      <c r="AN58" s="37">
        <f t="shared" si="65"/>
        <v>0</v>
      </c>
      <c r="AO58" s="37">
        <f t="shared" ref="AO58:AP58" si="66">AO36-AO47</f>
        <v>0</v>
      </c>
      <c r="AP58" s="37">
        <f t="shared" si="66"/>
        <v>0</v>
      </c>
    </row>
    <row r="59" spans="2:42" x14ac:dyDescent="0.2">
      <c r="B59" s="662" t="s">
        <v>625</v>
      </c>
      <c r="C59" s="37">
        <f t="shared" si="57"/>
        <v>0</v>
      </c>
      <c r="D59" s="37">
        <f>D37-D48</f>
        <v>0</v>
      </c>
      <c r="E59" s="37">
        <f t="shared" ref="E59:AG59" si="67">E37-E48</f>
        <v>0</v>
      </c>
      <c r="F59" s="37">
        <f t="shared" si="67"/>
        <v>0</v>
      </c>
      <c r="G59" s="37">
        <f t="shared" si="67"/>
        <v>0</v>
      </c>
      <c r="H59" s="37">
        <f t="shared" si="67"/>
        <v>0</v>
      </c>
      <c r="I59" s="37">
        <f t="shared" si="67"/>
        <v>0</v>
      </c>
      <c r="J59" s="37">
        <f t="shared" si="67"/>
        <v>0</v>
      </c>
      <c r="K59" s="37">
        <f t="shared" si="67"/>
        <v>0</v>
      </c>
      <c r="L59" s="37">
        <f t="shared" si="67"/>
        <v>0</v>
      </c>
      <c r="M59" s="37">
        <f t="shared" si="67"/>
        <v>0</v>
      </c>
      <c r="N59" s="37">
        <f t="shared" si="67"/>
        <v>0</v>
      </c>
      <c r="O59" s="37">
        <f t="shared" si="67"/>
        <v>0</v>
      </c>
      <c r="P59" s="37">
        <f t="shared" si="67"/>
        <v>0</v>
      </c>
      <c r="Q59" s="37">
        <f t="shared" si="67"/>
        <v>0</v>
      </c>
      <c r="R59" s="37">
        <f t="shared" si="67"/>
        <v>0</v>
      </c>
      <c r="S59" s="37">
        <f t="shared" si="67"/>
        <v>0</v>
      </c>
      <c r="T59" s="37">
        <f t="shared" si="67"/>
        <v>0</v>
      </c>
      <c r="U59" s="37">
        <f t="shared" si="67"/>
        <v>0</v>
      </c>
      <c r="V59" s="37">
        <f t="shared" si="67"/>
        <v>0</v>
      </c>
      <c r="W59" s="37">
        <f t="shared" si="67"/>
        <v>0</v>
      </c>
      <c r="X59" s="37">
        <f t="shared" si="67"/>
        <v>0</v>
      </c>
      <c r="Y59" s="37">
        <f t="shared" si="67"/>
        <v>0</v>
      </c>
      <c r="Z59" s="37">
        <f t="shared" si="67"/>
        <v>0</v>
      </c>
      <c r="AA59" s="37">
        <f t="shared" si="67"/>
        <v>0</v>
      </c>
      <c r="AB59" s="37">
        <f t="shared" si="67"/>
        <v>0</v>
      </c>
      <c r="AC59" s="37">
        <f t="shared" si="67"/>
        <v>0</v>
      </c>
      <c r="AD59" s="37">
        <f t="shared" si="67"/>
        <v>0</v>
      </c>
      <c r="AE59" s="37">
        <f t="shared" si="67"/>
        <v>0</v>
      </c>
      <c r="AF59" s="37">
        <f t="shared" si="67"/>
        <v>0</v>
      </c>
      <c r="AG59" s="37">
        <f t="shared" si="67"/>
        <v>0</v>
      </c>
      <c r="AH59" s="37">
        <f t="shared" ref="AH59:AN59" si="68">AH37-AH48</f>
        <v>0</v>
      </c>
      <c r="AI59" s="37">
        <f t="shared" si="68"/>
        <v>0</v>
      </c>
      <c r="AJ59" s="37">
        <f t="shared" si="68"/>
        <v>0</v>
      </c>
      <c r="AK59" s="37">
        <f t="shared" si="68"/>
        <v>0</v>
      </c>
      <c r="AL59" s="37">
        <f t="shared" si="68"/>
        <v>0</v>
      </c>
      <c r="AM59" s="37">
        <f t="shared" si="68"/>
        <v>0</v>
      </c>
      <c r="AN59" s="37">
        <f t="shared" si="68"/>
        <v>0</v>
      </c>
      <c r="AO59" s="37">
        <f t="shared" ref="AO59:AP59" si="69">AO37-AO48</f>
        <v>0</v>
      </c>
      <c r="AP59" s="37">
        <f t="shared" si="69"/>
        <v>0</v>
      </c>
    </row>
    <row r="60" spans="2:42" x14ac:dyDescent="0.2">
      <c r="B60" s="165" t="s">
        <v>262</v>
      </c>
      <c r="C60" s="162">
        <f t="shared" si="57"/>
        <v>0</v>
      </c>
      <c r="D60" s="162">
        <f t="shared" ref="D60:AG60" si="70">SUM(D55:D59)</f>
        <v>0</v>
      </c>
      <c r="E60" s="162">
        <f t="shared" si="70"/>
        <v>0</v>
      </c>
      <c r="F60" s="162">
        <f t="shared" si="70"/>
        <v>0</v>
      </c>
      <c r="G60" s="162">
        <f t="shared" si="70"/>
        <v>0</v>
      </c>
      <c r="H60" s="162">
        <f t="shared" si="70"/>
        <v>0</v>
      </c>
      <c r="I60" s="162">
        <f t="shared" si="70"/>
        <v>0</v>
      </c>
      <c r="J60" s="162">
        <f t="shared" si="70"/>
        <v>0</v>
      </c>
      <c r="K60" s="162">
        <f t="shared" si="70"/>
        <v>0</v>
      </c>
      <c r="L60" s="162">
        <f t="shared" si="70"/>
        <v>0</v>
      </c>
      <c r="M60" s="162">
        <f t="shared" si="70"/>
        <v>0</v>
      </c>
      <c r="N60" s="162">
        <f t="shared" si="70"/>
        <v>0</v>
      </c>
      <c r="O60" s="162">
        <f t="shared" si="70"/>
        <v>0</v>
      </c>
      <c r="P60" s="162">
        <f t="shared" si="70"/>
        <v>0</v>
      </c>
      <c r="Q60" s="162">
        <f t="shared" si="70"/>
        <v>0</v>
      </c>
      <c r="R60" s="162">
        <f t="shared" si="70"/>
        <v>0</v>
      </c>
      <c r="S60" s="162">
        <f t="shared" si="70"/>
        <v>0</v>
      </c>
      <c r="T60" s="162">
        <f t="shared" si="70"/>
        <v>0</v>
      </c>
      <c r="U60" s="162">
        <f t="shared" si="70"/>
        <v>0</v>
      </c>
      <c r="V60" s="162">
        <f t="shared" si="70"/>
        <v>0</v>
      </c>
      <c r="W60" s="162">
        <f t="shared" si="70"/>
        <v>0</v>
      </c>
      <c r="X60" s="162">
        <f t="shared" si="70"/>
        <v>0</v>
      </c>
      <c r="Y60" s="162">
        <f t="shared" si="70"/>
        <v>0</v>
      </c>
      <c r="Z60" s="162">
        <f t="shared" si="70"/>
        <v>0</v>
      </c>
      <c r="AA60" s="162">
        <f t="shared" si="70"/>
        <v>0</v>
      </c>
      <c r="AB60" s="162">
        <f t="shared" si="70"/>
        <v>0</v>
      </c>
      <c r="AC60" s="162">
        <f t="shared" si="70"/>
        <v>0</v>
      </c>
      <c r="AD60" s="162">
        <f t="shared" si="70"/>
        <v>0</v>
      </c>
      <c r="AE60" s="162">
        <f t="shared" si="70"/>
        <v>0</v>
      </c>
      <c r="AF60" s="162">
        <f t="shared" si="70"/>
        <v>0</v>
      </c>
      <c r="AG60" s="162">
        <f t="shared" si="70"/>
        <v>0</v>
      </c>
      <c r="AH60" s="162">
        <f t="shared" ref="AH60:AN60" si="71">SUM(AH55:AH59)</f>
        <v>0</v>
      </c>
      <c r="AI60" s="162">
        <f t="shared" si="71"/>
        <v>0</v>
      </c>
      <c r="AJ60" s="162">
        <f t="shared" si="71"/>
        <v>0</v>
      </c>
      <c r="AK60" s="162">
        <f t="shared" si="71"/>
        <v>0</v>
      </c>
      <c r="AL60" s="162">
        <f t="shared" si="71"/>
        <v>0</v>
      </c>
      <c r="AM60" s="162">
        <f t="shared" si="71"/>
        <v>0</v>
      </c>
      <c r="AN60" s="162">
        <f t="shared" si="71"/>
        <v>0</v>
      </c>
      <c r="AO60" s="162">
        <f t="shared" ref="AO60:AP60" si="72">SUM(AO55:AO59)</f>
        <v>0</v>
      </c>
      <c r="AP60" s="162">
        <f t="shared" si="72"/>
        <v>0</v>
      </c>
    </row>
    <row r="61" spans="2:42" ht="12.6" x14ac:dyDescent="0.3">
      <c r="B61" s="168" t="s">
        <v>406</v>
      </c>
      <c r="C61" s="166">
        <f t="shared" si="57"/>
        <v>0</v>
      </c>
      <c r="D61" s="166">
        <f>D60*Parametre!$C$112/1000</f>
        <v>0</v>
      </c>
      <c r="E61" s="166">
        <f>E60*Parametre!$C$112/1000</f>
        <v>0</v>
      </c>
      <c r="F61" s="166">
        <f>F60*Parametre!$C$112/1000</f>
        <v>0</v>
      </c>
      <c r="G61" s="166">
        <f>G60*Parametre!$C$112/1000</f>
        <v>0</v>
      </c>
      <c r="H61" s="166">
        <f>H60*Parametre!$C$112/1000</f>
        <v>0</v>
      </c>
      <c r="I61" s="166">
        <f>I60*Parametre!$C$112/1000</f>
        <v>0</v>
      </c>
      <c r="J61" s="166">
        <f>J60*Parametre!$C$112/1000</f>
        <v>0</v>
      </c>
      <c r="K61" s="166">
        <f>K60*Parametre!$C$112/1000</f>
        <v>0</v>
      </c>
      <c r="L61" s="166">
        <f>L60*Parametre!$C$112/1000</f>
        <v>0</v>
      </c>
      <c r="M61" s="166">
        <f>M60*Parametre!$C$112/1000</f>
        <v>0</v>
      </c>
      <c r="N61" s="166">
        <f>N60*Parametre!$C$112/1000</f>
        <v>0</v>
      </c>
      <c r="O61" s="166">
        <f>O60*Parametre!$C$112/1000</f>
        <v>0</v>
      </c>
      <c r="P61" s="166">
        <f>P60*Parametre!$C$112/1000</f>
        <v>0</v>
      </c>
      <c r="Q61" s="166">
        <f>Q60*Parametre!$C$112/1000</f>
        <v>0</v>
      </c>
      <c r="R61" s="166">
        <f>R60*Parametre!$C$112/1000</f>
        <v>0</v>
      </c>
      <c r="S61" s="166">
        <f>S60*Parametre!$C$112/1000</f>
        <v>0</v>
      </c>
      <c r="T61" s="166">
        <f>T60*Parametre!$C$112/1000</f>
        <v>0</v>
      </c>
      <c r="U61" s="166">
        <f>U60*Parametre!$C$112/1000</f>
        <v>0</v>
      </c>
      <c r="V61" s="166">
        <f>V60*Parametre!$C$112/1000</f>
        <v>0</v>
      </c>
      <c r="W61" s="166">
        <f>W60*Parametre!$C$112/1000</f>
        <v>0</v>
      </c>
      <c r="X61" s="166">
        <f>X60*Parametre!$C$112/1000</f>
        <v>0</v>
      </c>
      <c r="Y61" s="166">
        <f>Y60*Parametre!$C$112/1000</f>
        <v>0</v>
      </c>
      <c r="Z61" s="166">
        <f>Z60*Parametre!$C$112/1000</f>
        <v>0</v>
      </c>
      <c r="AA61" s="166">
        <f>AA60*Parametre!$C$112/1000</f>
        <v>0</v>
      </c>
      <c r="AB61" s="166">
        <f>AB60*Parametre!$C$112/1000</f>
        <v>0</v>
      </c>
      <c r="AC61" s="166">
        <f>AC60*Parametre!$C$112/1000</f>
        <v>0</v>
      </c>
      <c r="AD61" s="166">
        <f>AD60*Parametre!$C$112/1000</f>
        <v>0</v>
      </c>
      <c r="AE61" s="166">
        <f>AE60*Parametre!$C$112/1000</f>
        <v>0</v>
      </c>
      <c r="AF61" s="166">
        <f>AF60*Parametre!$C$112/1000</f>
        <v>0</v>
      </c>
      <c r="AG61" s="166">
        <f>AG60*Parametre!$C$112/1000</f>
        <v>0</v>
      </c>
      <c r="AH61" s="166">
        <f>AH60*Parametre!$C$112/1000</f>
        <v>0</v>
      </c>
      <c r="AI61" s="166">
        <f>AI60*Parametre!$C$112/1000</f>
        <v>0</v>
      </c>
      <c r="AJ61" s="166">
        <f>AJ60*Parametre!$C$112/1000</f>
        <v>0</v>
      </c>
      <c r="AK61" s="166">
        <f>AK60*Parametre!$C$112/1000</f>
        <v>0</v>
      </c>
      <c r="AL61" s="166">
        <f>AL60*Parametre!$C$112/1000</f>
        <v>0</v>
      </c>
      <c r="AM61" s="166">
        <f>AM60*Parametre!$C$112/1000</f>
        <v>0</v>
      </c>
      <c r="AN61" s="166">
        <f>AN60*Parametre!$C$112/1000</f>
        <v>0</v>
      </c>
      <c r="AO61" s="166">
        <f>AO60*Parametre!$C$112/1000</f>
        <v>0</v>
      </c>
      <c r="AP61" s="166">
        <f>AP60*Parametre!$C$112/1000</f>
        <v>0</v>
      </c>
    </row>
    <row r="62" spans="2:42" x14ac:dyDescent="0.2">
      <c r="B62" s="36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</row>
    <row r="63" spans="2:42" x14ac:dyDescent="0.2">
      <c r="B63" s="30" t="s">
        <v>2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</row>
    <row r="64" spans="2:42" x14ac:dyDescent="0.2">
      <c r="B64" s="30" t="s">
        <v>263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</row>
    <row r="65" spans="2:42" x14ac:dyDescent="0.2">
      <c r="B65" s="36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</row>
    <row r="66" spans="2:42" ht="11.4" x14ac:dyDescent="0.25">
      <c r="B66" s="165" t="s">
        <v>407</v>
      </c>
      <c r="C66" s="162">
        <f>SUM(D66:AQ66)</f>
        <v>0</v>
      </c>
      <c r="D66" s="162">
        <f>D61+D27</f>
        <v>0</v>
      </c>
      <c r="E66" s="162">
        <f t="shared" ref="E66:AG66" si="73">E61+E27</f>
        <v>0</v>
      </c>
      <c r="F66" s="162">
        <f t="shared" si="73"/>
        <v>0</v>
      </c>
      <c r="G66" s="162">
        <f t="shared" si="73"/>
        <v>0</v>
      </c>
      <c r="H66" s="162">
        <f t="shared" si="73"/>
        <v>0</v>
      </c>
      <c r="I66" s="162">
        <f t="shared" si="73"/>
        <v>0</v>
      </c>
      <c r="J66" s="162">
        <f t="shared" si="73"/>
        <v>0</v>
      </c>
      <c r="K66" s="162">
        <f t="shared" si="73"/>
        <v>0</v>
      </c>
      <c r="L66" s="162">
        <f t="shared" si="73"/>
        <v>0</v>
      </c>
      <c r="M66" s="162">
        <f t="shared" si="73"/>
        <v>0</v>
      </c>
      <c r="N66" s="162">
        <f t="shared" si="73"/>
        <v>0</v>
      </c>
      <c r="O66" s="162">
        <f t="shared" si="73"/>
        <v>0</v>
      </c>
      <c r="P66" s="162">
        <f t="shared" si="73"/>
        <v>0</v>
      </c>
      <c r="Q66" s="162">
        <f t="shared" si="73"/>
        <v>0</v>
      </c>
      <c r="R66" s="162">
        <f t="shared" si="73"/>
        <v>0</v>
      </c>
      <c r="S66" s="162">
        <f t="shared" si="73"/>
        <v>0</v>
      </c>
      <c r="T66" s="162">
        <f t="shared" si="73"/>
        <v>0</v>
      </c>
      <c r="U66" s="162">
        <f t="shared" si="73"/>
        <v>0</v>
      </c>
      <c r="V66" s="162">
        <f t="shared" si="73"/>
        <v>0</v>
      </c>
      <c r="W66" s="162">
        <f t="shared" si="73"/>
        <v>0</v>
      </c>
      <c r="X66" s="162">
        <f t="shared" si="73"/>
        <v>0</v>
      </c>
      <c r="Y66" s="162">
        <f t="shared" si="73"/>
        <v>0</v>
      </c>
      <c r="Z66" s="162">
        <f t="shared" si="73"/>
        <v>0</v>
      </c>
      <c r="AA66" s="162">
        <f t="shared" si="73"/>
        <v>0</v>
      </c>
      <c r="AB66" s="162">
        <f t="shared" si="73"/>
        <v>0</v>
      </c>
      <c r="AC66" s="162">
        <f t="shared" si="73"/>
        <v>0</v>
      </c>
      <c r="AD66" s="162">
        <f t="shared" si="73"/>
        <v>0</v>
      </c>
      <c r="AE66" s="162">
        <f t="shared" si="73"/>
        <v>0</v>
      </c>
      <c r="AF66" s="162">
        <f t="shared" si="73"/>
        <v>0</v>
      </c>
      <c r="AG66" s="162">
        <f t="shared" si="73"/>
        <v>0</v>
      </c>
      <c r="AH66" s="162">
        <f t="shared" ref="AH66:AN66" si="74">AH61+AH27</f>
        <v>0</v>
      </c>
      <c r="AI66" s="162">
        <f t="shared" si="74"/>
        <v>0</v>
      </c>
      <c r="AJ66" s="162">
        <f t="shared" si="74"/>
        <v>0</v>
      </c>
      <c r="AK66" s="162">
        <f t="shared" si="74"/>
        <v>0</v>
      </c>
      <c r="AL66" s="162">
        <f t="shared" si="74"/>
        <v>0</v>
      </c>
      <c r="AM66" s="162">
        <f t="shared" si="74"/>
        <v>0</v>
      </c>
      <c r="AN66" s="162">
        <f t="shared" si="74"/>
        <v>0</v>
      </c>
      <c r="AO66" s="162">
        <f t="shared" ref="AO66:AP66" si="75">AO61+AO27</f>
        <v>0</v>
      </c>
      <c r="AP66" s="162">
        <f t="shared" si="75"/>
        <v>0</v>
      </c>
    </row>
    <row r="67" spans="2:42" x14ac:dyDescent="0.2">
      <c r="B67" s="36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</row>
    <row r="69" spans="2:42" x14ac:dyDescent="0.2">
      <c r="B69" s="122"/>
      <c r="C69" s="31"/>
      <c r="D69" s="31" t="s">
        <v>10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</row>
    <row r="70" spans="2:42" x14ac:dyDescent="0.2">
      <c r="B70" s="640" t="s">
        <v>455</v>
      </c>
      <c r="C70" s="32"/>
      <c r="D70" s="33">
        <v>1</v>
      </c>
      <c r="E70" s="33">
        <v>2</v>
      </c>
      <c r="F70" s="33">
        <v>3</v>
      </c>
      <c r="G70" s="33">
        <v>4</v>
      </c>
      <c r="H70" s="33">
        <v>5</v>
      </c>
      <c r="I70" s="33">
        <v>6</v>
      </c>
      <c r="J70" s="33">
        <v>7</v>
      </c>
      <c r="K70" s="33">
        <v>8</v>
      </c>
      <c r="L70" s="33">
        <v>9</v>
      </c>
      <c r="M70" s="33">
        <v>10</v>
      </c>
      <c r="N70" s="33">
        <v>11</v>
      </c>
      <c r="O70" s="33">
        <v>12</v>
      </c>
      <c r="P70" s="33">
        <v>13</v>
      </c>
      <c r="Q70" s="33">
        <v>14</v>
      </c>
      <c r="R70" s="33">
        <v>15</v>
      </c>
      <c r="S70" s="33">
        <v>16</v>
      </c>
      <c r="T70" s="33">
        <v>17</v>
      </c>
      <c r="U70" s="33">
        <v>18</v>
      </c>
      <c r="V70" s="33">
        <v>19</v>
      </c>
      <c r="W70" s="33">
        <v>20</v>
      </c>
      <c r="X70" s="33">
        <v>21</v>
      </c>
      <c r="Y70" s="33">
        <v>22</v>
      </c>
      <c r="Z70" s="33">
        <v>23</v>
      </c>
      <c r="AA70" s="33">
        <v>24</v>
      </c>
      <c r="AB70" s="33">
        <v>25</v>
      </c>
      <c r="AC70" s="33">
        <v>26</v>
      </c>
      <c r="AD70" s="33">
        <v>27</v>
      </c>
      <c r="AE70" s="33">
        <v>28</v>
      </c>
      <c r="AF70" s="33">
        <v>29</v>
      </c>
      <c r="AG70" s="33">
        <v>30</v>
      </c>
      <c r="AH70" s="33">
        <v>31</v>
      </c>
      <c r="AI70" s="33">
        <v>32</v>
      </c>
      <c r="AJ70" s="33">
        <v>33</v>
      </c>
      <c r="AK70" s="33">
        <v>34</v>
      </c>
      <c r="AL70" s="33">
        <v>35</v>
      </c>
      <c r="AM70" s="33">
        <v>36</v>
      </c>
      <c r="AN70" s="33">
        <v>37</v>
      </c>
      <c r="AO70" s="33">
        <v>38</v>
      </c>
      <c r="AP70" s="33">
        <v>39</v>
      </c>
    </row>
    <row r="71" spans="2:42" x14ac:dyDescent="0.2">
      <c r="B71" s="641"/>
      <c r="C71" s="34" t="s">
        <v>9</v>
      </c>
      <c r="D71" s="35">
        <f>D4</f>
        <v>2026</v>
      </c>
      <c r="E71" s="35">
        <f t="shared" ref="E71:AG71" si="76">E4</f>
        <v>2027</v>
      </c>
      <c r="F71" s="35">
        <f t="shared" si="76"/>
        <v>2028</v>
      </c>
      <c r="G71" s="35">
        <f t="shared" si="76"/>
        <v>2029</v>
      </c>
      <c r="H71" s="35">
        <f t="shared" si="76"/>
        <v>2030</v>
      </c>
      <c r="I71" s="35">
        <f t="shared" si="76"/>
        <v>2031</v>
      </c>
      <c r="J71" s="35">
        <f t="shared" si="76"/>
        <v>2032</v>
      </c>
      <c r="K71" s="35">
        <f t="shared" si="76"/>
        <v>2033</v>
      </c>
      <c r="L71" s="35">
        <f t="shared" si="76"/>
        <v>2034</v>
      </c>
      <c r="M71" s="35">
        <f t="shared" si="76"/>
        <v>2035</v>
      </c>
      <c r="N71" s="35">
        <f t="shared" si="76"/>
        <v>2036</v>
      </c>
      <c r="O71" s="35">
        <f t="shared" si="76"/>
        <v>2037</v>
      </c>
      <c r="P71" s="35">
        <f t="shared" si="76"/>
        <v>2038</v>
      </c>
      <c r="Q71" s="35">
        <f t="shared" si="76"/>
        <v>2039</v>
      </c>
      <c r="R71" s="35">
        <f t="shared" si="76"/>
        <v>2040</v>
      </c>
      <c r="S71" s="35">
        <f t="shared" si="76"/>
        <v>2041</v>
      </c>
      <c r="T71" s="35">
        <f t="shared" si="76"/>
        <v>2042</v>
      </c>
      <c r="U71" s="35">
        <f t="shared" si="76"/>
        <v>2043</v>
      </c>
      <c r="V71" s="35">
        <f t="shared" si="76"/>
        <v>2044</v>
      </c>
      <c r="W71" s="35">
        <f t="shared" si="76"/>
        <v>2045</v>
      </c>
      <c r="X71" s="35">
        <f t="shared" si="76"/>
        <v>2046</v>
      </c>
      <c r="Y71" s="35">
        <f t="shared" si="76"/>
        <v>2047</v>
      </c>
      <c r="Z71" s="35">
        <f t="shared" si="76"/>
        <v>2048</v>
      </c>
      <c r="AA71" s="35">
        <f t="shared" si="76"/>
        <v>2049</v>
      </c>
      <c r="AB71" s="35">
        <f t="shared" si="76"/>
        <v>2050</v>
      </c>
      <c r="AC71" s="35">
        <f t="shared" si="76"/>
        <v>2051</v>
      </c>
      <c r="AD71" s="35">
        <f t="shared" si="76"/>
        <v>2052</v>
      </c>
      <c r="AE71" s="35">
        <f t="shared" si="76"/>
        <v>2053</v>
      </c>
      <c r="AF71" s="35">
        <f t="shared" si="76"/>
        <v>2054</v>
      </c>
      <c r="AG71" s="35">
        <f t="shared" si="76"/>
        <v>2055</v>
      </c>
      <c r="AH71" s="35">
        <f t="shared" ref="AH71:AN71" si="77">AH4</f>
        <v>2056</v>
      </c>
      <c r="AI71" s="35">
        <f t="shared" si="77"/>
        <v>2057</v>
      </c>
      <c r="AJ71" s="35">
        <f t="shared" si="77"/>
        <v>2058</v>
      </c>
      <c r="AK71" s="35">
        <f t="shared" si="77"/>
        <v>2059</v>
      </c>
      <c r="AL71" s="35">
        <f t="shared" si="77"/>
        <v>2060</v>
      </c>
      <c r="AM71" s="35">
        <f t="shared" si="77"/>
        <v>2061</v>
      </c>
      <c r="AN71" s="35">
        <f t="shared" si="77"/>
        <v>2062</v>
      </c>
      <c r="AO71" s="35">
        <f t="shared" ref="AO71:AP71" si="78">AO4</f>
        <v>2063</v>
      </c>
      <c r="AP71" s="35">
        <f t="shared" si="78"/>
        <v>2064</v>
      </c>
    </row>
    <row r="72" spans="2:42" x14ac:dyDescent="0.2">
      <c r="B72" s="158" t="s">
        <v>58</v>
      </c>
      <c r="C72" s="159">
        <f>SUM(D72:AP72)</f>
        <v>0</v>
      </c>
      <c r="D72" s="160">
        <f>D66*Parametre!C121/1000</f>
        <v>0</v>
      </c>
      <c r="E72" s="160">
        <f>E66*Parametre!D121/1000</f>
        <v>0</v>
      </c>
      <c r="F72" s="160">
        <f>F66*Parametre!E121/1000</f>
        <v>0</v>
      </c>
      <c r="G72" s="160">
        <f>G66*Parametre!F121/1000</f>
        <v>0</v>
      </c>
      <c r="H72" s="160">
        <f>H66*Parametre!G121/1000</f>
        <v>0</v>
      </c>
      <c r="I72" s="160">
        <f>I66*Parametre!H121/1000</f>
        <v>0</v>
      </c>
      <c r="J72" s="160">
        <f>J66*Parametre!I121/1000</f>
        <v>0</v>
      </c>
      <c r="K72" s="160">
        <f>K66*Parametre!J121/1000</f>
        <v>0</v>
      </c>
      <c r="L72" s="160">
        <f>L66*Parametre!K121/1000</f>
        <v>0</v>
      </c>
      <c r="M72" s="160">
        <f>M66*Parametre!L121/1000</f>
        <v>0</v>
      </c>
      <c r="N72" s="160">
        <f>N66*Parametre!M121/1000</f>
        <v>0</v>
      </c>
      <c r="O72" s="160">
        <f>O66*Parametre!N121/1000</f>
        <v>0</v>
      </c>
      <c r="P72" s="160">
        <f>P66*Parametre!O121/1000</f>
        <v>0</v>
      </c>
      <c r="Q72" s="160">
        <f>Q66*Parametre!P121/1000</f>
        <v>0</v>
      </c>
      <c r="R72" s="160">
        <f>R66*Parametre!Q121/1000</f>
        <v>0</v>
      </c>
      <c r="S72" s="160">
        <f>S66*Parametre!R121/1000</f>
        <v>0</v>
      </c>
      <c r="T72" s="160">
        <f>T66*Parametre!S121/1000</f>
        <v>0</v>
      </c>
      <c r="U72" s="160">
        <f>U66*Parametre!T121/1000</f>
        <v>0</v>
      </c>
      <c r="V72" s="160">
        <f>V66*Parametre!U121/1000</f>
        <v>0</v>
      </c>
      <c r="W72" s="160">
        <f>W66*Parametre!V121/1000</f>
        <v>0</v>
      </c>
      <c r="X72" s="160">
        <f>X66*Parametre!W121/1000</f>
        <v>0</v>
      </c>
      <c r="Y72" s="160">
        <f>Y66*Parametre!X121/1000</f>
        <v>0</v>
      </c>
      <c r="Z72" s="160">
        <f>Z66*Parametre!Y121/1000</f>
        <v>0</v>
      </c>
      <c r="AA72" s="160">
        <f>AA66*Parametre!Z121/1000</f>
        <v>0</v>
      </c>
      <c r="AB72" s="160">
        <f>AB66*Parametre!AA121/1000</f>
        <v>0</v>
      </c>
      <c r="AC72" s="160">
        <f>AC66*Parametre!AB121/1000</f>
        <v>0</v>
      </c>
      <c r="AD72" s="160">
        <f>AD66*Parametre!AC121/1000</f>
        <v>0</v>
      </c>
      <c r="AE72" s="160">
        <f>AE66*Parametre!AD121/1000</f>
        <v>0</v>
      </c>
      <c r="AF72" s="160">
        <f>AF66*Parametre!AE121/1000</f>
        <v>0</v>
      </c>
      <c r="AG72" s="160">
        <f>AG66*Parametre!AF121/1000</f>
        <v>0</v>
      </c>
      <c r="AH72" s="160">
        <f>AH66*Parametre!AG121/1000</f>
        <v>0</v>
      </c>
      <c r="AI72" s="160">
        <f>AI66*Parametre!AH121/1000</f>
        <v>0</v>
      </c>
      <c r="AJ72" s="160">
        <f>AJ66*Parametre!AI121/1000</f>
        <v>0</v>
      </c>
      <c r="AK72" s="160">
        <f>AK66*Parametre!AJ121/1000</f>
        <v>0</v>
      </c>
      <c r="AL72" s="160">
        <f>AL66*Parametre!AK121/1000</f>
        <v>0</v>
      </c>
      <c r="AM72" s="160">
        <f>AM66*Parametre!AL121/1000</f>
        <v>0</v>
      </c>
      <c r="AN72" s="160">
        <f>AN66*Parametre!AM121/1000</f>
        <v>0</v>
      </c>
      <c r="AO72" s="160">
        <f>AO66*Parametre!AN121/1000</f>
        <v>0</v>
      </c>
      <c r="AP72" s="160">
        <f>AP66*Parametre!AO121/1000</f>
        <v>0</v>
      </c>
    </row>
    <row r="76" spans="2:42" x14ac:dyDescent="0.2">
      <c r="D76" s="303"/>
    </row>
  </sheetData>
  <mergeCells count="7">
    <mergeCell ref="B70:B71"/>
    <mergeCell ref="B2:B3"/>
    <mergeCell ref="B11:B12"/>
    <mergeCell ref="B20:B21"/>
    <mergeCell ref="B30:B31"/>
    <mergeCell ref="B41:B42"/>
    <mergeCell ref="B52:B5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4FE0-6306-4937-B885-48961B35E663}">
  <sheetPr>
    <tabColor theme="7" tint="0.59999389629810485"/>
  </sheetPr>
  <dimension ref="B3:AP56"/>
  <sheetViews>
    <sheetView showWhiteSpace="0" zoomScaleNormal="100" workbookViewId="0">
      <selection activeCell="C56" sqref="C56"/>
    </sheetView>
  </sheetViews>
  <sheetFormatPr defaultColWidth="9.21875" defaultRowHeight="10.199999999999999" x14ac:dyDescent="0.2"/>
  <cols>
    <col min="1" max="1" width="2.77734375" style="230" customWidth="1"/>
    <col min="2" max="2" width="68.21875" style="230" customWidth="1"/>
    <col min="3" max="3" width="15.21875" style="230" bestFit="1" customWidth="1"/>
    <col min="4" max="42" width="13.21875" style="230" bestFit="1" customWidth="1"/>
    <col min="43" max="16384" width="9.21875" style="230"/>
  </cols>
  <sheetData>
    <row r="3" spans="2:42" x14ac:dyDescent="0.2">
      <c r="B3" s="347" t="s">
        <v>623</v>
      </c>
      <c r="C3" s="396"/>
      <c r="D3" s="254" t="s">
        <v>10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</row>
    <row r="4" spans="2:42" x14ac:dyDescent="0.2">
      <c r="B4" s="347"/>
      <c r="C4" s="397"/>
      <c r="D4" s="254">
        <v>1</v>
      </c>
      <c r="E4" s="254">
        <v>2</v>
      </c>
      <c r="F4" s="254">
        <v>3</v>
      </c>
      <c r="G4" s="254">
        <v>4</v>
      </c>
      <c r="H4" s="254">
        <v>5</v>
      </c>
      <c r="I4" s="254">
        <v>6</v>
      </c>
      <c r="J4" s="254">
        <v>7</v>
      </c>
      <c r="K4" s="254">
        <v>8</v>
      </c>
      <c r="L4" s="254">
        <v>9</v>
      </c>
      <c r="M4" s="254">
        <v>10</v>
      </c>
      <c r="N4" s="254">
        <v>11</v>
      </c>
      <c r="O4" s="254">
        <v>12</v>
      </c>
      <c r="P4" s="254">
        <v>13</v>
      </c>
      <c r="Q4" s="254">
        <v>14</v>
      </c>
      <c r="R4" s="254">
        <v>15</v>
      </c>
      <c r="S4" s="254">
        <v>16</v>
      </c>
      <c r="T4" s="254">
        <v>17</v>
      </c>
      <c r="U4" s="254">
        <v>18</v>
      </c>
      <c r="V4" s="254">
        <v>19</v>
      </c>
      <c r="W4" s="254">
        <v>20</v>
      </c>
      <c r="X4" s="254">
        <v>21</v>
      </c>
      <c r="Y4" s="254">
        <v>22</v>
      </c>
      <c r="Z4" s="254">
        <v>23</v>
      </c>
      <c r="AA4" s="254">
        <v>24</v>
      </c>
      <c r="AB4" s="254">
        <v>25</v>
      </c>
      <c r="AC4" s="254">
        <v>26</v>
      </c>
      <c r="AD4" s="254">
        <v>27</v>
      </c>
      <c r="AE4" s="254">
        <v>28</v>
      </c>
      <c r="AF4" s="254">
        <v>29</v>
      </c>
      <c r="AG4" s="254">
        <v>30</v>
      </c>
      <c r="AH4" s="254">
        <v>31</v>
      </c>
      <c r="AI4" s="254">
        <v>32</v>
      </c>
      <c r="AJ4" s="254">
        <v>33</v>
      </c>
      <c r="AK4" s="254">
        <v>34</v>
      </c>
      <c r="AL4" s="254">
        <v>35</v>
      </c>
      <c r="AM4" s="254">
        <v>36</v>
      </c>
      <c r="AN4" s="254">
        <v>37</v>
      </c>
      <c r="AO4" s="254">
        <v>38</v>
      </c>
      <c r="AP4" s="254">
        <v>39</v>
      </c>
    </row>
    <row r="5" spans="2:42" ht="10.8" thickBot="1" x14ac:dyDescent="0.25">
      <c r="B5" s="257" t="s">
        <v>33</v>
      </c>
      <c r="C5" s="257" t="s">
        <v>9</v>
      </c>
      <c r="D5" s="298">
        <v>2026</v>
      </c>
      <c r="E5" s="298">
        <f>$D$5+D4</f>
        <v>2027</v>
      </c>
      <c r="F5" s="298">
        <f t="shared" ref="F5:AN5" si="0">$D$5+E4</f>
        <v>2028</v>
      </c>
      <c r="G5" s="298">
        <f t="shared" si="0"/>
        <v>2029</v>
      </c>
      <c r="H5" s="298">
        <f t="shared" si="0"/>
        <v>2030</v>
      </c>
      <c r="I5" s="298">
        <f t="shared" si="0"/>
        <v>2031</v>
      </c>
      <c r="J5" s="298">
        <f t="shared" si="0"/>
        <v>2032</v>
      </c>
      <c r="K5" s="298">
        <f t="shared" si="0"/>
        <v>2033</v>
      </c>
      <c r="L5" s="298">
        <f t="shared" si="0"/>
        <v>2034</v>
      </c>
      <c r="M5" s="298">
        <f t="shared" si="0"/>
        <v>2035</v>
      </c>
      <c r="N5" s="298">
        <f t="shared" si="0"/>
        <v>2036</v>
      </c>
      <c r="O5" s="298">
        <f t="shared" si="0"/>
        <v>2037</v>
      </c>
      <c r="P5" s="298">
        <f t="shared" si="0"/>
        <v>2038</v>
      </c>
      <c r="Q5" s="298">
        <f t="shared" si="0"/>
        <v>2039</v>
      </c>
      <c r="R5" s="298">
        <f t="shared" si="0"/>
        <v>2040</v>
      </c>
      <c r="S5" s="298">
        <f t="shared" si="0"/>
        <v>2041</v>
      </c>
      <c r="T5" s="298">
        <f t="shared" si="0"/>
        <v>2042</v>
      </c>
      <c r="U5" s="298">
        <f t="shared" si="0"/>
        <v>2043</v>
      </c>
      <c r="V5" s="298">
        <f t="shared" si="0"/>
        <v>2044</v>
      </c>
      <c r="W5" s="298">
        <f t="shared" si="0"/>
        <v>2045</v>
      </c>
      <c r="X5" s="298">
        <f t="shared" si="0"/>
        <v>2046</v>
      </c>
      <c r="Y5" s="298">
        <f t="shared" si="0"/>
        <v>2047</v>
      </c>
      <c r="Z5" s="298">
        <f t="shared" si="0"/>
        <v>2048</v>
      </c>
      <c r="AA5" s="298">
        <f t="shared" si="0"/>
        <v>2049</v>
      </c>
      <c r="AB5" s="298">
        <f t="shared" si="0"/>
        <v>2050</v>
      </c>
      <c r="AC5" s="298">
        <f t="shared" si="0"/>
        <v>2051</v>
      </c>
      <c r="AD5" s="298">
        <f t="shared" si="0"/>
        <v>2052</v>
      </c>
      <c r="AE5" s="298">
        <f t="shared" si="0"/>
        <v>2053</v>
      </c>
      <c r="AF5" s="298">
        <f t="shared" si="0"/>
        <v>2054</v>
      </c>
      <c r="AG5" s="298">
        <f t="shared" si="0"/>
        <v>2055</v>
      </c>
      <c r="AH5" s="298">
        <f t="shared" si="0"/>
        <v>2056</v>
      </c>
      <c r="AI5" s="298">
        <f t="shared" si="0"/>
        <v>2057</v>
      </c>
      <c r="AJ5" s="298">
        <f t="shared" si="0"/>
        <v>2058</v>
      </c>
      <c r="AK5" s="298">
        <f t="shared" si="0"/>
        <v>2059</v>
      </c>
      <c r="AL5" s="298">
        <f t="shared" si="0"/>
        <v>2060</v>
      </c>
      <c r="AM5" s="298">
        <f t="shared" si="0"/>
        <v>2061</v>
      </c>
      <c r="AN5" s="298">
        <f t="shared" si="0"/>
        <v>2062</v>
      </c>
      <c r="AO5" s="298">
        <f t="shared" ref="AO5" si="1">$D$5+AN4</f>
        <v>2063</v>
      </c>
      <c r="AP5" s="298">
        <f t="shared" ref="AP5" si="2">$D$5+AO4</f>
        <v>2064</v>
      </c>
    </row>
    <row r="6" spans="2:42" x14ac:dyDescent="0.2">
      <c r="B6" s="480" t="s">
        <v>658</v>
      </c>
      <c r="C6" s="349">
        <f>SUM(D6:AP6)</f>
        <v>0</v>
      </c>
      <c r="D6" s="234">
        <v>0</v>
      </c>
      <c r="E6" s="234">
        <v>0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4">
        <v>0</v>
      </c>
      <c r="P6" s="234">
        <v>0</v>
      </c>
      <c r="Q6" s="234">
        <v>0</v>
      </c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4">
        <v>0</v>
      </c>
      <c r="AA6" s="234">
        <v>0</v>
      </c>
      <c r="AB6" s="234">
        <v>0</v>
      </c>
      <c r="AC6" s="234">
        <v>0</v>
      </c>
      <c r="AD6" s="234">
        <v>0</v>
      </c>
      <c r="AE6" s="234">
        <v>0</v>
      </c>
      <c r="AF6" s="234">
        <v>0</v>
      </c>
      <c r="AG6" s="234">
        <v>0</v>
      </c>
      <c r="AH6" s="234">
        <v>0</v>
      </c>
      <c r="AI6" s="234">
        <v>0</v>
      </c>
      <c r="AJ6" s="234">
        <v>0</v>
      </c>
      <c r="AK6" s="234">
        <v>0</v>
      </c>
      <c r="AL6" s="234">
        <v>0</v>
      </c>
      <c r="AM6" s="234">
        <v>0</v>
      </c>
      <c r="AN6" s="234">
        <v>0</v>
      </c>
      <c r="AO6" s="234">
        <v>0</v>
      </c>
      <c r="AP6" s="234">
        <v>0</v>
      </c>
    </row>
    <row r="7" spans="2:42" x14ac:dyDescent="0.2">
      <c r="B7" s="495" t="s">
        <v>678</v>
      </c>
      <c r="C7" s="349">
        <f t="shared" ref="C7:C9" si="3">SUM(D7:AP7)</f>
        <v>0</v>
      </c>
      <c r="D7" s="234">
        <f>'Pomocný výpočet PV bez projektu'!H3*Vstupy!D35</f>
        <v>0</v>
      </c>
      <c r="E7" s="234">
        <f>'Pomocný výpočet PV bez projektu'!I3*Vstupy!E35</f>
        <v>0</v>
      </c>
      <c r="F7" s="234">
        <f>'Pomocný výpočet PV bez projektu'!J3*Vstupy!F35</f>
        <v>0</v>
      </c>
      <c r="G7" s="234">
        <f>'Pomocný výpočet PV bez projektu'!K3*Vstupy!G35</f>
        <v>0</v>
      </c>
      <c r="H7" s="234">
        <f>'Pomocný výpočet PV bez projektu'!L3*Vstupy!H35</f>
        <v>0</v>
      </c>
      <c r="I7" s="234">
        <f>'Pomocný výpočet PV bez projektu'!M3*Vstupy!I35</f>
        <v>0</v>
      </c>
      <c r="J7" s="234">
        <f>'Pomocný výpočet PV bez projektu'!N3*Vstupy!J35</f>
        <v>0</v>
      </c>
      <c r="K7" s="234">
        <f>'Pomocný výpočet PV bez projektu'!O3*Vstupy!K35</f>
        <v>0</v>
      </c>
      <c r="L7" s="234">
        <f>'Pomocný výpočet PV bez projektu'!P3*Vstupy!L35</f>
        <v>0</v>
      </c>
      <c r="M7" s="234">
        <f>'Pomocný výpočet PV bez projektu'!Q3*Vstupy!M35</f>
        <v>0</v>
      </c>
      <c r="N7" s="234">
        <f>'Pomocný výpočet PV bez projektu'!R3*Vstupy!N35</f>
        <v>0</v>
      </c>
      <c r="O7" s="234">
        <f>'Pomocný výpočet PV bez projektu'!S3*Vstupy!O35</f>
        <v>0</v>
      </c>
      <c r="P7" s="234">
        <f>'Pomocný výpočet PV bez projektu'!T3*Vstupy!P35</f>
        <v>0</v>
      </c>
      <c r="Q7" s="234">
        <f>'Pomocný výpočet PV bez projektu'!U3*Vstupy!Q35</f>
        <v>0</v>
      </c>
      <c r="R7" s="234">
        <f>'Pomocný výpočet PV bez projektu'!V3*Vstupy!R35</f>
        <v>0</v>
      </c>
      <c r="S7" s="234">
        <f>'Pomocný výpočet PV bez projektu'!W3*Vstupy!S35</f>
        <v>0</v>
      </c>
      <c r="T7" s="234">
        <f>'Pomocný výpočet PV bez projektu'!X3*Vstupy!T35</f>
        <v>0</v>
      </c>
      <c r="U7" s="234">
        <f>'Pomocný výpočet PV bez projektu'!Y3*Vstupy!U35</f>
        <v>0</v>
      </c>
      <c r="V7" s="234">
        <f>'Pomocný výpočet PV bez projektu'!Z3*Vstupy!V35</f>
        <v>0</v>
      </c>
      <c r="W7" s="234">
        <f>'Pomocný výpočet PV bez projektu'!AA3*Vstupy!W35</f>
        <v>0</v>
      </c>
      <c r="X7" s="234">
        <f>'Pomocný výpočet PV bez projektu'!AB3*Vstupy!X35</f>
        <v>0</v>
      </c>
      <c r="Y7" s="234">
        <f>'Pomocný výpočet PV bez projektu'!AC3*Vstupy!Y35</f>
        <v>0</v>
      </c>
      <c r="Z7" s="234">
        <f>'Pomocný výpočet PV bez projektu'!AD3*Vstupy!Z35</f>
        <v>0</v>
      </c>
      <c r="AA7" s="234">
        <f>'Pomocný výpočet PV bez projektu'!AE3*Vstupy!AA35</f>
        <v>0</v>
      </c>
      <c r="AB7" s="234">
        <f>'Pomocný výpočet PV bez projektu'!AF3*Vstupy!AB35</f>
        <v>0</v>
      </c>
      <c r="AC7" s="234">
        <f>'Pomocný výpočet PV bez projektu'!AG3*Vstupy!AC35</f>
        <v>0</v>
      </c>
      <c r="AD7" s="234">
        <f>'Pomocný výpočet PV bez projektu'!AH3*Vstupy!AD35</f>
        <v>0</v>
      </c>
      <c r="AE7" s="234">
        <f>'Pomocný výpočet PV bez projektu'!AI3*Vstupy!AE35</f>
        <v>0</v>
      </c>
      <c r="AF7" s="234">
        <f>'Pomocný výpočet PV bez projektu'!AJ3*Vstupy!AF35</f>
        <v>0</v>
      </c>
      <c r="AG7" s="234">
        <f>'Pomocný výpočet PV bez projektu'!AK3*Vstupy!AG35</f>
        <v>0</v>
      </c>
      <c r="AH7" s="234">
        <f>'Pomocný výpočet PV bez projektu'!AL3*Vstupy!AH35</f>
        <v>0</v>
      </c>
      <c r="AI7" s="234">
        <f>'Pomocný výpočet PV bez projektu'!AM3*Vstupy!AI35</f>
        <v>0</v>
      </c>
      <c r="AJ7" s="234">
        <f>'Pomocný výpočet PV bez projektu'!AN3*Vstupy!AJ35</f>
        <v>0</v>
      </c>
      <c r="AK7" s="234">
        <f>'Pomocný výpočet PV bez projektu'!AO3*Vstupy!AK35</f>
        <v>0</v>
      </c>
      <c r="AL7" s="234">
        <f>'Pomocný výpočet PV bez projektu'!AP3*Vstupy!AL35</f>
        <v>0</v>
      </c>
      <c r="AM7" s="234">
        <f>'Pomocný výpočet PV bez projektu'!AQ3*Vstupy!AM35</f>
        <v>0</v>
      </c>
      <c r="AN7" s="234">
        <f>'Pomocný výpočet PV bez projektu'!AR3*Vstupy!AN35</f>
        <v>0</v>
      </c>
      <c r="AO7" s="234">
        <f>'Pomocný výpočet PV bez projektu'!AS3*Vstupy!AO35</f>
        <v>0</v>
      </c>
      <c r="AP7" s="234">
        <f>'Pomocný výpočet PV bez projektu'!AT3*Vstupy!AP35</f>
        <v>0</v>
      </c>
    </row>
    <row r="8" spans="2:42" ht="15" customHeight="1" x14ac:dyDescent="0.2">
      <c r="B8" s="481" t="s">
        <v>689</v>
      </c>
      <c r="C8" s="349">
        <f t="shared" si="3"/>
        <v>0</v>
      </c>
      <c r="D8" s="234">
        <v>0</v>
      </c>
      <c r="E8" s="234">
        <v>0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4">
        <v>0</v>
      </c>
      <c r="P8" s="234">
        <v>0</v>
      </c>
      <c r="Q8" s="234">
        <v>0</v>
      </c>
      <c r="R8" s="234">
        <v>0</v>
      </c>
      <c r="S8" s="234">
        <v>0</v>
      </c>
      <c r="T8" s="234">
        <v>0</v>
      </c>
      <c r="U8" s="234">
        <v>0</v>
      </c>
      <c r="V8" s="234">
        <v>0</v>
      </c>
      <c r="W8" s="234">
        <v>0</v>
      </c>
      <c r="X8" s="234">
        <v>0</v>
      </c>
      <c r="Y8" s="234">
        <v>0</v>
      </c>
      <c r="Z8" s="234">
        <v>0</v>
      </c>
      <c r="AA8" s="234">
        <v>0</v>
      </c>
      <c r="AB8" s="234">
        <v>0</v>
      </c>
      <c r="AC8" s="234">
        <v>0</v>
      </c>
      <c r="AD8" s="234">
        <v>0</v>
      </c>
      <c r="AE8" s="234">
        <v>0</v>
      </c>
      <c r="AF8" s="234">
        <v>0</v>
      </c>
      <c r="AG8" s="234">
        <v>0</v>
      </c>
      <c r="AH8" s="234">
        <v>0</v>
      </c>
      <c r="AI8" s="234">
        <v>0</v>
      </c>
      <c r="AJ8" s="234">
        <v>0</v>
      </c>
      <c r="AK8" s="234">
        <v>0</v>
      </c>
      <c r="AL8" s="234">
        <v>0</v>
      </c>
      <c r="AM8" s="234">
        <v>0</v>
      </c>
      <c r="AN8" s="234">
        <v>0</v>
      </c>
      <c r="AO8" s="234">
        <v>0</v>
      </c>
      <c r="AP8" s="234">
        <v>0</v>
      </c>
    </row>
    <row r="9" spans="2:42" x14ac:dyDescent="0.2">
      <c r="B9" s="305" t="s">
        <v>499</v>
      </c>
      <c r="C9" s="350">
        <f t="shared" si="3"/>
        <v>0</v>
      </c>
      <c r="D9" s="350">
        <f t="shared" ref="D9:AP9" si="4">SUM(D6:D8)</f>
        <v>0</v>
      </c>
      <c r="E9" s="350">
        <f t="shared" si="4"/>
        <v>0</v>
      </c>
      <c r="F9" s="350">
        <f t="shared" si="4"/>
        <v>0</v>
      </c>
      <c r="G9" s="350">
        <f t="shared" si="4"/>
        <v>0</v>
      </c>
      <c r="H9" s="350">
        <f t="shared" si="4"/>
        <v>0</v>
      </c>
      <c r="I9" s="350">
        <f t="shared" si="4"/>
        <v>0</v>
      </c>
      <c r="J9" s="350">
        <f t="shared" si="4"/>
        <v>0</v>
      </c>
      <c r="K9" s="350">
        <f t="shared" si="4"/>
        <v>0</v>
      </c>
      <c r="L9" s="350">
        <f t="shared" si="4"/>
        <v>0</v>
      </c>
      <c r="M9" s="350">
        <f t="shared" si="4"/>
        <v>0</v>
      </c>
      <c r="N9" s="350">
        <f t="shared" si="4"/>
        <v>0</v>
      </c>
      <c r="O9" s="350">
        <f t="shared" si="4"/>
        <v>0</v>
      </c>
      <c r="P9" s="350">
        <f t="shared" si="4"/>
        <v>0</v>
      </c>
      <c r="Q9" s="350">
        <f t="shared" si="4"/>
        <v>0</v>
      </c>
      <c r="R9" s="350">
        <f t="shared" si="4"/>
        <v>0</v>
      </c>
      <c r="S9" s="350">
        <f t="shared" si="4"/>
        <v>0</v>
      </c>
      <c r="T9" s="350">
        <f t="shared" si="4"/>
        <v>0</v>
      </c>
      <c r="U9" s="350">
        <f t="shared" si="4"/>
        <v>0</v>
      </c>
      <c r="V9" s="350">
        <f t="shared" si="4"/>
        <v>0</v>
      </c>
      <c r="W9" s="350">
        <f t="shared" si="4"/>
        <v>0</v>
      </c>
      <c r="X9" s="350">
        <f t="shared" si="4"/>
        <v>0</v>
      </c>
      <c r="Y9" s="350">
        <f t="shared" si="4"/>
        <v>0</v>
      </c>
      <c r="Z9" s="350">
        <f t="shared" si="4"/>
        <v>0</v>
      </c>
      <c r="AA9" s="350">
        <f t="shared" si="4"/>
        <v>0</v>
      </c>
      <c r="AB9" s="350">
        <f t="shared" si="4"/>
        <v>0</v>
      </c>
      <c r="AC9" s="350">
        <f t="shared" si="4"/>
        <v>0</v>
      </c>
      <c r="AD9" s="350">
        <f t="shared" si="4"/>
        <v>0</v>
      </c>
      <c r="AE9" s="350">
        <f t="shared" si="4"/>
        <v>0</v>
      </c>
      <c r="AF9" s="350">
        <f t="shared" si="4"/>
        <v>0</v>
      </c>
      <c r="AG9" s="350">
        <f t="shared" si="4"/>
        <v>0</v>
      </c>
      <c r="AH9" s="350">
        <f t="shared" si="4"/>
        <v>0</v>
      </c>
      <c r="AI9" s="350">
        <f t="shared" si="4"/>
        <v>0</v>
      </c>
      <c r="AJ9" s="350">
        <f t="shared" si="4"/>
        <v>0</v>
      </c>
      <c r="AK9" s="350">
        <f t="shared" si="4"/>
        <v>0</v>
      </c>
      <c r="AL9" s="350">
        <f t="shared" si="4"/>
        <v>0</v>
      </c>
      <c r="AM9" s="350">
        <f t="shared" si="4"/>
        <v>0</v>
      </c>
      <c r="AN9" s="350">
        <f t="shared" si="4"/>
        <v>0</v>
      </c>
      <c r="AO9" s="350">
        <f t="shared" si="4"/>
        <v>0</v>
      </c>
      <c r="AP9" s="350">
        <f t="shared" si="4"/>
        <v>0</v>
      </c>
    </row>
    <row r="11" spans="2:42" x14ac:dyDescent="0.2">
      <c r="B11" s="299"/>
      <c r="C11" s="299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</row>
    <row r="12" spans="2:42" x14ac:dyDescent="0.2">
      <c r="B12" s="347" t="s">
        <v>624</v>
      </c>
      <c r="C12" s="396"/>
      <c r="D12" s="254" t="s">
        <v>10</v>
      </c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</row>
    <row r="13" spans="2:42" x14ac:dyDescent="0.2">
      <c r="B13" s="347"/>
      <c r="C13" s="397"/>
      <c r="D13" s="254">
        <v>1</v>
      </c>
      <c r="E13" s="254">
        <v>2</v>
      </c>
      <c r="F13" s="254">
        <v>3</v>
      </c>
      <c r="G13" s="254">
        <v>4</v>
      </c>
      <c r="H13" s="254">
        <v>5</v>
      </c>
      <c r="I13" s="254">
        <v>6</v>
      </c>
      <c r="J13" s="254">
        <v>7</v>
      </c>
      <c r="K13" s="254">
        <v>8</v>
      </c>
      <c r="L13" s="254">
        <v>9</v>
      </c>
      <c r="M13" s="254">
        <v>10</v>
      </c>
      <c r="N13" s="254">
        <v>11</v>
      </c>
      <c r="O13" s="254">
        <v>12</v>
      </c>
      <c r="P13" s="254">
        <v>13</v>
      </c>
      <c r="Q13" s="254">
        <v>14</v>
      </c>
      <c r="R13" s="254">
        <v>15</v>
      </c>
      <c r="S13" s="254">
        <v>16</v>
      </c>
      <c r="T13" s="254">
        <v>17</v>
      </c>
      <c r="U13" s="254">
        <v>18</v>
      </c>
      <c r="V13" s="254">
        <v>19</v>
      </c>
      <c r="W13" s="254">
        <v>20</v>
      </c>
      <c r="X13" s="254">
        <v>21</v>
      </c>
      <c r="Y13" s="254">
        <v>22</v>
      </c>
      <c r="Z13" s="254">
        <v>23</v>
      </c>
      <c r="AA13" s="254">
        <v>24</v>
      </c>
      <c r="AB13" s="254">
        <v>25</v>
      </c>
      <c r="AC13" s="254">
        <v>26</v>
      </c>
      <c r="AD13" s="254">
        <v>27</v>
      </c>
      <c r="AE13" s="254">
        <v>28</v>
      </c>
      <c r="AF13" s="254">
        <v>29</v>
      </c>
      <c r="AG13" s="254">
        <v>30</v>
      </c>
      <c r="AH13" s="254">
        <v>31</v>
      </c>
      <c r="AI13" s="254">
        <v>32</v>
      </c>
      <c r="AJ13" s="254">
        <v>33</v>
      </c>
      <c r="AK13" s="254">
        <v>34</v>
      </c>
      <c r="AL13" s="254">
        <v>35</v>
      </c>
      <c r="AM13" s="254">
        <v>36</v>
      </c>
      <c r="AN13" s="254">
        <v>37</v>
      </c>
      <c r="AO13" s="254">
        <v>38</v>
      </c>
      <c r="AP13" s="254">
        <v>39</v>
      </c>
    </row>
    <row r="14" spans="2:42" ht="10.8" thickBot="1" x14ac:dyDescent="0.25">
      <c r="B14" s="257" t="s">
        <v>34</v>
      </c>
      <c r="C14" s="257" t="s">
        <v>9</v>
      </c>
      <c r="D14" s="298">
        <v>2026</v>
      </c>
      <c r="E14" s="298">
        <f>$D$5+D13</f>
        <v>2027</v>
      </c>
      <c r="F14" s="298">
        <f t="shared" ref="F14:AN14" si="5">$D$5+E13</f>
        <v>2028</v>
      </c>
      <c r="G14" s="298">
        <f t="shared" si="5"/>
        <v>2029</v>
      </c>
      <c r="H14" s="298">
        <f t="shared" si="5"/>
        <v>2030</v>
      </c>
      <c r="I14" s="298">
        <f t="shared" si="5"/>
        <v>2031</v>
      </c>
      <c r="J14" s="298">
        <f t="shared" si="5"/>
        <v>2032</v>
      </c>
      <c r="K14" s="298">
        <f t="shared" si="5"/>
        <v>2033</v>
      </c>
      <c r="L14" s="298">
        <f t="shared" si="5"/>
        <v>2034</v>
      </c>
      <c r="M14" s="298">
        <f t="shared" si="5"/>
        <v>2035</v>
      </c>
      <c r="N14" s="298">
        <f t="shared" si="5"/>
        <v>2036</v>
      </c>
      <c r="O14" s="298">
        <f t="shared" si="5"/>
        <v>2037</v>
      </c>
      <c r="P14" s="298">
        <f t="shared" si="5"/>
        <v>2038</v>
      </c>
      <c r="Q14" s="298">
        <f t="shared" si="5"/>
        <v>2039</v>
      </c>
      <c r="R14" s="298">
        <f t="shared" si="5"/>
        <v>2040</v>
      </c>
      <c r="S14" s="298">
        <f t="shared" si="5"/>
        <v>2041</v>
      </c>
      <c r="T14" s="298">
        <f t="shared" si="5"/>
        <v>2042</v>
      </c>
      <c r="U14" s="298">
        <f t="shared" si="5"/>
        <v>2043</v>
      </c>
      <c r="V14" s="298">
        <f t="shared" si="5"/>
        <v>2044</v>
      </c>
      <c r="W14" s="298">
        <f t="shared" si="5"/>
        <v>2045</v>
      </c>
      <c r="X14" s="298">
        <f t="shared" si="5"/>
        <v>2046</v>
      </c>
      <c r="Y14" s="298">
        <f t="shared" si="5"/>
        <v>2047</v>
      </c>
      <c r="Z14" s="298">
        <f t="shared" si="5"/>
        <v>2048</v>
      </c>
      <c r="AA14" s="298">
        <f t="shared" si="5"/>
        <v>2049</v>
      </c>
      <c r="AB14" s="298">
        <f t="shared" si="5"/>
        <v>2050</v>
      </c>
      <c r="AC14" s="298">
        <f t="shared" si="5"/>
        <v>2051</v>
      </c>
      <c r="AD14" s="298">
        <f t="shared" si="5"/>
        <v>2052</v>
      </c>
      <c r="AE14" s="298">
        <f t="shared" si="5"/>
        <v>2053</v>
      </c>
      <c r="AF14" s="298">
        <f t="shared" si="5"/>
        <v>2054</v>
      </c>
      <c r="AG14" s="298">
        <f t="shared" si="5"/>
        <v>2055</v>
      </c>
      <c r="AH14" s="298">
        <f t="shared" si="5"/>
        <v>2056</v>
      </c>
      <c r="AI14" s="298">
        <f t="shared" si="5"/>
        <v>2057</v>
      </c>
      <c r="AJ14" s="298">
        <f t="shared" si="5"/>
        <v>2058</v>
      </c>
      <c r="AK14" s="298">
        <f t="shared" si="5"/>
        <v>2059</v>
      </c>
      <c r="AL14" s="298">
        <f t="shared" si="5"/>
        <v>2060</v>
      </c>
      <c r="AM14" s="298">
        <f t="shared" si="5"/>
        <v>2061</v>
      </c>
      <c r="AN14" s="298">
        <f t="shared" si="5"/>
        <v>2062</v>
      </c>
      <c r="AO14" s="298">
        <f t="shared" ref="AO14" si="6">$D$5+AN13</f>
        <v>2063</v>
      </c>
      <c r="AP14" s="298">
        <f t="shared" ref="AP14" si="7">$D$5+AO13</f>
        <v>2064</v>
      </c>
    </row>
    <row r="15" spans="2:42" x14ac:dyDescent="0.2">
      <c r="B15" s="480" t="s">
        <v>658</v>
      </c>
      <c r="C15" s="349">
        <f>SUM(D15:AP15)</f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4">
        <v>0</v>
      </c>
      <c r="AE15" s="234">
        <v>0</v>
      </c>
      <c r="AF15" s="234">
        <v>0</v>
      </c>
      <c r="AG15" s="234">
        <v>0</v>
      </c>
      <c r="AH15" s="234">
        <v>0</v>
      </c>
      <c r="AI15" s="234">
        <v>0</v>
      </c>
      <c r="AJ15" s="234">
        <v>0</v>
      </c>
      <c r="AK15" s="234">
        <v>0</v>
      </c>
      <c r="AL15" s="234">
        <v>0</v>
      </c>
      <c r="AM15" s="234">
        <v>0</v>
      </c>
      <c r="AN15" s="234">
        <v>0</v>
      </c>
      <c r="AO15" s="234">
        <v>0</v>
      </c>
      <c r="AP15" s="234">
        <v>0</v>
      </c>
    </row>
    <row r="16" spans="2:42" x14ac:dyDescent="0.2">
      <c r="B16" s="495" t="s">
        <v>678</v>
      </c>
      <c r="C16" s="349">
        <f t="shared" ref="C16:C18" si="8">SUM(D16:AP16)</f>
        <v>0</v>
      </c>
      <c r="D16" s="234">
        <v>0</v>
      </c>
      <c r="E16" s="234">
        <v>0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0</v>
      </c>
      <c r="L16" s="234">
        <v>0</v>
      </c>
      <c r="M16" s="234">
        <v>0</v>
      </c>
      <c r="N16" s="234">
        <v>0</v>
      </c>
      <c r="O16" s="234">
        <v>0</v>
      </c>
      <c r="P16" s="234">
        <v>0</v>
      </c>
      <c r="Q16" s="234">
        <v>0</v>
      </c>
      <c r="R16" s="234">
        <v>0</v>
      </c>
      <c r="S16" s="234">
        <v>0</v>
      </c>
      <c r="T16" s="234">
        <v>0</v>
      </c>
      <c r="U16" s="234">
        <v>0</v>
      </c>
      <c r="V16" s="234">
        <v>0</v>
      </c>
      <c r="W16" s="234">
        <v>0</v>
      </c>
      <c r="X16" s="234">
        <v>0</v>
      </c>
      <c r="Y16" s="234">
        <v>0</v>
      </c>
      <c r="Z16" s="234">
        <v>0</v>
      </c>
      <c r="AA16" s="234">
        <v>0</v>
      </c>
      <c r="AB16" s="234">
        <v>0</v>
      </c>
      <c r="AC16" s="234">
        <v>0</v>
      </c>
      <c r="AD16" s="234">
        <v>0</v>
      </c>
      <c r="AE16" s="234">
        <v>0</v>
      </c>
      <c r="AF16" s="234">
        <v>0</v>
      </c>
      <c r="AG16" s="234">
        <v>0</v>
      </c>
      <c r="AH16" s="234">
        <v>0</v>
      </c>
      <c r="AI16" s="234">
        <v>0</v>
      </c>
      <c r="AJ16" s="234">
        <v>0</v>
      </c>
      <c r="AK16" s="234">
        <v>0</v>
      </c>
      <c r="AL16" s="234">
        <v>0</v>
      </c>
      <c r="AM16" s="234">
        <v>0</v>
      </c>
      <c r="AN16" s="234">
        <v>0</v>
      </c>
      <c r="AO16" s="234">
        <v>0</v>
      </c>
      <c r="AP16" s="234">
        <v>0</v>
      </c>
    </row>
    <row r="17" spans="2:42" ht="15" customHeight="1" x14ac:dyDescent="0.2">
      <c r="B17" s="481" t="s">
        <v>689</v>
      </c>
      <c r="C17" s="349">
        <f t="shared" si="8"/>
        <v>0</v>
      </c>
      <c r="D17" s="234">
        <f>D8</f>
        <v>0</v>
      </c>
      <c r="E17" s="234">
        <f t="shared" ref="E17:F17" si="9">E8</f>
        <v>0</v>
      </c>
      <c r="F17" s="234">
        <f t="shared" si="9"/>
        <v>0</v>
      </c>
      <c r="G17" s="234">
        <v>0</v>
      </c>
      <c r="H17" s="234">
        <v>0</v>
      </c>
      <c r="I17" s="234">
        <v>0</v>
      </c>
      <c r="J17" s="234">
        <v>0</v>
      </c>
      <c r="K17" s="234">
        <v>0</v>
      </c>
      <c r="L17" s="234">
        <v>0</v>
      </c>
      <c r="M17" s="234">
        <v>0</v>
      </c>
      <c r="N17" s="234">
        <v>0</v>
      </c>
      <c r="O17" s="234">
        <v>0</v>
      </c>
      <c r="P17" s="234">
        <v>0</v>
      </c>
      <c r="Q17" s="234">
        <v>0</v>
      </c>
      <c r="R17" s="234">
        <v>0</v>
      </c>
      <c r="S17" s="234">
        <v>0</v>
      </c>
      <c r="T17" s="234">
        <v>0</v>
      </c>
      <c r="U17" s="234">
        <v>0</v>
      </c>
      <c r="V17" s="234">
        <v>0</v>
      </c>
      <c r="W17" s="234">
        <v>0</v>
      </c>
      <c r="X17" s="234">
        <v>0</v>
      </c>
      <c r="Y17" s="234">
        <v>0</v>
      </c>
      <c r="Z17" s="234">
        <v>0</v>
      </c>
      <c r="AA17" s="234">
        <v>0</v>
      </c>
      <c r="AB17" s="234">
        <v>0</v>
      </c>
      <c r="AC17" s="234">
        <v>0</v>
      </c>
      <c r="AD17" s="234">
        <v>0</v>
      </c>
      <c r="AE17" s="234">
        <v>0</v>
      </c>
      <c r="AF17" s="234">
        <v>0</v>
      </c>
      <c r="AG17" s="234">
        <v>0</v>
      </c>
      <c r="AH17" s="234">
        <v>0</v>
      </c>
      <c r="AI17" s="234">
        <v>0</v>
      </c>
      <c r="AJ17" s="234">
        <v>0</v>
      </c>
      <c r="AK17" s="234">
        <v>0</v>
      </c>
      <c r="AL17" s="234">
        <v>0</v>
      </c>
      <c r="AM17" s="234">
        <v>0</v>
      </c>
      <c r="AN17" s="234">
        <v>0</v>
      </c>
      <c r="AO17" s="234">
        <v>0</v>
      </c>
      <c r="AP17" s="234">
        <v>0</v>
      </c>
    </row>
    <row r="18" spans="2:42" x14ac:dyDescent="0.2">
      <c r="B18" s="305" t="s">
        <v>499</v>
      </c>
      <c r="C18" s="350">
        <f t="shared" si="8"/>
        <v>0</v>
      </c>
      <c r="D18" s="350">
        <f t="shared" ref="D18:AP18" si="10">SUM(D15:D17)</f>
        <v>0</v>
      </c>
      <c r="E18" s="350">
        <f t="shared" si="10"/>
        <v>0</v>
      </c>
      <c r="F18" s="350">
        <f t="shared" si="10"/>
        <v>0</v>
      </c>
      <c r="G18" s="350">
        <f t="shared" si="10"/>
        <v>0</v>
      </c>
      <c r="H18" s="350">
        <f t="shared" si="10"/>
        <v>0</v>
      </c>
      <c r="I18" s="350">
        <f t="shared" si="10"/>
        <v>0</v>
      </c>
      <c r="J18" s="350">
        <f t="shared" si="10"/>
        <v>0</v>
      </c>
      <c r="K18" s="350">
        <f t="shared" si="10"/>
        <v>0</v>
      </c>
      <c r="L18" s="350">
        <f t="shared" si="10"/>
        <v>0</v>
      </c>
      <c r="M18" s="350">
        <f t="shared" si="10"/>
        <v>0</v>
      </c>
      <c r="N18" s="350">
        <f t="shared" si="10"/>
        <v>0</v>
      </c>
      <c r="O18" s="350">
        <f t="shared" si="10"/>
        <v>0</v>
      </c>
      <c r="P18" s="350">
        <f t="shared" si="10"/>
        <v>0</v>
      </c>
      <c r="Q18" s="350">
        <f t="shared" si="10"/>
        <v>0</v>
      </c>
      <c r="R18" s="350">
        <f t="shared" si="10"/>
        <v>0</v>
      </c>
      <c r="S18" s="350">
        <f t="shared" si="10"/>
        <v>0</v>
      </c>
      <c r="T18" s="350">
        <f t="shared" si="10"/>
        <v>0</v>
      </c>
      <c r="U18" s="350">
        <f t="shared" si="10"/>
        <v>0</v>
      </c>
      <c r="V18" s="350">
        <f t="shared" si="10"/>
        <v>0</v>
      </c>
      <c r="W18" s="350">
        <f t="shared" si="10"/>
        <v>0</v>
      </c>
      <c r="X18" s="350">
        <f t="shared" si="10"/>
        <v>0</v>
      </c>
      <c r="Y18" s="350">
        <f t="shared" si="10"/>
        <v>0</v>
      </c>
      <c r="Z18" s="350">
        <f t="shared" si="10"/>
        <v>0</v>
      </c>
      <c r="AA18" s="350">
        <f t="shared" si="10"/>
        <v>0</v>
      </c>
      <c r="AB18" s="350">
        <f t="shared" si="10"/>
        <v>0</v>
      </c>
      <c r="AC18" s="350">
        <f t="shared" si="10"/>
        <v>0</v>
      </c>
      <c r="AD18" s="350">
        <f t="shared" si="10"/>
        <v>0</v>
      </c>
      <c r="AE18" s="350">
        <f t="shared" si="10"/>
        <v>0</v>
      </c>
      <c r="AF18" s="350">
        <f t="shared" si="10"/>
        <v>0</v>
      </c>
      <c r="AG18" s="350">
        <f t="shared" si="10"/>
        <v>0</v>
      </c>
      <c r="AH18" s="350">
        <f t="shared" si="10"/>
        <v>0</v>
      </c>
      <c r="AI18" s="350">
        <f t="shared" si="10"/>
        <v>0</v>
      </c>
      <c r="AJ18" s="350">
        <f t="shared" si="10"/>
        <v>0</v>
      </c>
      <c r="AK18" s="350">
        <f t="shared" si="10"/>
        <v>0</v>
      </c>
      <c r="AL18" s="350">
        <f t="shared" si="10"/>
        <v>0</v>
      </c>
      <c r="AM18" s="350">
        <f t="shared" si="10"/>
        <v>0</v>
      </c>
      <c r="AN18" s="350">
        <f t="shared" si="10"/>
        <v>0</v>
      </c>
      <c r="AO18" s="350">
        <f t="shared" si="10"/>
        <v>0</v>
      </c>
      <c r="AP18" s="350">
        <f t="shared" si="10"/>
        <v>0</v>
      </c>
    </row>
    <row r="19" spans="2:42" x14ac:dyDescent="0.2">
      <c r="B19" s="299"/>
      <c r="C19" s="299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</row>
    <row r="20" spans="2:42" x14ac:dyDescent="0.2">
      <c r="B20" s="299"/>
      <c r="C20" s="300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</row>
    <row r="21" spans="2:42" x14ac:dyDescent="0.2">
      <c r="B21" s="401" t="s">
        <v>626</v>
      </c>
      <c r="C21" s="396"/>
      <c r="D21" s="254" t="s">
        <v>10</v>
      </c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</row>
    <row r="22" spans="2:42" x14ac:dyDescent="0.2">
      <c r="B22" s="398" t="s">
        <v>33</v>
      </c>
      <c r="C22" s="401"/>
      <c r="D22" s="254">
        <v>1</v>
      </c>
      <c r="E22" s="254">
        <v>2</v>
      </c>
      <c r="F22" s="254">
        <v>3</v>
      </c>
      <c r="G22" s="254">
        <v>4</v>
      </c>
      <c r="H22" s="254">
        <v>5</v>
      </c>
      <c r="I22" s="254">
        <v>6</v>
      </c>
      <c r="J22" s="254">
        <v>7</v>
      </c>
      <c r="K22" s="254">
        <v>8</v>
      </c>
      <c r="L22" s="254">
        <v>9</v>
      </c>
      <c r="M22" s="254">
        <v>10</v>
      </c>
      <c r="N22" s="254">
        <v>11</v>
      </c>
      <c r="O22" s="254">
        <v>12</v>
      </c>
      <c r="P22" s="254">
        <v>13</v>
      </c>
      <c r="Q22" s="254">
        <v>14</v>
      </c>
      <c r="R22" s="254">
        <v>15</v>
      </c>
      <c r="S22" s="254">
        <v>16</v>
      </c>
      <c r="T22" s="254">
        <v>17</v>
      </c>
      <c r="U22" s="254">
        <v>18</v>
      </c>
      <c r="V22" s="254">
        <v>19</v>
      </c>
      <c r="W22" s="254">
        <v>20</v>
      </c>
      <c r="X22" s="254">
        <v>21</v>
      </c>
      <c r="Y22" s="254">
        <v>22</v>
      </c>
      <c r="Z22" s="254">
        <v>23</v>
      </c>
      <c r="AA22" s="254">
        <v>24</v>
      </c>
      <c r="AB22" s="254">
        <v>25</v>
      </c>
      <c r="AC22" s="254">
        <v>26</v>
      </c>
      <c r="AD22" s="254">
        <v>27</v>
      </c>
      <c r="AE22" s="254">
        <v>28</v>
      </c>
      <c r="AF22" s="254">
        <v>29</v>
      </c>
      <c r="AG22" s="254">
        <v>30</v>
      </c>
      <c r="AH22" s="254">
        <v>31</v>
      </c>
      <c r="AI22" s="254">
        <v>32</v>
      </c>
      <c r="AJ22" s="254">
        <v>33</v>
      </c>
      <c r="AK22" s="254">
        <v>34</v>
      </c>
      <c r="AL22" s="254">
        <v>35</v>
      </c>
      <c r="AM22" s="254">
        <v>36</v>
      </c>
      <c r="AN22" s="254">
        <v>37</v>
      </c>
      <c r="AO22" s="254">
        <v>38</v>
      </c>
      <c r="AP22" s="254">
        <v>39</v>
      </c>
    </row>
    <row r="23" spans="2:42" ht="13.2" thickBot="1" x14ac:dyDescent="0.35">
      <c r="B23" s="399" t="s">
        <v>149</v>
      </c>
      <c r="C23" s="257" t="s">
        <v>9</v>
      </c>
      <c r="D23" s="298">
        <v>2026</v>
      </c>
      <c r="E23" s="298">
        <f>$D$5+D22</f>
        <v>2027</v>
      </c>
      <c r="F23" s="298">
        <f t="shared" ref="F23:AN23" si="11">$D$5+E22</f>
        <v>2028</v>
      </c>
      <c r="G23" s="298">
        <f t="shared" si="11"/>
        <v>2029</v>
      </c>
      <c r="H23" s="298">
        <f t="shared" si="11"/>
        <v>2030</v>
      </c>
      <c r="I23" s="298">
        <f t="shared" si="11"/>
        <v>2031</v>
      </c>
      <c r="J23" s="298">
        <f t="shared" si="11"/>
        <v>2032</v>
      </c>
      <c r="K23" s="298">
        <f t="shared" si="11"/>
        <v>2033</v>
      </c>
      <c r="L23" s="298">
        <f t="shared" si="11"/>
        <v>2034</v>
      </c>
      <c r="M23" s="298">
        <f t="shared" si="11"/>
        <v>2035</v>
      </c>
      <c r="N23" s="298">
        <f t="shared" si="11"/>
        <v>2036</v>
      </c>
      <c r="O23" s="298">
        <f t="shared" si="11"/>
        <v>2037</v>
      </c>
      <c r="P23" s="298">
        <f t="shared" si="11"/>
        <v>2038</v>
      </c>
      <c r="Q23" s="298">
        <f t="shared" si="11"/>
        <v>2039</v>
      </c>
      <c r="R23" s="298">
        <f t="shared" si="11"/>
        <v>2040</v>
      </c>
      <c r="S23" s="298">
        <f t="shared" si="11"/>
        <v>2041</v>
      </c>
      <c r="T23" s="298">
        <f t="shared" si="11"/>
        <v>2042</v>
      </c>
      <c r="U23" s="298">
        <f t="shared" si="11"/>
        <v>2043</v>
      </c>
      <c r="V23" s="298">
        <f t="shared" si="11"/>
        <v>2044</v>
      </c>
      <c r="W23" s="298">
        <f t="shared" si="11"/>
        <v>2045</v>
      </c>
      <c r="X23" s="298">
        <f t="shared" si="11"/>
        <v>2046</v>
      </c>
      <c r="Y23" s="298">
        <f t="shared" si="11"/>
        <v>2047</v>
      </c>
      <c r="Z23" s="298">
        <f t="shared" si="11"/>
        <v>2048</v>
      </c>
      <c r="AA23" s="298">
        <f t="shared" si="11"/>
        <v>2049</v>
      </c>
      <c r="AB23" s="298">
        <f t="shared" si="11"/>
        <v>2050</v>
      </c>
      <c r="AC23" s="298">
        <f t="shared" si="11"/>
        <v>2051</v>
      </c>
      <c r="AD23" s="298">
        <f t="shared" si="11"/>
        <v>2052</v>
      </c>
      <c r="AE23" s="298">
        <f t="shared" si="11"/>
        <v>2053</v>
      </c>
      <c r="AF23" s="298">
        <f t="shared" si="11"/>
        <v>2054</v>
      </c>
      <c r="AG23" s="298">
        <f t="shared" si="11"/>
        <v>2055</v>
      </c>
      <c r="AH23" s="298">
        <f t="shared" si="11"/>
        <v>2056</v>
      </c>
      <c r="AI23" s="298">
        <f t="shared" si="11"/>
        <v>2057</v>
      </c>
      <c r="AJ23" s="298">
        <f t="shared" si="11"/>
        <v>2058</v>
      </c>
      <c r="AK23" s="298">
        <f t="shared" si="11"/>
        <v>2059</v>
      </c>
      <c r="AL23" s="298">
        <f t="shared" si="11"/>
        <v>2060</v>
      </c>
      <c r="AM23" s="298">
        <f t="shared" si="11"/>
        <v>2061</v>
      </c>
      <c r="AN23" s="298">
        <f t="shared" si="11"/>
        <v>2062</v>
      </c>
      <c r="AO23" s="298">
        <f t="shared" ref="AO23" si="12">$D$5+AN22</f>
        <v>2063</v>
      </c>
      <c r="AP23" s="298">
        <f t="shared" ref="AP23" si="13">$D$5+AO22</f>
        <v>2064</v>
      </c>
    </row>
    <row r="24" spans="2:42" x14ac:dyDescent="0.2">
      <c r="B24" s="480" t="s">
        <v>658</v>
      </c>
      <c r="C24" s="349">
        <f>SUM(D24:AP24)</f>
        <v>0</v>
      </c>
      <c r="D24" s="234">
        <f>'11a_A Znečisť. látky (voz.)'!D6*Parametre!$C$107/1000</f>
        <v>0</v>
      </c>
      <c r="E24" s="234">
        <f>'11a_A Znečisť. látky (voz.)'!E6*Parametre!$C$107/1000</f>
        <v>0</v>
      </c>
      <c r="F24" s="234">
        <f>'11a_A Znečisť. látky (voz.)'!F6*Parametre!$C$107/1000</f>
        <v>0</v>
      </c>
      <c r="G24" s="234">
        <f>'11a_A Znečisť. látky (voz.)'!G6*Parametre!$C$107/1000</f>
        <v>0</v>
      </c>
      <c r="H24" s="234">
        <f>'11a_A Znečisť. látky (voz.)'!H6*Parametre!$C$107/1000</f>
        <v>0</v>
      </c>
      <c r="I24" s="234">
        <f>'11a_A Znečisť. látky (voz.)'!I6*Parametre!$C$107/1000</f>
        <v>0</v>
      </c>
      <c r="J24" s="234">
        <f>'11a_A Znečisť. látky (voz.)'!J6*Parametre!$C$107/1000</f>
        <v>0</v>
      </c>
      <c r="K24" s="234">
        <f>'11a_A Znečisť. látky (voz.)'!K6*Parametre!$C$107/1000</f>
        <v>0</v>
      </c>
      <c r="L24" s="234">
        <f>'11a_A Znečisť. látky (voz.)'!L6*Parametre!$C$107/1000</f>
        <v>0</v>
      </c>
      <c r="M24" s="234">
        <f>'11a_A Znečisť. látky (voz.)'!M6*Parametre!$C$107/1000</f>
        <v>0</v>
      </c>
      <c r="N24" s="234">
        <f>'11a_A Znečisť. látky (voz.)'!N6*Parametre!$C$107/1000</f>
        <v>0</v>
      </c>
      <c r="O24" s="234">
        <f>'11a_A Znečisť. látky (voz.)'!O6*Parametre!$C$107/1000</f>
        <v>0</v>
      </c>
      <c r="P24" s="234">
        <f>'11a_A Znečisť. látky (voz.)'!P6*Parametre!$C$107/1000</f>
        <v>0</v>
      </c>
      <c r="Q24" s="234">
        <f>'11a_A Znečisť. látky (voz.)'!Q6*Parametre!$C$107/1000</f>
        <v>0</v>
      </c>
      <c r="R24" s="234">
        <f>'11a_A Znečisť. látky (voz.)'!R6*Parametre!$C$107/1000</f>
        <v>0</v>
      </c>
      <c r="S24" s="234">
        <f>'11a_A Znečisť. látky (voz.)'!S6*Parametre!$C$107/1000</f>
        <v>0</v>
      </c>
      <c r="T24" s="234">
        <f>'11a_A Znečisť. látky (voz.)'!T6*Parametre!$C$107/1000</f>
        <v>0</v>
      </c>
      <c r="U24" s="234">
        <f>'11a_A Znečisť. látky (voz.)'!U6*Parametre!$C$107/1000</f>
        <v>0</v>
      </c>
      <c r="V24" s="234">
        <f>'11a_A Znečisť. látky (voz.)'!V6*Parametre!$C$107/1000</f>
        <v>0</v>
      </c>
      <c r="W24" s="234">
        <f>'11a_A Znečisť. látky (voz.)'!W6*Parametre!$C$107/1000</f>
        <v>0</v>
      </c>
      <c r="X24" s="234">
        <f>'11a_A Znečisť. látky (voz.)'!X6*Parametre!$C$107/1000</f>
        <v>0</v>
      </c>
      <c r="Y24" s="234">
        <f>'11a_A Znečisť. látky (voz.)'!Y6*Parametre!$C$107/1000</f>
        <v>0</v>
      </c>
      <c r="Z24" s="234">
        <f>'11a_A Znečisť. látky (voz.)'!Z6*Parametre!$C$107/1000</f>
        <v>0</v>
      </c>
      <c r="AA24" s="234">
        <f>'11a_A Znečisť. látky (voz.)'!AA6*Parametre!$C$107/1000</f>
        <v>0</v>
      </c>
      <c r="AB24" s="234">
        <f>'11a_A Znečisť. látky (voz.)'!AB6*Parametre!$C$107/1000</f>
        <v>0</v>
      </c>
      <c r="AC24" s="234">
        <f>'11a_A Znečisť. látky (voz.)'!AC6*Parametre!$C$107/1000</f>
        <v>0</v>
      </c>
      <c r="AD24" s="234">
        <f>'11a_A Znečisť. látky (voz.)'!AD6*Parametre!$C$107/1000</f>
        <v>0</v>
      </c>
      <c r="AE24" s="234">
        <f>'11a_A Znečisť. látky (voz.)'!AE6*Parametre!$C$107/1000</f>
        <v>0</v>
      </c>
      <c r="AF24" s="234">
        <f>'11a_A Znečisť. látky (voz.)'!AF6*Parametre!$C$107/1000</f>
        <v>0</v>
      </c>
      <c r="AG24" s="234">
        <f>'11a_A Znečisť. látky (voz.)'!AG6*Parametre!$C$107/1000</f>
        <v>0</v>
      </c>
      <c r="AH24" s="234">
        <f>'11a_A Znečisť. látky (voz.)'!AH6*Parametre!$C$107/1000</f>
        <v>0</v>
      </c>
      <c r="AI24" s="234">
        <f>'11a_A Znečisť. látky (voz.)'!AI6*Parametre!$C$107/1000</f>
        <v>0</v>
      </c>
      <c r="AJ24" s="234">
        <f>'11a_A Znečisť. látky (voz.)'!AJ6*Parametre!$C$107/1000</f>
        <v>0</v>
      </c>
      <c r="AK24" s="234">
        <f>'11a_A Znečisť. látky (voz.)'!AK6*Parametre!$C$107/1000</f>
        <v>0</v>
      </c>
      <c r="AL24" s="234">
        <f>'11a_A Znečisť. látky (voz.)'!AL6*Parametre!$C$107/1000</f>
        <v>0</v>
      </c>
      <c r="AM24" s="234">
        <f>'11a_A Znečisť. látky (voz.)'!AM6*Parametre!$C$107/1000</f>
        <v>0</v>
      </c>
      <c r="AN24" s="234">
        <f>'11a_A Znečisť. látky (voz.)'!AN6*Parametre!$C$107/1000</f>
        <v>0</v>
      </c>
      <c r="AO24" s="234">
        <f>'11a_A Znečisť. látky (voz.)'!AO6*Parametre!$C$107/1000</f>
        <v>0</v>
      </c>
      <c r="AP24" s="234">
        <f>'11a_A Znečisť. látky (voz.)'!AP6*Parametre!$C$107/1000</f>
        <v>0</v>
      </c>
    </row>
    <row r="25" spans="2:42" x14ac:dyDescent="0.2">
      <c r="B25" s="495" t="s">
        <v>678</v>
      </c>
      <c r="C25" s="349">
        <f t="shared" ref="C25:C27" si="14">SUM(D25:AP25)</f>
        <v>0</v>
      </c>
      <c r="D25" s="234">
        <f>'11a_A Znečisť. látky (voz.)'!D7*Parametre!$C$107/1000</f>
        <v>0</v>
      </c>
      <c r="E25" s="234">
        <f>'11a_A Znečisť. látky (voz.)'!E7*Parametre!$C$107/1000</f>
        <v>0</v>
      </c>
      <c r="F25" s="234">
        <f>'11a_A Znečisť. látky (voz.)'!F7*Parametre!$C$107/1000</f>
        <v>0</v>
      </c>
      <c r="G25" s="234">
        <f>'11a_A Znečisť. látky (voz.)'!G7*Parametre!$C$107/1000</f>
        <v>0</v>
      </c>
      <c r="H25" s="234">
        <f>'11a_A Znečisť. látky (voz.)'!H7*Parametre!$C$107/1000</f>
        <v>0</v>
      </c>
      <c r="I25" s="234">
        <f>'11a_A Znečisť. látky (voz.)'!I7*Parametre!$C$107/1000</f>
        <v>0</v>
      </c>
      <c r="J25" s="234">
        <f>'11a_A Znečisť. látky (voz.)'!J7*Parametre!$C$107/1000</f>
        <v>0</v>
      </c>
      <c r="K25" s="234">
        <f>'11a_A Znečisť. látky (voz.)'!K7*Parametre!$C$107/1000</f>
        <v>0</v>
      </c>
      <c r="L25" s="234">
        <f>'11a_A Znečisť. látky (voz.)'!L7*Parametre!$C$107/1000</f>
        <v>0</v>
      </c>
      <c r="M25" s="234">
        <f>'11a_A Znečisť. látky (voz.)'!M7*Parametre!$C$107/1000</f>
        <v>0</v>
      </c>
      <c r="N25" s="234">
        <f>'11a_A Znečisť. látky (voz.)'!N7*Parametre!$C$107/1000</f>
        <v>0</v>
      </c>
      <c r="O25" s="234">
        <f>'11a_A Znečisť. látky (voz.)'!O7*Parametre!$C$107/1000</f>
        <v>0</v>
      </c>
      <c r="P25" s="234">
        <f>'11a_A Znečisť. látky (voz.)'!P7*Parametre!$C$107/1000</f>
        <v>0</v>
      </c>
      <c r="Q25" s="234">
        <f>'11a_A Znečisť. látky (voz.)'!Q7*Parametre!$C$107/1000</f>
        <v>0</v>
      </c>
      <c r="R25" s="234">
        <f>'11a_A Znečisť. látky (voz.)'!R7*Parametre!$C$107/1000</f>
        <v>0</v>
      </c>
      <c r="S25" s="234">
        <f>'11a_A Znečisť. látky (voz.)'!S7*Parametre!$C$107/1000</f>
        <v>0</v>
      </c>
      <c r="T25" s="234">
        <f>'11a_A Znečisť. látky (voz.)'!T7*Parametre!$C$107/1000</f>
        <v>0</v>
      </c>
      <c r="U25" s="234">
        <f>'11a_A Znečisť. látky (voz.)'!U7*Parametre!$C$107/1000</f>
        <v>0</v>
      </c>
      <c r="V25" s="234">
        <f>'11a_A Znečisť. látky (voz.)'!V7*Parametre!$C$107/1000</f>
        <v>0</v>
      </c>
      <c r="W25" s="234">
        <f>'11a_A Znečisť. látky (voz.)'!W7*Parametre!$C$107/1000</f>
        <v>0</v>
      </c>
      <c r="X25" s="234">
        <f>'11a_A Znečisť. látky (voz.)'!X7*Parametre!$C$107/1000</f>
        <v>0</v>
      </c>
      <c r="Y25" s="234">
        <f>'11a_A Znečisť. látky (voz.)'!Y7*Parametre!$C$107/1000</f>
        <v>0</v>
      </c>
      <c r="Z25" s="234">
        <f>'11a_A Znečisť. látky (voz.)'!Z7*Parametre!$C$107/1000</f>
        <v>0</v>
      </c>
      <c r="AA25" s="234">
        <f>'11a_A Znečisť. látky (voz.)'!AA7*Parametre!$C$107/1000</f>
        <v>0</v>
      </c>
      <c r="AB25" s="234">
        <f>'11a_A Znečisť. látky (voz.)'!AB7*Parametre!$C$107/1000</f>
        <v>0</v>
      </c>
      <c r="AC25" s="234">
        <f>'11a_A Znečisť. látky (voz.)'!AC7*Parametre!$C$107/1000</f>
        <v>0</v>
      </c>
      <c r="AD25" s="234">
        <f>'11a_A Znečisť. látky (voz.)'!AD7*Parametre!$C$107/1000</f>
        <v>0</v>
      </c>
      <c r="AE25" s="234">
        <f>'11a_A Znečisť. látky (voz.)'!AE7*Parametre!$C$107/1000</f>
        <v>0</v>
      </c>
      <c r="AF25" s="234">
        <f>'11a_A Znečisť. látky (voz.)'!AF7*Parametre!$C$107/1000</f>
        <v>0</v>
      </c>
      <c r="AG25" s="234">
        <f>'11a_A Znečisť. látky (voz.)'!AG7*Parametre!$C$107/1000</f>
        <v>0</v>
      </c>
      <c r="AH25" s="234">
        <f>'11a_A Znečisť. látky (voz.)'!AH7*Parametre!$C$107/1000</f>
        <v>0</v>
      </c>
      <c r="AI25" s="234">
        <f>'11a_A Znečisť. látky (voz.)'!AI7*Parametre!$C$107/1000</f>
        <v>0</v>
      </c>
      <c r="AJ25" s="234">
        <f>'11a_A Znečisť. látky (voz.)'!AJ7*Parametre!$C$107/1000</f>
        <v>0</v>
      </c>
      <c r="AK25" s="234">
        <f>'11a_A Znečisť. látky (voz.)'!AK7*Parametre!$C$107/1000</f>
        <v>0</v>
      </c>
      <c r="AL25" s="234">
        <f>'11a_A Znečisť. látky (voz.)'!AL7*Parametre!$C$107/1000</f>
        <v>0</v>
      </c>
      <c r="AM25" s="234">
        <f>'11a_A Znečisť. látky (voz.)'!AM7*Parametre!$C$107/1000</f>
        <v>0</v>
      </c>
      <c r="AN25" s="234">
        <f>'11a_A Znečisť. látky (voz.)'!AN7*Parametre!$C$107/1000</f>
        <v>0</v>
      </c>
      <c r="AO25" s="234">
        <f>'11a_A Znečisť. látky (voz.)'!AO7*Parametre!$C$107/1000</f>
        <v>0</v>
      </c>
      <c r="AP25" s="234">
        <f>'11a_A Znečisť. látky (voz.)'!AP7*Parametre!$C$107/1000</f>
        <v>0</v>
      </c>
    </row>
    <row r="26" spans="2:42" x14ac:dyDescent="0.2">
      <c r="B26" s="481" t="s">
        <v>689</v>
      </c>
      <c r="C26" s="349">
        <f t="shared" si="14"/>
        <v>0</v>
      </c>
      <c r="D26" s="234">
        <f>'11a_A Znečisť. látky (voz.)'!D8*Parametre!$C$107/1000</f>
        <v>0</v>
      </c>
      <c r="E26" s="234">
        <f>'11a_A Znečisť. látky (voz.)'!E8*Parametre!$C$107/1000</f>
        <v>0</v>
      </c>
      <c r="F26" s="234">
        <f>'11a_A Znečisť. látky (voz.)'!F8*Parametre!$C$107/1000</f>
        <v>0</v>
      </c>
      <c r="G26" s="234">
        <f>'11a_A Znečisť. látky (voz.)'!G8*Parametre!$C$107/1000</f>
        <v>0</v>
      </c>
      <c r="H26" s="234">
        <f>'11a_A Znečisť. látky (voz.)'!H8*Parametre!$C$107/1000</f>
        <v>0</v>
      </c>
      <c r="I26" s="234">
        <f>'11a_A Znečisť. látky (voz.)'!I8*Parametre!$C$107/1000</f>
        <v>0</v>
      </c>
      <c r="J26" s="234">
        <f>'11a_A Znečisť. látky (voz.)'!J8*Parametre!$C$107/1000</f>
        <v>0</v>
      </c>
      <c r="K26" s="234">
        <f>'11a_A Znečisť. látky (voz.)'!K8*Parametre!$C$107/1000</f>
        <v>0</v>
      </c>
      <c r="L26" s="234">
        <f>'11a_A Znečisť. látky (voz.)'!L8*Parametre!$C$107/1000</f>
        <v>0</v>
      </c>
      <c r="M26" s="234">
        <f>'11a_A Znečisť. látky (voz.)'!M8*Parametre!$C$107/1000</f>
        <v>0</v>
      </c>
      <c r="N26" s="234">
        <f>'11a_A Znečisť. látky (voz.)'!N8*Parametre!$C$107/1000</f>
        <v>0</v>
      </c>
      <c r="O26" s="234">
        <f>'11a_A Znečisť. látky (voz.)'!O8*Parametre!$C$107/1000</f>
        <v>0</v>
      </c>
      <c r="P26" s="234">
        <f>'11a_A Znečisť. látky (voz.)'!P8*Parametre!$C$107/1000</f>
        <v>0</v>
      </c>
      <c r="Q26" s="234">
        <f>'11a_A Znečisť. látky (voz.)'!Q8*Parametre!$C$107/1000</f>
        <v>0</v>
      </c>
      <c r="R26" s="234">
        <f>'11a_A Znečisť. látky (voz.)'!R8*Parametre!$C$107/1000</f>
        <v>0</v>
      </c>
      <c r="S26" s="234">
        <f>'11a_A Znečisť. látky (voz.)'!S8*Parametre!$C$107/1000</f>
        <v>0</v>
      </c>
      <c r="T26" s="234">
        <f>'11a_A Znečisť. látky (voz.)'!T8*Parametre!$C$107/1000</f>
        <v>0</v>
      </c>
      <c r="U26" s="234">
        <f>'11a_A Znečisť. látky (voz.)'!U8*Parametre!$C$107/1000</f>
        <v>0</v>
      </c>
      <c r="V26" s="234">
        <f>'11a_A Znečisť. látky (voz.)'!V8*Parametre!$C$107/1000</f>
        <v>0</v>
      </c>
      <c r="W26" s="234">
        <f>'11a_A Znečisť. látky (voz.)'!W8*Parametre!$C$107/1000</f>
        <v>0</v>
      </c>
      <c r="X26" s="234">
        <f>'11a_A Znečisť. látky (voz.)'!X8*Parametre!$C$107/1000</f>
        <v>0</v>
      </c>
      <c r="Y26" s="234">
        <f>'11a_A Znečisť. látky (voz.)'!Y8*Parametre!$C$107/1000</f>
        <v>0</v>
      </c>
      <c r="Z26" s="234">
        <f>'11a_A Znečisť. látky (voz.)'!Z8*Parametre!$C$107/1000</f>
        <v>0</v>
      </c>
      <c r="AA26" s="234">
        <f>'11a_A Znečisť. látky (voz.)'!AA8*Parametre!$C$107/1000</f>
        <v>0</v>
      </c>
      <c r="AB26" s="234">
        <f>'11a_A Znečisť. látky (voz.)'!AB8*Parametre!$C$107/1000</f>
        <v>0</v>
      </c>
      <c r="AC26" s="234">
        <f>'11a_A Znečisť. látky (voz.)'!AC8*Parametre!$C$107/1000</f>
        <v>0</v>
      </c>
      <c r="AD26" s="234">
        <f>'11a_A Znečisť. látky (voz.)'!AD8*Parametre!$C$107/1000</f>
        <v>0</v>
      </c>
      <c r="AE26" s="234">
        <f>'11a_A Znečisť. látky (voz.)'!AE8*Parametre!$C$107/1000</f>
        <v>0</v>
      </c>
      <c r="AF26" s="234">
        <f>'11a_A Znečisť. látky (voz.)'!AF8*Parametre!$C$107/1000</f>
        <v>0</v>
      </c>
      <c r="AG26" s="234">
        <f>'11a_A Znečisť. látky (voz.)'!AG8*Parametre!$C$107/1000</f>
        <v>0</v>
      </c>
      <c r="AH26" s="234">
        <f>'11a_A Znečisť. látky (voz.)'!AH8*Parametre!$C$107/1000</f>
        <v>0</v>
      </c>
      <c r="AI26" s="234">
        <f>'11a_A Znečisť. látky (voz.)'!AI8*Parametre!$C$107/1000</f>
        <v>0</v>
      </c>
      <c r="AJ26" s="234">
        <f>'11a_A Znečisť. látky (voz.)'!AJ8*Parametre!$C$107/1000</f>
        <v>0</v>
      </c>
      <c r="AK26" s="234">
        <f>'11a_A Znečisť. látky (voz.)'!AK8*Parametre!$C$107/1000</f>
        <v>0</v>
      </c>
      <c r="AL26" s="234">
        <f>'11a_A Znečisť. látky (voz.)'!AL8*Parametre!$C$107/1000</f>
        <v>0</v>
      </c>
      <c r="AM26" s="234">
        <f>'11a_A Znečisť. látky (voz.)'!AM8*Parametre!$C$107/1000</f>
        <v>0</v>
      </c>
      <c r="AN26" s="234">
        <f>'11a_A Znečisť. látky (voz.)'!AN8*Parametre!$C$107/1000</f>
        <v>0</v>
      </c>
      <c r="AO26" s="234">
        <f>'11a_A Znečisť. látky (voz.)'!AO8*Parametre!$C$107/1000</f>
        <v>0</v>
      </c>
      <c r="AP26" s="234">
        <f>'11a_A Znečisť. látky (voz.)'!AP8*Parametre!$C$107/1000</f>
        <v>0</v>
      </c>
    </row>
    <row r="27" spans="2:42" x14ac:dyDescent="0.2">
      <c r="B27" s="305" t="s">
        <v>499</v>
      </c>
      <c r="C27" s="350">
        <f t="shared" si="14"/>
        <v>0</v>
      </c>
      <c r="D27" s="350">
        <f t="shared" ref="D27:AP27" si="15">SUM(D24:D26)</f>
        <v>0</v>
      </c>
      <c r="E27" s="350">
        <f t="shared" si="15"/>
        <v>0</v>
      </c>
      <c r="F27" s="350">
        <f t="shared" si="15"/>
        <v>0</v>
      </c>
      <c r="G27" s="350">
        <f t="shared" si="15"/>
        <v>0</v>
      </c>
      <c r="H27" s="350">
        <f t="shared" si="15"/>
        <v>0</v>
      </c>
      <c r="I27" s="350">
        <f t="shared" si="15"/>
        <v>0</v>
      </c>
      <c r="J27" s="350">
        <f t="shared" si="15"/>
        <v>0</v>
      </c>
      <c r="K27" s="350">
        <f t="shared" si="15"/>
        <v>0</v>
      </c>
      <c r="L27" s="350">
        <f t="shared" si="15"/>
        <v>0</v>
      </c>
      <c r="M27" s="350">
        <f t="shared" si="15"/>
        <v>0</v>
      </c>
      <c r="N27" s="350">
        <f t="shared" si="15"/>
        <v>0</v>
      </c>
      <c r="O27" s="350">
        <f t="shared" si="15"/>
        <v>0</v>
      </c>
      <c r="P27" s="350">
        <f t="shared" si="15"/>
        <v>0</v>
      </c>
      <c r="Q27" s="350">
        <f t="shared" si="15"/>
        <v>0</v>
      </c>
      <c r="R27" s="350">
        <f t="shared" si="15"/>
        <v>0</v>
      </c>
      <c r="S27" s="350">
        <f t="shared" si="15"/>
        <v>0</v>
      </c>
      <c r="T27" s="350">
        <f t="shared" si="15"/>
        <v>0</v>
      </c>
      <c r="U27" s="350">
        <f t="shared" si="15"/>
        <v>0</v>
      </c>
      <c r="V27" s="350">
        <f t="shared" si="15"/>
        <v>0</v>
      </c>
      <c r="W27" s="350">
        <f t="shared" si="15"/>
        <v>0</v>
      </c>
      <c r="X27" s="350">
        <f t="shared" si="15"/>
        <v>0</v>
      </c>
      <c r="Y27" s="350">
        <f t="shared" si="15"/>
        <v>0</v>
      </c>
      <c r="Z27" s="350">
        <f t="shared" si="15"/>
        <v>0</v>
      </c>
      <c r="AA27" s="350">
        <f t="shared" si="15"/>
        <v>0</v>
      </c>
      <c r="AB27" s="350">
        <f t="shared" si="15"/>
        <v>0</v>
      </c>
      <c r="AC27" s="350">
        <f t="shared" si="15"/>
        <v>0</v>
      </c>
      <c r="AD27" s="350">
        <f t="shared" si="15"/>
        <v>0</v>
      </c>
      <c r="AE27" s="350">
        <f t="shared" si="15"/>
        <v>0</v>
      </c>
      <c r="AF27" s="350">
        <f t="shared" si="15"/>
        <v>0</v>
      </c>
      <c r="AG27" s="350">
        <f t="shared" si="15"/>
        <v>0</v>
      </c>
      <c r="AH27" s="350">
        <f t="shared" si="15"/>
        <v>0</v>
      </c>
      <c r="AI27" s="350">
        <f t="shared" si="15"/>
        <v>0</v>
      </c>
      <c r="AJ27" s="350">
        <f t="shared" si="15"/>
        <v>0</v>
      </c>
      <c r="AK27" s="350">
        <f t="shared" si="15"/>
        <v>0</v>
      </c>
      <c r="AL27" s="350">
        <f t="shared" si="15"/>
        <v>0</v>
      </c>
      <c r="AM27" s="350">
        <f t="shared" si="15"/>
        <v>0</v>
      </c>
      <c r="AN27" s="350">
        <f t="shared" si="15"/>
        <v>0</v>
      </c>
      <c r="AO27" s="350">
        <f t="shared" si="15"/>
        <v>0</v>
      </c>
      <c r="AP27" s="350">
        <f t="shared" si="15"/>
        <v>0</v>
      </c>
    </row>
    <row r="28" spans="2:42" ht="13.2" thickBot="1" x14ac:dyDescent="0.35">
      <c r="B28" s="399" t="s">
        <v>150</v>
      </c>
      <c r="C28" s="257" t="s">
        <v>9</v>
      </c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</row>
    <row r="29" spans="2:42" x14ac:dyDescent="0.2">
      <c r="B29" s="480" t="s">
        <v>658</v>
      </c>
      <c r="C29" s="349">
        <f>SUM(D29:AP29)</f>
        <v>0</v>
      </c>
      <c r="D29" s="234">
        <f>'11a_A Znečisť. látky (voz.)'!D6*Parametre!$D$107/1000</f>
        <v>0</v>
      </c>
      <c r="E29" s="234">
        <f>'11a_A Znečisť. látky (voz.)'!E6*Parametre!$D$107/1000</f>
        <v>0</v>
      </c>
      <c r="F29" s="234">
        <f>'11a_A Znečisť. látky (voz.)'!F6*Parametre!$D$107/1000</f>
        <v>0</v>
      </c>
      <c r="G29" s="234">
        <f>'11a_A Znečisť. látky (voz.)'!G6*Parametre!$D$107/1000</f>
        <v>0</v>
      </c>
      <c r="H29" s="234">
        <f>'11a_A Znečisť. látky (voz.)'!H6*Parametre!$D$107/1000</f>
        <v>0</v>
      </c>
      <c r="I29" s="234">
        <f>'11a_A Znečisť. látky (voz.)'!I6*Parametre!$D$107/1000</f>
        <v>0</v>
      </c>
      <c r="J29" s="234">
        <f>'11a_A Znečisť. látky (voz.)'!J6*Parametre!$D$107/1000</f>
        <v>0</v>
      </c>
      <c r="K29" s="234">
        <f>'11a_A Znečisť. látky (voz.)'!K6*Parametre!$D$107/1000</f>
        <v>0</v>
      </c>
      <c r="L29" s="234">
        <f>'11a_A Znečisť. látky (voz.)'!L6*Parametre!$D$107/1000</f>
        <v>0</v>
      </c>
      <c r="M29" s="234">
        <f>'11a_A Znečisť. látky (voz.)'!M6*Parametre!$D$107/1000</f>
        <v>0</v>
      </c>
      <c r="N29" s="234">
        <f>'11a_A Znečisť. látky (voz.)'!N6*Parametre!$D$107/1000</f>
        <v>0</v>
      </c>
      <c r="O29" s="234">
        <f>'11a_A Znečisť. látky (voz.)'!O6*Parametre!$D$107/1000</f>
        <v>0</v>
      </c>
      <c r="P29" s="234">
        <f>'11a_A Znečisť. látky (voz.)'!P6*Parametre!$D$107/1000</f>
        <v>0</v>
      </c>
      <c r="Q29" s="234">
        <f>'11a_A Znečisť. látky (voz.)'!Q6*Parametre!$D$107/1000</f>
        <v>0</v>
      </c>
      <c r="R29" s="234">
        <f>'11a_A Znečisť. látky (voz.)'!R6*Parametre!$D$107/1000</f>
        <v>0</v>
      </c>
      <c r="S29" s="234">
        <f>'11a_A Znečisť. látky (voz.)'!S6*Parametre!$D$107/1000</f>
        <v>0</v>
      </c>
      <c r="T29" s="234">
        <f>'11a_A Znečisť. látky (voz.)'!T6*Parametre!$D$107/1000</f>
        <v>0</v>
      </c>
      <c r="U29" s="234">
        <f>'11a_A Znečisť. látky (voz.)'!U6*Parametre!$D$107/1000</f>
        <v>0</v>
      </c>
      <c r="V29" s="234">
        <f>'11a_A Znečisť. látky (voz.)'!V6*Parametre!$D$107/1000</f>
        <v>0</v>
      </c>
      <c r="W29" s="234">
        <f>'11a_A Znečisť. látky (voz.)'!W6*Parametre!$D$107/1000</f>
        <v>0</v>
      </c>
      <c r="X29" s="234">
        <f>'11a_A Znečisť. látky (voz.)'!X6*Parametre!$D$107/1000</f>
        <v>0</v>
      </c>
      <c r="Y29" s="234">
        <f>'11a_A Znečisť. látky (voz.)'!Y6*Parametre!$D$107/1000</f>
        <v>0</v>
      </c>
      <c r="Z29" s="234">
        <f>'11a_A Znečisť. látky (voz.)'!Z6*Parametre!$D$107/1000</f>
        <v>0</v>
      </c>
      <c r="AA29" s="234">
        <f>'11a_A Znečisť. látky (voz.)'!AA6*Parametre!$D$107/1000</f>
        <v>0</v>
      </c>
      <c r="AB29" s="234">
        <f>'11a_A Znečisť. látky (voz.)'!AB6*Parametre!$D$107/1000</f>
        <v>0</v>
      </c>
      <c r="AC29" s="234">
        <f>'11a_A Znečisť. látky (voz.)'!AC6*Parametre!$D$107/1000</f>
        <v>0</v>
      </c>
      <c r="AD29" s="234">
        <f>'11a_A Znečisť. látky (voz.)'!AD6*Parametre!$D$107/1000</f>
        <v>0</v>
      </c>
      <c r="AE29" s="234">
        <f>'11a_A Znečisť. látky (voz.)'!AE6*Parametre!$D$107/1000</f>
        <v>0</v>
      </c>
      <c r="AF29" s="234">
        <f>'11a_A Znečisť. látky (voz.)'!AF6*Parametre!$D$107/1000</f>
        <v>0</v>
      </c>
      <c r="AG29" s="234">
        <f>'11a_A Znečisť. látky (voz.)'!AG6*Parametre!$D$107/1000</f>
        <v>0</v>
      </c>
      <c r="AH29" s="234">
        <f>'11a_A Znečisť. látky (voz.)'!AH6*Parametre!$D$107/1000</f>
        <v>0</v>
      </c>
      <c r="AI29" s="234">
        <f>'11a_A Znečisť. látky (voz.)'!AI6*Parametre!$D$107/1000</f>
        <v>0</v>
      </c>
      <c r="AJ29" s="234">
        <f>'11a_A Znečisť. látky (voz.)'!AJ6*Parametre!$D$107/1000</f>
        <v>0</v>
      </c>
      <c r="AK29" s="234">
        <f>'11a_A Znečisť. látky (voz.)'!AK6*Parametre!$D$107/1000</f>
        <v>0</v>
      </c>
      <c r="AL29" s="234">
        <f>'11a_A Znečisť. látky (voz.)'!AL6*Parametre!$D$107/1000</f>
        <v>0</v>
      </c>
      <c r="AM29" s="234">
        <f>'11a_A Znečisť. látky (voz.)'!AM6*Parametre!$D$107/1000</f>
        <v>0</v>
      </c>
      <c r="AN29" s="234">
        <f>'11a_A Znečisť. látky (voz.)'!AN6*Parametre!$D$107/1000</f>
        <v>0</v>
      </c>
      <c r="AO29" s="234">
        <f>'11a_A Znečisť. látky (voz.)'!AO6*Parametre!$D$107/1000</f>
        <v>0</v>
      </c>
      <c r="AP29" s="234">
        <f>'11a_A Znečisť. látky (voz.)'!AP6*Parametre!$D$107/1000</f>
        <v>0</v>
      </c>
    </row>
    <row r="30" spans="2:42" x14ac:dyDescent="0.2">
      <c r="B30" s="495" t="s">
        <v>678</v>
      </c>
      <c r="C30" s="349">
        <f t="shared" ref="C30:C32" si="16">SUM(D30:AP30)</f>
        <v>0</v>
      </c>
      <c r="D30" s="234">
        <f>'11a_A Znečisť. látky (voz.)'!D7*Parametre!$D$107/1000</f>
        <v>0</v>
      </c>
      <c r="E30" s="234">
        <f>'11a_A Znečisť. látky (voz.)'!E7*Parametre!$D$107/1000</f>
        <v>0</v>
      </c>
      <c r="F30" s="234">
        <f>'11a_A Znečisť. látky (voz.)'!F7*Parametre!$D$107/1000</f>
        <v>0</v>
      </c>
      <c r="G30" s="234">
        <f>'11a_A Znečisť. látky (voz.)'!G7*Parametre!$D$107/1000</f>
        <v>0</v>
      </c>
      <c r="H30" s="234">
        <f>'11a_A Znečisť. látky (voz.)'!H7*Parametre!$D$107/1000</f>
        <v>0</v>
      </c>
      <c r="I30" s="234">
        <f>'11a_A Znečisť. látky (voz.)'!I7*Parametre!$D$107/1000</f>
        <v>0</v>
      </c>
      <c r="J30" s="234">
        <f>'11a_A Znečisť. látky (voz.)'!J7*Parametre!$D$107/1000</f>
        <v>0</v>
      </c>
      <c r="K30" s="234">
        <f>'11a_A Znečisť. látky (voz.)'!K7*Parametre!$D$107/1000</f>
        <v>0</v>
      </c>
      <c r="L30" s="234">
        <f>'11a_A Znečisť. látky (voz.)'!L7*Parametre!$D$107/1000</f>
        <v>0</v>
      </c>
      <c r="M30" s="234">
        <f>'11a_A Znečisť. látky (voz.)'!M7*Parametre!$D$107/1000</f>
        <v>0</v>
      </c>
      <c r="N30" s="234">
        <f>'11a_A Znečisť. látky (voz.)'!N7*Parametre!$D$107/1000</f>
        <v>0</v>
      </c>
      <c r="O30" s="234">
        <f>'11a_A Znečisť. látky (voz.)'!O7*Parametre!$D$107/1000</f>
        <v>0</v>
      </c>
      <c r="P30" s="234">
        <f>'11a_A Znečisť. látky (voz.)'!P7*Parametre!$D$107/1000</f>
        <v>0</v>
      </c>
      <c r="Q30" s="234">
        <f>'11a_A Znečisť. látky (voz.)'!Q7*Parametre!$D$107/1000</f>
        <v>0</v>
      </c>
      <c r="R30" s="234">
        <f>'11a_A Znečisť. látky (voz.)'!R7*Parametre!$D$107/1000</f>
        <v>0</v>
      </c>
      <c r="S30" s="234">
        <f>'11a_A Znečisť. látky (voz.)'!S7*Parametre!$D$107/1000</f>
        <v>0</v>
      </c>
      <c r="T30" s="234">
        <f>'11a_A Znečisť. látky (voz.)'!T7*Parametre!$D$107/1000</f>
        <v>0</v>
      </c>
      <c r="U30" s="234">
        <f>'11a_A Znečisť. látky (voz.)'!U7*Parametre!$D$107/1000</f>
        <v>0</v>
      </c>
      <c r="V30" s="234">
        <f>'11a_A Znečisť. látky (voz.)'!V7*Parametre!$D$107/1000</f>
        <v>0</v>
      </c>
      <c r="W30" s="234">
        <f>'11a_A Znečisť. látky (voz.)'!W7*Parametre!$D$107/1000</f>
        <v>0</v>
      </c>
      <c r="X30" s="234">
        <f>'11a_A Znečisť. látky (voz.)'!X7*Parametre!$D$107/1000</f>
        <v>0</v>
      </c>
      <c r="Y30" s="234">
        <f>'11a_A Znečisť. látky (voz.)'!Y7*Parametre!$D$107/1000</f>
        <v>0</v>
      </c>
      <c r="Z30" s="234">
        <f>'11a_A Znečisť. látky (voz.)'!Z7*Parametre!$D$107/1000</f>
        <v>0</v>
      </c>
      <c r="AA30" s="234">
        <f>'11a_A Znečisť. látky (voz.)'!AA7*Parametre!$D$107/1000</f>
        <v>0</v>
      </c>
      <c r="AB30" s="234">
        <f>'11a_A Znečisť. látky (voz.)'!AB7*Parametre!$D$107/1000</f>
        <v>0</v>
      </c>
      <c r="AC30" s="234">
        <f>'11a_A Znečisť. látky (voz.)'!AC7*Parametre!$D$107/1000</f>
        <v>0</v>
      </c>
      <c r="AD30" s="234">
        <f>'11a_A Znečisť. látky (voz.)'!AD7*Parametre!$D$107/1000</f>
        <v>0</v>
      </c>
      <c r="AE30" s="234">
        <f>'11a_A Znečisť. látky (voz.)'!AE7*Parametre!$D$107/1000</f>
        <v>0</v>
      </c>
      <c r="AF30" s="234">
        <f>'11a_A Znečisť. látky (voz.)'!AF7*Parametre!$D$107/1000</f>
        <v>0</v>
      </c>
      <c r="AG30" s="234">
        <f>'11a_A Znečisť. látky (voz.)'!AG7*Parametre!$D$107/1000</f>
        <v>0</v>
      </c>
      <c r="AH30" s="234">
        <f>'11a_A Znečisť. látky (voz.)'!AH7*Parametre!$D$107/1000</f>
        <v>0</v>
      </c>
      <c r="AI30" s="234">
        <f>'11a_A Znečisť. látky (voz.)'!AI7*Parametre!$D$107/1000</f>
        <v>0</v>
      </c>
      <c r="AJ30" s="234">
        <f>'11a_A Znečisť. látky (voz.)'!AJ7*Parametre!$D$107/1000</f>
        <v>0</v>
      </c>
      <c r="AK30" s="234">
        <f>'11a_A Znečisť. látky (voz.)'!AK7*Parametre!$D$107/1000</f>
        <v>0</v>
      </c>
      <c r="AL30" s="234">
        <f>'11a_A Znečisť. látky (voz.)'!AL7*Parametre!$D$107/1000</f>
        <v>0</v>
      </c>
      <c r="AM30" s="234">
        <f>'11a_A Znečisť. látky (voz.)'!AM7*Parametre!$D$107/1000</f>
        <v>0</v>
      </c>
      <c r="AN30" s="234">
        <f>'11a_A Znečisť. látky (voz.)'!AN7*Parametre!$D$107/1000</f>
        <v>0</v>
      </c>
      <c r="AO30" s="234">
        <f>'11a_A Znečisť. látky (voz.)'!AO7*Parametre!$D$107/1000</f>
        <v>0</v>
      </c>
      <c r="AP30" s="234">
        <f>'11a_A Znečisť. látky (voz.)'!AP7*Parametre!$D$107/1000</f>
        <v>0</v>
      </c>
    </row>
    <row r="31" spans="2:42" x14ac:dyDescent="0.2">
      <c r="B31" s="481" t="s">
        <v>689</v>
      </c>
      <c r="C31" s="349">
        <f t="shared" si="16"/>
        <v>0</v>
      </c>
      <c r="D31" s="234">
        <f>'11a_A Znečisť. látky (voz.)'!D8*Parametre!$D$107/1000</f>
        <v>0</v>
      </c>
      <c r="E31" s="234">
        <f>'11a_A Znečisť. látky (voz.)'!E8*Parametre!$D$107/1000</f>
        <v>0</v>
      </c>
      <c r="F31" s="234">
        <f>'11a_A Znečisť. látky (voz.)'!F8*Parametre!$D$107/1000</f>
        <v>0</v>
      </c>
      <c r="G31" s="234">
        <f>'11a_A Znečisť. látky (voz.)'!G8*Parametre!$D$107/1000</f>
        <v>0</v>
      </c>
      <c r="H31" s="234">
        <f>'11a_A Znečisť. látky (voz.)'!H8*Parametre!$D$107/1000</f>
        <v>0</v>
      </c>
      <c r="I31" s="234">
        <f>'11a_A Znečisť. látky (voz.)'!I8*Parametre!$D$107/1000</f>
        <v>0</v>
      </c>
      <c r="J31" s="234">
        <f>'11a_A Znečisť. látky (voz.)'!J8*Parametre!$D$107/1000</f>
        <v>0</v>
      </c>
      <c r="K31" s="234">
        <f>'11a_A Znečisť. látky (voz.)'!K8*Parametre!$D$107/1000</f>
        <v>0</v>
      </c>
      <c r="L31" s="234">
        <f>'11a_A Znečisť. látky (voz.)'!L8*Parametre!$D$107/1000</f>
        <v>0</v>
      </c>
      <c r="M31" s="234">
        <f>'11a_A Znečisť. látky (voz.)'!M8*Parametre!$D$107/1000</f>
        <v>0</v>
      </c>
      <c r="N31" s="234">
        <f>'11a_A Znečisť. látky (voz.)'!N8*Parametre!$D$107/1000</f>
        <v>0</v>
      </c>
      <c r="O31" s="234">
        <f>'11a_A Znečisť. látky (voz.)'!O8*Parametre!$D$107/1000</f>
        <v>0</v>
      </c>
      <c r="P31" s="234">
        <f>'11a_A Znečisť. látky (voz.)'!P8*Parametre!$D$107/1000</f>
        <v>0</v>
      </c>
      <c r="Q31" s="234">
        <f>'11a_A Znečisť. látky (voz.)'!Q8*Parametre!$D$107/1000</f>
        <v>0</v>
      </c>
      <c r="R31" s="234">
        <f>'11a_A Znečisť. látky (voz.)'!R8*Parametre!$D$107/1000</f>
        <v>0</v>
      </c>
      <c r="S31" s="234">
        <f>'11a_A Znečisť. látky (voz.)'!S8*Parametre!$D$107/1000</f>
        <v>0</v>
      </c>
      <c r="T31" s="234">
        <f>'11a_A Znečisť. látky (voz.)'!T8*Parametre!$D$107/1000</f>
        <v>0</v>
      </c>
      <c r="U31" s="234">
        <f>'11a_A Znečisť. látky (voz.)'!U8*Parametre!$D$107/1000</f>
        <v>0</v>
      </c>
      <c r="V31" s="234">
        <f>'11a_A Znečisť. látky (voz.)'!V8*Parametre!$D$107/1000</f>
        <v>0</v>
      </c>
      <c r="W31" s="234">
        <f>'11a_A Znečisť. látky (voz.)'!W8*Parametre!$D$107/1000</f>
        <v>0</v>
      </c>
      <c r="X31" s="234">
        <f>'11a_A Znečisť. látky (voz.)'!X8*Parametre!$D$107/1000</f>
        <v>0</v>
      </c>
      <c r="Y31" s="234">
        <f>'11a_A Znečisť. látky (voz.)'!Y8*Parametre!$D$107/1000</f>
        <v>0</v>
      </c>
      <c r="Z31" s="234">
        <f>'11a_A Znečisť. látky (voz.)'!Z8*Parametre!$D$107/1000</f>
        <v>0</v>
      </c>
      <c r="AA31" s="234">
        <f>'11a_A Znečisť. látky (voz.)'!AA8*Parametre!$D$107/1000</f>
        <v>0</v>
      </c>
      <c r="AB31" s="234">
        <f>'11a_A Znečisť. látky (voz.)'!AB8*Parametre!$D$107/1000</f>
        <v>0</v>
      </c>
      <c r="AC31" s="234">
        <f>'11a_A Znečisť. látky (voz.)'!AC8*Parametre!$D$107/1000</f>
        <v>0</v>
      </c>
      <c r="AD31" s="234">
        <f>'11a_A Znečisť. látky (voz.)'!AD8*Parametre!$D$107/1000</f>
        <v>0</v>
      </c>
      <c r="AE31" s="234">
        <f>'11a_A Znečisť. látky (voz.)'!AE8*Parametre!$D$107/1000</f>
        <v>0</v>
      </c>
      <c r="AF31" s="234">
        <f>'11a_A Znečisť. látky (voz.)'!AF8*Parametre!$D$107/1000</f>
        <v>0</v>
      </c>
      <c r="AG31" s="234">
        <f>'11a_A Znečisť. látky (voz.)'!AG8*Parametre!$D$107/1000</f>
        <v>0</v>
      </c>
      <c r="AH31" s="234">
        <f>'11a_A Znečisť. látky (voz.)'!AH8*Parametre!$D$107/1000</f>
        <v>0</v>
      </c>
      <c r="AI31" s="234">
        <f>'11a_A Znečisť. látky (voz.)'!AI8*Parametre!$D$107/1000</f>
        <v>0</v>
      </c>
      <c r="AJ31" s="234">
        <f>'11a_A Znečisť. látky (voz.)'!AJ8*Parametre!$D$107/1000</f>
        <v>0</v>
      </c>
      <c r="AK31" s="234">
        <f>'11a_A Znečisť. látky (voz.)'!AK8*Parametre!$D$107/1000</f>
        <v>0</v>
      </c>
      <c r="AL31" s="234">
        <f>'11a_A Znečisť. látky (voz.)'!AL8*Parametre!$D$107/1000</f>
        <v>0</v>
      </c>
      <c r="AM31" s="234">
        <f>'11a_A Znečisť. látky (voz.)'!AM8*Parametre!$D$107/1000</f>
        <v>0</v>
      </c>
      <c r="AN31" s="234">
        <f>'11a_A Znečisť. látky (voz.)'!AN8*Parametre!$D$107/1000</f>
        <v>0</v>
      </c>
      <c r="AO31" s="234">
        <f>'11a_A Znečisť. látky (voz.)'!AO8*Parametre!$D$107/1000</f>
        <v>0</v>
      </c>
      <c r="AP31" s="234">
        <f>'11a_A Znečisť. látky (voz.)'!AP8*Parametre!$D$107/1000</f>
        <v>0</v>
      </c>
    </row>
    <row r="32" spans="2:42" x14ac:dyDescent="0.2">
      <c r="B32" s="305" t="s">
        <v>499</v>
      </c>
      <c r="C32" s="350">
        <f t="shared" si="16"/>
        <v>0</v>
      </c>
      <c r="D32" s="350">
        <f t="shared" ref="D32:AP32" si="17">SUM(D29:D31)</f>
        <v>0</v>
      </c>
      <c r="E32" s="350">
        <f t="shared" si="17"/>
        <v>0</v>
      </c>
      <c r="F32" s="350">
        <f t="shared" si="17"/>
        <v>0</v>
      </c>
      <c r="G32" s="350">
        <f t="shared" si="17"/>
        <v>0</v>
      </c>
      <c r="H32" s="350">
        <f t="shared" si="17"/>
        <v>0</v>
      </c>
      <c r="I32" s="350">
        <f t="shared" si="17"/>
        <v>0</v>
      </c>
      <c r="J32" s="350">
        <f t="shared" si="17"/>
        <v>0</v>
      </c>
      <c r="K32" s="350">
        <f t="shared" si="17"/>
        <v>0</v>
      </c>
      <c r="L32" s="350">
        <f t="shared" si="17"/>
        <v>0</v>
      </c>
      <c r="M32" s="350">
        <f t="shared" si="17"/>
        <v>0</v>
      </c>
      <c r="N32" s="350">
        <f t="shared" si="17"/>
        <v>0</v>
      </c>
      <c r="O32" s="350">
        <f t="shared" si="17"/>
        <v>0</v>
      </c>
      <c r="P32" s="350">
        <f t="shared" si="17"/>
        <v>0</v>
      </c>
      <c r="Q32" s="350">
        <f t="shared" si="17"/>
        <v>0</v>
      </c>
      <c r="R32" s="350">
        <f t="shared" si="17"/>
        <v>0</v>
      </c>
      <c r="S32" s="350">
        <f t="shared" si="17"/>
        <v>0</v>
      </c>
      <c r="T32" s="350">
        <f t="shared" si="17"/>
        <v>0</v>
      </c>
      <c r="U32" s="350">
        <f t="shared" si="17"/>
        <v>0</v>
      </c>
      <c r="V32" s="350">
        <f t="shared" si="17"/>
        <v>0</v>
      </c>
      <c r="W32" s="350">
        <f t="shared" si="17"/>
        <v>0</v>
      </c>
      <c r="X32" s="350">
        <f t="shared" si="17"/>
        <v>0</v>
      </c>
      <c r="Y32" s="350">
        <f t="shared" si="17"/>
        <v>0</v>
      </c>
      <c r="Z32" s="350">
        <f t="shared" si="17"/>
        <v>0</v>
      </c>
      <c r="AA32" s="350">
        <f t="shared" si="17"/>
        <v>0</v>
      </c>
      <c r="AB32" s="350">
        <f t="shared" si="17"/>
        <v>0</v>
      </c>
      <c r="AC32" s="350">
        <f t="shared" si="17"/>
        <v>0</v>
      </c>
      <c r="AD32" s="350">
        <f t="shared" si="17"/>
        <v>0</v>
      </c>
      <c r="AE32" s="350">
        <f t="shared" si="17"/>
        <v>0</v>
      </c>
      <c r="AF32" s="350">
        <f t="shared" si="17"/>
        <v>0</v>
      </c>
      <c r="AG32" s="350">
        <f t="shared" si="17"/>
        <v>0</v>
      </c>
      <c r="AH32" s="350">
        <f t="shared" si="17"/>
        <v>0</v>
      </c>
      <c r="AI32" s="350">
        <f t="shared" si="17"/>
        <v>0</v>
      </c>
      <c r="AJ32" s="350">
        <f t="shared" si="17"/>
        <v>0</v>
      </c>
      <c r="AK32" s="350">
        <f t="shared" si="17"/>
        <v>0</v>
      </c>
      <c r="AL32" s="350">
        <f t="shared" si="17"/>
        <v>0</v>
      </c>
      <c r="AM32" s="350">
        <f t="shared" si="17"/>
        <v>0</v>
      </c>
      <c r="AN32" s="350">
        <f t="shared" si="17"/>
        <v>0</v>
      </c>
      <c r="AO32" s="350">
        <f t="shared" si="17"/>
        <v>0</v>
      </c>
      <c r="AP32" s="350">
        <f t="shared" si="17"/>
        <v>0</v>
      </c>
    </row>
    <row r="33" spans="2:42" ht="12" thickBot="1" x14ac:dyDescent="0.3">
      <c r="B33" s="399" t="s">
        <v>252</v>
      </c>
      <c r="C33" s="257" t="s">
        <v>9</v>
      </c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</row>
    <row r="34" spans="2:42" x14ac:dyDescent="0.2">
      <c r="B34" s="480" t="s">
        <v>658</v>
      </c>
      <c r="C34" s="349">
        <f>SUM(D34:AP34)</f>
        <v>0</v>
      </c>
      <c r="D34" s="234">
        <f>'11a_A Znečisť. látky (voz.)'!D6*Parametre!$E$107/1000</f>
        <v>0</v>
      </c>
      <c r="E34" s="234">
        <f>'11a_A Znečisť. látky (voz.)'!E6*Parametre!$E$107/1000</f>
        <v>0</v>
      </c>
      <c r="F34" s="234">
        <f>'11a_A Znečisť. látky (voz.)'!F6*Parametre!$E$107/1000</f>
        <v>0</v>
      </c>
      <c r="G34" s="234">
        <f>'11a_A Znečisť. látky (voz.)'!G6*Parametre!$E$107/1000</f>
        <v>0</v>
      </c>
      <c r="H34" s="234">
        <f>'11a_A Znečisť. látky (voz.)'!H6*Parametre!$E$107/1000</f>
        <v>0</v>
      </c>
      <c r="I34" s="234">
        <f>'11a_A Znečisť. látky (voz.)'!I6*Parametre!$E$107/1000</f>
        <v>0</v>
      </c>
      <c r="J34" s="234">
        <f>'11a_A Znečisť. látky (voz.)'!J6*Parametre!$E$107/1000</f>
        <v>0</v>
      </c>
      <c r="K34" s="234">
        <f>'11a_A Znečisť. látky (voz.)'!K6*Parametre!$E$107/1000</f>
        <v>0</v>
      </c>
      <c r="L34" s="234">
        <f>'11a_A Znečisť. látky (voz.)'!L6*Parametre!$E$107/1000</f>
        <v>0</v>
      </c>
      <c r="M34" s="234">
        <f>'11a_A Znečisť. látky (voz.)'!M6*Parametre!$E$107/1000</f>
        <v>0</v>
      </c>
      <c r="N34" s="234">
        <f>'11a_A Znečisť. látky (voz.)'!N6*Parametre!$E$107/1000</f>
        <v>0</v>
      </c>
      <c r="O34" s="234">
        <f>'11a_A Znečisť. látky (voz.)'!O6*Parametre!$E$107/1000</f>
        <v>0</v>
      </c>
      <c r="P34" s="234">
        <f>'11a_A Znečisť. látky (voz.)'!P6*Parametre!$E$107/1000</f>
        <v>0</v>
      </c>
      <c r="Q34" s="234">
        <f>'11a_A Znečisť. látky (voz.)'!Q6*Parametre!$E$107/1000</f>
        <v>0</v>
      </c>
      <c r="R34" s="234">
        <f>'11a_A Znečisť. látky (voz.)'!R6*Parametre!$E$107/1000</f>
        <v>0</v>
      </c>
      <c r="S34" s="234">
        <f>'11a_A Znečisť. látky (voz.)'!S6*Parametre!$E$107/1000</f>
        <v>0</v>
      </c>
      <c r="T34" s="234">
        <f>'11a_A Znečisť. látky (voz.)'!T6*Parametre!$E$107/1000</f>
        <v>0</v>
      </c>
      <c r="U34" s="234">
        <f>'11a_A Znečisť. látky (voz.)'!U6*Parametre!$E$107/1000</f>
        <v>0</v>
      </c>
      <c r="V34" s="234">
        <f>'11a_A Znečisť. látky (voz.)'!V6*Parametre!$E$107/1000</f>
        <v>0</v>
      </c>
      <c r="W34" s="234">
        <f>'11a_A Znečisť. látky (voz.)'!W6*Parametre!$E$107/1000</f>
        <v>0</v>
      </c>
      <c r="X34" s="234">
        <f>'11a_A Znečisť. látky (voz.)'!X6*Parametre!$E$107/1000</f>
        <v>0</v>
      </c>
      <c r="Y34" s="234">
        <f>'11a_A Znečisť. látky (voz.)'!Y6*Parametre!$E$107/1000</f>
        <v>0</v>
      </c>
      <c r="Z34" s="234">
        <f>'11a_A Znečisť. látky (voz.)'!Z6*Parametre!$E$107/1000</f>
        <v>0</v>
      </c>
      <c r="AA34" s="234">
        <f>'11a_A Znečisť. látky (voz.)'!AA6*Parametre!$E$107/1000</f>
        <v>0</v>
      </c>
      <c r="AB34" s="234">
        <f>'11a_A Znečisť. látky (voz.)'!AB6*Parametre!$E$107/1000</f>
        <v>0</v>
      </c>
      <c r="AC34" s="234">
        <f>'11a_A Znečisť. látky (voz.)'!AC6*Parametre!$E$107/1000</f>
        <v>0</v>
      </c>
      <c r="AD34" s="234">
        <f>'11a_A Znečisť. látky (voz.)'!AD6*Parametre!$E$107/1000</f>
        <v>0</v>
      </c>
      <c r="AE34" s="234">
        <f>'11a_A Znečisť. látky (voz.)'!AE6*Parametre!$E$107/1000</f>
        <v>0</v>
      </c>
      <c r="AF34" s="234">
        <f>'11a_A Znečisť. látky (voz.)'!AF6*Parametre!$E$107/1000</f>
        <v>0</v>
      </c>
      <c r="AG34" s="234">
        <f>'11a_A Znečisť. látky (voz.)'!AG6*Parametre!$E$107/1000</f>
        <v>0</v>
      </c>
      <c r="AH34" s="234">
        <f>'11a_A Znečisť. látky (voz.)'!AH6*Parametre!$E$107/1000</f>
        <v>0</v>
      </c>
      <c r="AI34" s="234">
        <f>'11a_A Znečisť. látky (voz.)'!AI6*Parametre!$E$107/1000</f>
        <v>0</v>
      </c>
      <c r="AJ34" s="234">
        <f>'11a_A Znečisť. látky (voz.)'!AJ6*Parametre!$E$107/1000</f>
        <v>0</v>
      </c>
      <c r="AK34" s="234">
        <f>'11a_A Znečisť. látky (voz.)'!AK6*Parametre!$E$107/1000</f>
        <v>0</v>
      </c>
      <c r="AL34" s="234">
        <f>'11a_A Znečisť. látky (voz.)'!AL6*Parametre!$E$107/1000</f>
        <v>0</v>
      </c>
      <c r="AM34" s="234">
        <f>'11a_A Znečisť. látky (voz.)'!AM6*Parametre!$E$107/1000</f>
        <v>0</v>
      </c>
      <c r="AN34" s="234">
        <f>'11a_A Znečisť. látky (voz.)'!AN6*Parametre!$E$107/1000</f>
        <v>0</v>
      </c>
      <c r="AO34" s="234">
        <f>'11a_A Znečisť. látky (voz.)'!AO6*Parametre!$E$107/1000</f>
        <v>0</v>
      </c>
      <c r="AP34" s="234">
        <f>'11a_A Znečisť. látky (voz.)'!AP6*Parametre!$E$107/1000</f>
        <v>0</v>
      </c>
    </row>
    <row r="35" spans="2:42" x14ac:dyDescent="0.2">
      <c r="B35" s="495" t="s">
        <v>678</v>
      </c>
      <c r="C35" s="349">
        <f t="shared" ref="C35:C37" si="18">SUM(D35:AP35)</f>
        <v>0</v>
      </c>
      <c r="D35" s="234">
        <f>'11a_A Znečisť. látky (voz.)'!D7*Parametre!$E$107/1000</f>
        <v>0</v>
      </c>
      <c r="E35" s="234">
        <f>'11a_A Znečisť. látky (voz.)'!E7*Parametre!$E$107/1000</f>
        <v>0</v>
      </c>
      <c r="F35" s="234">
        <f>'11a_A Znečisť. látky (voz.)'!F7*Parametre!$E$107/1000</f>
        <v>0</v>
      </c>
      <c r="G35" s="234">
        <f>'11a_A Znečisť. látky (voz.)'!G7*Parametre!$E$107/1000</f>
        <v>0</v>
      </c>
      <c r="H35" s="234">
        <f>'11a_A Znečisť. látky (voz.)'!H7*Parametre!$E$107/1000</f>
        <v>0</v>
      </c>
      <c r="I35" s="234">
        <f>'11a_A Znečisť. látky (voz.)'!I7*Parametre!$E$107/1000</f>
        <v>0</v>
      </c>
      <c r="J35" s="234">
        <f>'11a_A Znečisť. látky (voz.)'!J7*Parametre!$E$107/1000</f>
        <v>0</v>
      </c>
      <c r="K35" s="234">
        <f>'11a_A Znečisť. látky (voz.)'!K7*Parametre!$E$107/1000</f>
        <v>0</v>
      </c>
      <c r="L35" s="234">
        <f>'11a_A Znečisť. látky (voz.)'!L7*Parametre!$E$107/1000</f>
        <v>0</v>
      </c>
      <c r="M35" s="234">
        <f>'11a_A Znečisť. látky (voz.)'!M7*Parametre!$E$107/1000</f>
        <v>0</v>
      </c>
      <c r="N35" s="234">
        <f>'11a_A Znečisť. látky (voz.)'!N7*Parametre!$E$107/1000</f>
        <v>0</v>
      </c>
      <c r="O35" s="234">
        <f>'11a_A Znečisť. látky (voz.)'!O7*Parametre!$E$107/1000</f>
        <v>0</v>
      </c>
      <c r="P35" s="234">
        <f>'11a_A Znečisť. látky (voz.)'!P7*Parametre!$E$107/1000</f>
        <v>0</v>
      </c>
      <c r="Q35" s="234">
        <f>'11a_A Znečisť. látky (voz.)'!Q7*Parametre!$E$107/1000</f>
        <v>0</v>
      </c>
      <c r="R35" s="234">
        <f>'11a_A Znečisť. látky (voz.)'!R7*Parametre!$E$107/1000</f>
        <v>0</v>
      </c>
      <c r="S35" s="234">
        <f>'11a_A Znečisť. látky (voz.)'!S7*Parametre!$E$107/1000</f>
        <v>0</v>
      </c>
      <c r="T35" s="234">
        <f>'11a_A Znečisť. látky (voz.)'!T7*Parametre!$E$107/1000</f>
        <v>0</v>
      </c>
      <c r="U35" s="234">
        <f>'11a_A Znečisť. látky (voz.)'!U7*Parametre!$E$107/1000</f>
        <v>0</v>
      </c>
      <c r="V35" s="234">
        <f>'11a_A Znečisť. látky (voz.)'!V7*Parametre!$E$107/1000</f>
        <v>0</v>
      </c>
      <c r="W35" s="234">
        <f>'11a_A Znečisť. látky (voz.)'!W7*Parametre!$E$107/1000</f>
        <v>0</v>
      </c>
      <c r="X35" s="234">
        <f>'11a_A Znečisť. látky (voz.)'!X7*Parametre!$E$107/1000</f>
        <v>0</v>
      </c>
      <c r="Y35" s="234">
        <f>'11a_A Znečisť. látky (voz.)'!Y7*Parametre!$E$107/1000</f>
        <v>0</v>
      </c>
      <c r="Z35" s="234">
        <f>'11a_A Znečisť. látky (voz.)'!Z7*Parametre!$E$107/1000</f>
        <v>0</v>
      </c>
      <c r="AA35" s="234">
        <f>'11a_A Znečisť. látky (voz.)'!AA7*Parametre!$E$107/1000</f>
        <v>0</v>
      </c>
      <c r="AB35" s="234">
        <f>'11a_A Znečisť. látky (voz.)'!AB7*Parametre!$E$107/1000</f>
        <v>0</v>
      </c>
      <c r="AC35" s="234">
        <f>'11a_A Znečisť. látky (voz.)'!AC7*Parametre!$E$107/1000</f>
        <v>0</v>
      </c>
      <c r="AD35" s="234">
        <f>'11a_A Znečisť. látky (voz.)'!AD7*Parametre!$E$107/1000</f>
        <v>0</v>
      </c>
      <c r="AE35" s="234">
        <f>'11a_A Znečisť. látky (voz.)'!AE7*Parametre!$E$107/1000</f>
        <v>0</v>
      </c>
      <c r="AF35" s="234">
        <f>'11a_A Znečisť. látky (voz.)'!AF7*Parametre!$E$107/1000</f>
        <v>0</v>
      </c>
      <c r="AG35" s="234">
        <f>'11a_A Znečisť. látky (voz.)'!AG7*Parametre!$E$107/1000</f>
        <v>0</v>
      </c>
      <c r="AH35" s="234">
        <f>'11a_A Znečisť. látky (voz.)'!AH7*Parametre!$E$107/1000</f>
        <v>0</v>
      </c>
      <c r="AI35" s="234">
        <f>'11a_A Znečisť. látky (voz.)'!AI7*Parametre!$E$107/1000</f>
        <v>0</v>
      </c>
      <c r="AJ35" s="234">
        <f>'11a_A Znečisť. látky (voz.)'!AJ7*Parametre!$E$107/1000</f>
        <v>0</v>
      </c>
      <c r="AK35" s="234">
        <f>'11a_A Znečisť. látky (voz.)'!AK7*Parametre!$E$107/1000</f>
        <v>0</v>
      </c>
      <c r="AL35" s="234">
        <f>'11a_A Znečisť. látky (voz.)'!AL7*Parametre!$E$107/1000</f>
        <v>0</v>
      </c>
      <c r="AM35" s="234">
        <f>'11a_A Znečisť. látky (voz.)'!AM7*Parametre!$E$107/1000</f>
        <v>0</v>
      </c>
      <c r="AN35" s="234">
        <f>'11a_A Znečisť. látky (voz.)'!AN7*Parametre!$E$107/1000</f>
        <v>0</v>
      </c>
      <c r="AO35" s="234">
        <f>'11a_A Znečisť. látky (voz.)'!AO7*Parametre!$E$107/1000</f>
        <v>0</v>
      </c>
      <c r="AP35" s="234">
        <f>'11a_A Znečisť. látky (voz.)'!AP7*Parametre!$E$107/1000</f>
        <v>0</v>
      </c>
    </row>
    <row r="36" spans="2:42" x14ac:dyDescent="0.2">
      <c r="B36" s="481" t="s">
        <v>689</v>
      </c>
      <c r="C36" s="349">
        <f t="shared" si="18"/>
        <v>0</v>
      </c>
      <c r="D36" s="234">
        <f>'11a_A Znečisť. látky (voz.)'!D8*Parametre!$E$107/1000</f>
        <v>0</v>
      </c>
      <c r="E36" s="234">
        <f>'11a_A Znečisť. látky (voz.)'!E8*Parametre!$E$107/1000</f>
        <v>0</v>
      </c>
      <c r="F36" s="234">
        <f>'11a_A Znečisť. látky (voz.)'!F8*Parametre!$E$107/1000</f>
        <v>0</v>
      </c>
      <c r="G36" s="234">
        <f>'11a_A Znečisť. látky (voz.)'!G8*Parametre!$E$107/1000</f>
        <v>0</v>
      </c>
      <c r="H36" s="234">
        <f>'11a_A Znečisť. látky (voz.)'!H8*Parametre!$E$107/1000</f>
        <v>0</v>
      </c>
      <c r="I36" s="234">
        <f>'11a_A Znečisť. látky (voz.)'!I8*Parametre!$E$107/1000</f>
        <v>0</v>
      </c>
      <c r="J36" s="234">
        <f>'11a_A Znečisť. látky (voz.)'!J8*Parametre!$E$107/1000</f>
        <v>0</v>
      </c>
      <c r="K36" s="234">
        <f>'11a_A Znečisť. látky (voz.)'!K8*Parametre!$E$107/1000</f>
        <v>0</v>
      </c>
      <c r="L36" s="234">
        <f>'11a_A Znečisť. látky (voz.)'!L8*Parametre!$E$107/1000</f>
        <v>0</v>
      </c>
      <c r="M36" s="234">
        <f>'11a_A Znečisť. látky (voz.)'!M8*Parametre!$E$107/1000</f>
        <v>0</v>
      </c>
      <c r="N36" s="234">
        <f>'11a_A Znečisť. látky (voz.)'!N8*Parametre!$E$107/1000</f>
        <v>0</v>
      </c>
      <c r="O36" s="234">
        <f>'11a_A Znečisť. látky (voz.)'!O8*Parametre!$E$107/1000</f>
        <v>0</v>
      </c>
      <c r="P36" s="234">
        <f>'11a_A Znečisť. látky (voz.)'!P8*Parametre!$E$107/1000</f>
        <v>0</v>
      </c>
      <c r="Q36" s="234">
        <f>'11a_A Znečisť. látky (voz.)'!Q8*Parametre!$E$107/1000</f>
        <v>0</v>
      </c>
      <c r="R36" s="234">
        <f>'11a_A Znečisť. látky (voz.)'!R8*Parametre!$E$107/1000</f>
        <v>0</v>
      </c>
      <c r="S36" s="234">
        <f>'11a_A Znečisť. látky (voz.)'!S8*Parametre!$E$107/1000</f>
        <v>0</v>
      </c>
      <c r="T36" s="234">
        <f>'11a_A Znečisť. látky (voz.)'!T8*Parametre!$E$107/1000</f>
        <v>0</v>
      </c>
      <c r="U36" s="234">
        <f>'11a_A Znečisť. látky (voz.)'!U8*Parametre!$E$107/1000</f>
        <v>0</v>
      </c>
      <c r="V36" s="234">
        <f>'11a_A Znečisť. látky (voz.)'!V8*Parametre!$E$107/1000</f>
        <v>0</v>
      </c>
      <c r="W36" s="234">
        <f>'11a_A Znečisť. látky (voz.)'!W8*Parametre!$E$107/1000</f>
        <v>0</v>
      </c>
      <c r="X36" s="234">
        <f>'11a_A Znečisť. látky (voz.)'!X8*Parametre!$E$107/1000</f>
        <v>0</v>
      </c>
      <c r="Y36" s="234">
        <f>'11a_A Znečisť. látky (voz.)'!Y8*Parametre!$E$107/1000</f>
        <v>0</v>
      </c>
      <c r="Z36" s="234">
        <f>'11a_A Znečisť. látky (voz.)'!Z8*Parametre!$E$107/1000</f>
        <v>0</v>
      </c>
      <c r="AA36" s="234">
        <f>'11a_A Znečisť. látky (voz.)'!AA8*Parametre!$E$107/1000</f>
        <v>0</v>
      </c>
      <c r="AB36" s="234">
        <f>'11a_A Znečisť. látky (voz.)'!AB8*Parametre!$E$107/1000</f>
        <v>0</v>
      </c>
      <c r="AC36" s="234">
        <f>'11a_A Znečisť. látky (voz.)'!AC8*Parametre!$E$107/1000</f>
        <v>0</v>
      </c>
      <c r="AD36" s="234">
        <f>'11a_A Znečisť. látky (voz.)'!AD8*Parametre!$E$107/1000</f>
        <v>0</v>
      </c>
      <c r="AE36" s="234">
        <f>'11a_A Znečisť. látky (voz.)'!AE8*Parametre!$E$107/1000</f>
        <v>0</v>
      </c>
      <c r="AF36" s="234">
        <f>'11a_A Znečisť. látky (voz.)'!AF8*Parametre!$E$107/1000</f>
        <v>0</v>
      </c>
      <c r="AG36" s="234">
        <f>'11a_A Znečisť. látky (voz.)'!AG8*Parametre!$E$107/1000</f>
        <v>0</v>
      </c>
      <c r="AH36" s="234">
        <f>'11a_A Znečisť. látky (voz.)'!AH8*Parametre!$E$107/1000</f>
        <v>0</v>
      </c>
      <c r="AI36" s="234">
        <f>'11a_A Znečisť. látky (voz.)'!AI8*Parametre!$E$107/1000</f>
        <v>0</v>
      </c>
      <c r="AJ36" s="234">
        <f>'11a_A Znečisť. látky (voz.)'!AJ8*Parametre!$E$107/1000</f>
        <v>0</v>
      </c>
      <c r="AK36" s="234">
        <f>'11a_A Znečisť. látky (voz.)'!AK8*Parametre!$E$107/1000</f>
        <v>0</v>
      </c>
      <c r="AL36" s="234">
        <f>'11a_A Znečisť. látky (voz.)'!AL8*Parametre!$E$107/1000</f>
        <v>0</v>
      </c>
      <c r="AM36" s="234">
        <f>'11a_A Znečisť. látky (voz.)'!AM8*Parametre!$E$107/1000</f>
        <v>0</v>
      </c>
      <c r="AN36" s="234">
        <f>'11a_A Znečisť. látky (voz.)'!AN8*Parametre!$E$107/1000</f>
        <v>0</v>
      </c>
      <c r="AO36" s="234">
        <f>'11a_A Znečisť. látky (voz.)'!AO8*Parametre!$E$107/1000</f>
        <v>0</v>
      </c>
      <c r="AP36" s="234">
        <f>'11a_A Znečisť. látky (voz.)'!AP8*Parametre!$E$107/1000</f>
        <v>0</v>
      </c>
    </row>
    <row r="37" spans="2:42" x14ac:dyDescent="0.2">
      <c r="B37" s="305" t="s">
        <v>499</v>
      </c>
      <c r="C37" s="350">
        <f t="shared" si="18"/>
        <v>0</v>
      </c>
      <c r="D37" s="350">
        <f t="shared" ref="D37:AP37" si="19">SUM(D34:D36)</f>
        <v>0</v>
      </c>
      <c r="E37" s="350">
        <f t="shared" si="19"/>
        <v>0</v>
      </c>
      <c r="F37" s="350">
        <f t="shared" si="19"/>
        <v>0</v>
      </c>
      <c r="G37" s="350">
        <f t="shared" si="19"/>
        <v>0</v>
      </c>
      <c r="H37" s="350">
        <f t="shared" si="19"/>
        <v>0</v>
      </c>
      <c r="I37" s="350">
        <f t="shared" si="19"/>
        <v>0</v>
      </c>
      <c r="J37" s="350">
        <f t="shared" si="19"/>
        <v>0</v>
      </c>
      <c r="K37" s="350">
        <f t="shared" si="19"/>
        <v>0</v>
      </c>
      <c r="L37" s="350">
        <f t="shared" si="19"/>
        <v>0</v>
      </c>
      <c r="M37" s="350">
        <f t="shared" si="19"/>
        <v>0</v>
      </c>
      <c r="N37" s="350">
        <f t="shared" si="19"/>
        <v>0</v>
      </c>
      <c r="O37" s="350">
        <f t="shared" si="19"/>
        <v>0</v>
      </c>
      <c r="P37" s="350">
        <f t="shared" si="19"/>
        <v>0</v>
      </c>
      <c r="Q37" s="350">
        <f t="shared" si="19"/>
        <v>0</v>
      </c>
      <c r="R37" s="350">
        <f t="shared" si="19"/>
        <v>0</v>
      </c>
      <c r="S37" s="350">
        <f t="shared" si="19"/>
        <v>0</v>
      </c>
      <c r="T37" s="350">
        <f t="shared" si="19"/>
        <v>0</v>
      </c>
      <c r="U37" s="350">
        <f t="shared" si="19"/>
        <v>0</v>
      </c>
      <c r="V37" s="350">
        <f t="shared" si="19"/>
        <v>0</v>
      </c>
      <c r="W37" s="350">
        <f t="shared" si="19"/>
        <v>0</v>
      </c>
      <c r="X37" s="350">
        <f t="shared" si="19"/>
        <v>0</v>
      </c>
      <c r="Y37" s="350">
        <f t="shared" si="19"/>
        <v>0</v>
      </c>
      <c r="Z37" s="350">
        <f t="shared" si="19"/>
        <v>0</v>
      </c>
      <c r="AA37" s="350">
        <f t="shared" si="19"/>
        <v>0</v>
      </c>
      <c r="AB37" s="350">
        <f t="shared" si="19"/>
        <v>0</v>
      </c>
      <c r="AC37" s="350">
        <f t="shared" si="19"/>
        <v>0</v>
      </c>
      <c r="AD37" s="350">
        <f t="shared" si="19"/>
        <v>0</v>
      </c>
      <c r="AE37" s="350">
        <f t="shared" si="19"/>
        <v>0</v>
      </c>
      <c r="AF37" s="350">
        <f t="shared" si="19"/>
        <v>0</v>
      </c>
      <c r="AG37" s="350">
        <f t="shared" si="19"/>
        <v>0</v>
      </c>
      <c r="AH37" s="350">
        <f t="shared" si="19"/>
        <v>0</v>
      </c>
      <c r="AI37" s="350">
        <f t="shared" si="19"/>
        <v>0</v>
      </c>
      <c r="AJ37" s="350">
        <f t="shared" si="19"/>
        <v>0</v>
      </c>
      <c r="AK37" s="350">
        <f t="shared" si="19"/>
        <v>0</v>
      </c>
      <c r="AL37" s="350">
        <f t="shared" si="19"/>
        <v>0</v>
      </c>
      <c r="AM37" s="350">
        <f t="shared" si="19"/>
        <v>0</v>
      </c>
      <c r="AN37" s="350">
        <f t="shared" si="19"/>
        <v>0</v>
      </c>
      <c r="AO37" s="350">
        <f t="shared" si="19"/>
        <v>0</v>
      </c>
      <c r="AP37" s="350">
        <f t="shared" si="19"/>
        <v>0</v>
      </c>
    </row>
    <row r="40" spans="2:42" x14ac:dyDescent="0.2">
      <c r="B40" s="347" t="s">
        <v>627</v>
      </c>
      <c r="C40" s="396"/>
      <c r="D40" s="254" t="s">
        <v>10</v>
      </c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</row>
    <row r="41" spans="2:42" x14ac:dyDescent="0.2">
      <c r="B41" s="398" t="s">
        <v>34</v>
      </c>
      <c r="C41" s="397"/>
      <c r="D41" s="254">
        <v>1</v>
      </c>
      <c r="E41" s="254">
        <v>2</v>
      </c>
      <c r="F41" s="254">
        <v>3</v>
      </c>
      <c r="G41" s="254">
        <v>4</v>
      </c>
      <c r="H41" s="254">
        <v>5</v>
      </c>
      <c r="I41" s="254">
        <v>6</v>
      </c>
      <c r="J41" s="254">
        <v>7</v>
      </c>
      <c r="K41" s="254">
        <v>8</v>
      </c>
      <c r="L41" s="254">
        <v>9</v>
      </c>
      <c r="M41" s="254">
        <v>10</v>
      </c>
      <c r="N41" s="254">
        <v>11</v>
      </c>
      <c r="O41" s="254">
        <v>12</v>
      </c>
      <c r="P41" s="254">
        <v>13</v>
      </c>
      <c r="Q41" s="254">
        <v>14</v>
      </c>
      <c r="R41" s="254">
        <v>15</v>
      </c>
      <c r="S41" s="254">
        <v>16</v>
      </c>
      <c r="T41" s="254">
        <v>17</v>
      </c>
      <c r="U41" s="254">
        <v>18</v>
      </c>
      <c r="V41" s="254">
        <v>19</v>
      </c>
      <c r="W41" s="254">
        <v>20</v>
      </c>
      <c r="X41" s="254">
        <v>21</v>
      </c>
      <c r="Y41" s="254">
        <v>22</v>
      </c>
      <c r="Z41" s="254">
        <v>23</v>
      </c>
      <c r="AA41" s="254">
        <v>24</v>
      </c>
      <c r="AB41" s="254">
        <v>25</v>
      </c>
      <c r="AC41" s="254">
        <v>26</v>
      </c>
      <c r="AD41" s="254">
        <v>27</v>
      </c>
      <c r="AE41" s="254">
        <v>28</v>
      </c>
      <c r="AF41" s="254">
        <v>29</v>
      </c>
      <c r="AG41" s="254">
        <v>30</v>
      </c>
      <c r="AH41" s="254">
        <v>31</v>
      </c>
      <c r="AI41" s="254">
        <v>32</v>
      </c>
      <c r="AJ41" s="254">
        <v>33</v>
      </c>
      <c r="AK41" s="254">
        <v>34</v>
      </c>
      <c r="AL41" s="254">
        <v>35</v>
      </c>
      <c r="AM41" s="254">
        <v>36</v>
      </c>
      <c r="AN41" s="254">
        <v>37</v>
      </c>
      <c r="AO41" s="254">
        <v>38</v>
      </c>
      <c r="AP41" s="254">
        <v>39</v>
      </c>
    </row>
    <row r="42" spans="2:42" ht="13.2" thickBot="1" x14ac:dyDescent="0.35">
      <c r="B42" s="399" t="s">
        <v>149</v>
      </c>
      <c r="C42" s="257" t="s">
        <v>9</v>
      </c>
      <c r="D42" s="298">
        <v>2026</v>
      </c>
      <c r="E42" s="298">
        <f>$D$5+D41</f>
        <v>2027</v>
      </c>
      <c r="F42" s="298">
        <f t="shared" ref="F42:AN42" si="20">$D$5+E41</f>
        <v>2028</v>
      </c>
      <c r="G42" s="298">
        <f t="shared" si="20"/>
        <v>2029</v>
      </c>
      <c r="H42" s="298">
        <f t="shared" si="20"/>
        <v>2030</v>
      </c>
      <c r="I42" s="298">
        <f t="shared" si="20"/>
        <v>2031</v>
      </c>
      <c r="J42" s="298">
        <f t="shared" si="20"/>
        <v>2032</v>
      </c>
      <c r="K42" s="298">
        <f t="shared" si="20"/>
        <v>2033</v>
      </c>
      <c r="L42" s="298">
        <f t="shared" si="20"/>
        <v>2034</v>
      </c>
      <c r="M42" s="298">
        <f t="shared" si="20"/>
        <v>2035</v>
      </c>
      <c r="N42" s="298">
        <f t="shared" si="20"/>
        <v>2036</v>
      </c>
      <c r="O42" s="298">
        <f t="shared" si="20"/>
        <v>2037</v>
      </c>
      <c r="P42" s="298">
        <f t="shared" si="20"/>
        <v>2038</v>
      </c>
      <c r="Q42" s="298">
        <f t="shared" si="20"/>
        <v>2039</v>
      </c>
      <c r="R42" s="298">
        <f t="shared" si="20"/>
        <v>2040</v>
      </c>
      <c r="S42" s="298">
        <f t="shared" si="20"/>
        <v>2041</v>
      </c>
      <c r="T42" s="298">
        <f t="shared" si="20"/>
        <v>2042</v>
      </c>
      <c r="U42" s="298">
        <f t="shared" si="20"/>
        <v>2043</v>
      </c>
      <c r="V42" s="298">
        <f t="shared" si="20"/>
        <v>2044</v>
      </c>
      <c r="W42" s="298">
        <f t="shared" si="20"/>
        <v>2045</v>
      </c>
      <c r="X42" s="298">
        <f t="shared" si="20"/>
        <v>2046</v>
      </c>
      <c r="Y42" s="298">
        <f t="shared" si="20"/>
        <v>2047</v>
      </c>
      <c r="Z42" s="298">
        <f t="shared" si="20"/>
        <v>2048</v>
      </c>
      <c r="AA42" s="298">
        <f t="shared" si="20"/>
        <v>2049</v>
      </c>
      <c r="AB42" s="298">
        <f t="shared" si="20"/>
        <v>2050</v>
      </c>
      <c r="AC42" s="298">
        <f t="shared" si="20"/>
        <v>2051</v>
      </c>
      <c r="AD42" s="298">
        <f t="shared" si="20"/>
        <v>2052</v>
      </c>
      <c r="AE42" s="298">
        <f t="shared" si="20"/>
        <v>2053</v>
      </c>
      <c r="AF42" s="298">
        <f t="shared" si="20"/>
        <v>2054</v>
      </c>
      <c r="AG42" s="298">
        <f t="shared" si="20"/>
        <v>2055</v>
      </c>
      <c r="AH42" s="298">
        <f t="shared" si="20"/>
        <v>2056</v>
      </c>
      <c r="AI42" s="298">
        <f t="shared" si="20"/>
        <v>2057</v>
      </c>
      <c r="AJ42" s="298">
        <f t="shared" si="20"/>
        <v>2058</v>
      </c>
      <c r="AK42" s="298">
        <f t="shared" si="20"/>
        <v>2059</v>
      </c>
      <c r="AL42" s="298">
        <f t="shared" si="20"/>
        <v>2060</v>
      </c>
      <c r="AM42" s="298">
        <f t="shared" si="20"/>
        <v>2061</v>
      </c>
      <c r="AN42" s="298">
        <f t="shared" si="20"/>
        <v>2062</v>
      </c>
      <c r="AO42" s="298">
        <f t="shared" ref="AO42" si="21">$D$5+AN41</f>
        <v>2063</v>
      </c>
      <c r="AP42" s="298">
        <f t="shared" ref="AP42" si="22">$D$5+AO41</f>
        <v>2064</v>
      </c>
    </row>
    <row r="43" spans="2:42" x14ac:dyDescent="0.2">
      <c r="B43" s="480" t="s">
        <v>658</v>
      </c>
      <c r="C43" s="349">
        <f>SUM(D43:AP43)</f>
        <v>0</v>
      </c>
      <c r="D43" s="234">
        <f>'11a_A Znečisť. látky (voz.)'!D15*Parametre!$C$107/1000</f>
        <v>0</v>
      </c>
      <c r="E43" s="234">
        <f>'11a_A Znečisť. látky (voz.)'!E15*Parametre!$C$107/1000</f>
        <v>0</v>
      </c>
      <c r="F43" s="234">
        <f>'11a_A Znečisť. látky (voz.)'!F15*Parametre!$C$107/1000</f>
        <v>0</v>
      </c>
      <c r="G43" s="234">
        <f>'11a_A Znečisť. látky (voz.)'!G15*Parametre!$C$107/1000</f>
        <v>0</v>
      </c>
      <c r="H43" s="234">
        <f>'11a_A Znečisť. látky (voz.)'!H15*Parametre!$C$107/1000</f>
        <v>0</v>
      </c>
      <c r="I43" s="234">
        <f>'11a_A Znečisť. látky (voz.)'!I15*Parametre!$C$107/1000</f>
        <v>0</v>
      </c>
      <c r="J43" s="234">
        <f>'11a_A Znečisť. látky (voz.)'!J15*Parametre!$C$107/1000</f>
        <v>0</v>
      </c>
      <c r="K43" s="234">
        <f>'11a_A Znečisť. látky (voz.)'!K15*Parametre!$C$107/1000</f>
        <v>0</v>
      </c>
      <c r="L43" s="234">
        <f>'11a_A Znečisť. látky (voz.)'!L15*Parametre!$C$107/1000</f>
        <v>0</v>
      </c>
      <c r="M43" s="234">
        <f>'11a_A Znečisť. látky (voz.)'!M15*Parametre!$C$107/1000</f>
        <v>0</v>
      </c>
      <c r="N43" s="234">
        <f>'11a_A Znečisť. látky (voz.)'!N15*Parametre!$C$107/1000</f>
        <v>0</v>
      </c>
      <c r="O43" s="234">
        <f>'11a_A Znečisť. látky (voz.)'!O15*Parametre!$C$107/1000</f>
        <v>0</v>
      </c>
      <c r="P43" s="234">
        <f>'11a_A Znečisť. látky (voz.)'!P15*Parametre!$C$107/1000</f>
        <v>0</v>
      </c>
      <c r="Q43" s="234">
        <f>'11a_A Znečisť. látky (voz.)'!Q15*Parametre!$C$107/1000</f>
        <v>0</v>
      </c>
      <c r="R43" s="234">
        <f>'11a_A Znečisť. látky (voz.)'!R15*Parametre!$C$107/1000</f>
        <v>0</v>
      </c>
      <c r="S43" s="234">
        <f>'11a_A Znečisť. látky (voz.)'!S15*Parametre!$C$107/1000</f>
        <v>0</v>
      </c>
      <c r="T43" s="234">
        <f>'11a_A Znečisť. látky (voz.)'!T15*Parametre!$C$107/1000</f>
        <v>0</v>
      </c>
      <c r="U43" s="234">
        <f>'11a_A Znečisť. látky (voz.)'!U15*Parametre!$C$107/1000</f>
        <v>0</v>
      </c>
      <c r="V43" s="234">
        <f>'11a_A Znečisť. látky (voz.)'!V15*Parametre!$C$107/1000</f>
        <v>0</v>
      </c>
      <c r="W43" s="234">
        <f>'11a_A Znečisť. látky (voz.)'!W15*Parametre!$C$107/1000</f>
        <v>0</v>
      </c>
      <c r="X43" s="234">
        <f>'11a_A Znečisť. látky (voz.)'!X15*Parametre!$C$107/1000</f>
        <v>0</v>
      </c>
      <c r="Y43" s="234">
        <f>'11a_A Znečisť. látky (voz.)'!Y15*Parametre!$C$107/1000</f>
        <v>0</v>
      </c>
      <c r="Z43" s="234">
        <f>'11a_A Znečisť. látky (voz.)'!Z15*Parametre!$C$107/1000</f>
        <v>0</v>
      </c>
      <c r="AA43" s="234">
        <f>'11a_A Znečisť. látky (voz.)'!AA15*Parametre!$C$107/1000</f>
        <v>0</v>
      </c>
      <c r="AB43" s="234">
        <f>'11a_A Znečisť. látky (voz.)'!AB15*Parametre!$C$107/1000</f>
        <v>0</v>
      </c>
      <c r="AC43" s="234">
        <f>'11a_A Znečisť. látky (voz.)'!AC15*Parametre!$C$107/1000</f>
        <v>0</v>
      </c>
      <c r="AD43" s="234">
        <f>'11a_A Znečisť. látky (voz.)'!AD15*Parametre!$C$107/1000</f>
        <v>0</v>
      </c>
      <c r="AE43" s="234">
        <f>'11a_A Znečisť. látky (voz.)'!AE15*Parametre!$C$107/1000</f>
        <v>0</v>
      </c>
      <c r="AF43" s="234">
        <f>'11a_A Znečisť. látky (voz.)'!AF15*Parametre!$C$107/1000</f>
        <v>0</v>
      </c>
      <c r="AG43" s="234">
        <f>'11a_A Znečisť. látky (voz.)'!AG15*Parametre!$C$107/1000</f>
        <v>0</v>
      </c>
      <c r="AH43" s="234">
        <f>'11a_A Znečisť. látky (voz.)'!AH15*Parametre!$C$107/1000</f>
        <v>0</v>
      </c>
      <c r="AI43" s="234">
        <f>'11a_A Znečisť. látky (voz.)'!AI15*Parametre!$C$107/1000</f>
        <v>0</v>
      </c>
      <c r="AJ43" s="234">
        <f>'11a_A Znečisť. látky (voz.)'!AJ15*Parametre!$C$107/1000</f>
        <v>0</v>
      </c>
      <c r="AK43" s="234">
        <f>'11a_A Znečisť. látky (voz.)'!AK15*Parametre!$C$107/1000</f>
        <v>0</v>
      </c>
      <c r="AL43" s="234">
        <f>'11a_A Znečisť. látky (voz.)'!AL15*Parametre!$C$107/1000</f>
        <v>0</v>
      </c>
      <c r="AM43" s="234">
        <f>'11a_A Znečisť. látky (voz.)'!AM15*Parametre!$C$107/1000</f>
        <v>0</v>
      </c>
      <c r="AN43" s="234">
        <f>'11a_A Znečisť. látky (voz.)'!AN15*Parametre!$C$107/1000</f>
        <v>0</v>
      </c>
      <c r="AO43" s="234">
        <f>'11a_A Znečisť. látky (voz.)'!AO15*Parametre!$C$107/1000</f>
        <v>0</v>
      </c>
      <c r="AP43" s="234">
        <f>'11a_A Znečisť. látky (voz.)'!AP15*Parametre!$C$107/1000</f>
        <v>0</v>
      </c>
    </row>
    <row r="44" spans="2:42" x14ac:dyDescent="0.2">
      <c r="B44" s="495" t="s">
        <v>678</v>
      </c>
      <c r="C44" s="349">
        <f t="shared" ref="C44:C46" si="23">SUM(D44:AP44)</f>
        <v>0</v>
      </c>
      <c r="D44" s="234">
        <f>'11a_A Znečisť. látky (voz.)'!D16*Parametre!$C$107/1000</f>
        <v>0</v>
      </c>
      <c r="E44" s="234">
        <f>'11a_A Znečisť. látky (voz.)'!E16*Parametre!$C$107/1000</f>
        <v>0</v>
      </c>
      <c r="F44" s="234">
        <f>'11a_A Znečisť. látky (voz.)'!F16*Parametre!$C$107/1000</f>
        <v>0</v>
      </c>
      <c r="G44" s="234">
        <f>'11a_A Znečisť. látky (voz.)'!G16*Parametre!$C$107/1000</f>
        <v>0</v>
      </c>
      <c r="H44" s="234">
        <f>'11a_A Znečisť. látky (voz.)'!H16*Parametre!$C$107/1000</f>
        <v>0</v>
      </c>
      <c r="I44" s="234">
        <f>'11a_A Znečisť. látky (voz.)'!I16*Parametre!$C$107/1000</f>
        <v>0</v>
      </c>
      <c r="J44" s="234">
        <f>'11a_A Znečisť. látky (voz.)'!J16*Parametre!$C$107/1000</f>
        <v>0</v>
      </c>
      <c r="K44" s="234">
        <f>'11a_A Znečisť. látky (voz.)'!K16*Parametre!$C$107/1000</f>
        <v>0</v>
      </c>
      <c r="L44" s="234">
        <f>'11a_A Znečisť. látky (voz.)'!L16*Parametre!$C$107/1000</f>
        <v>0</v>
      </c>
      <c r="M44" s="234">
        <f>'11a_A Znečisť. látky (voz.)'!M16*Parametre!$C$107/1000</f>
        <v>0</v>
      </c>
      <c r="N44" s="234">
        <f>'11a_A Znečisť. látky (voz.)'!N16*Parametre!$C$107/1000</f>
        <v>0</v>
      </c>
      <c r="O44" s="234">
        <f>'11a_A Znečisť. látky (voz.)'!O16*Parametre!$C$107/1000</f>
        <v>0</v>
      </c>
      <c r="P44" s="234">
        <f>'11a_A Znečisť. látky (voz.)'!P16*Parametre!$C$107/1000</f>
        <v>0</v>
      </c>
      <c r="Q44" s="234">
        <f>'11a_A Znečisť. látky (voz.)'!Q16*Parametre!$C$107/1000</f>
        <v>0</v>
      </c>
      <c r="R44" s="234">
        <f>'11a_A Znečisť. látky (voz.)'!R16*Parametre!$C$107/1000</f>
        <v>0</v>
      </c>
      <c r="S44" s="234">
        <f>'11a_A Znečisť. látky (voz.)'!S16*Parametre!$C$107/1000</f>
        <v>0</v>
      </c>
      <c r="T44" s="234">
        <f>'11a_A Znečisť. látky (voz.)'!T16*Parametre!$C$107/1000</f>
        <v>0</v>
      </c>
      <c r="U44" s="234">
        <f>'11a_A Znečisť. látky (voz.)'!U16*Parametre!$C$107/1000</f>
        <v>0</v>
      </c>
      <c r="V44" s="234">
        <f>'11a_A Znečisť. látky (voz.)'!V16*Parametre!$C$107/1000</f>
        <v>0</v>
      </c>
      <c r="W44" s="234">
        <f>'11a_A Znečisť. látky (voz.)'!W16*Parametre!$C$107/1000</f>
        <v>0</v>
      </c>
      <c r="X44" s="234">
        <f>'11a_A Znečisť. látky (voz.)'!X16*Parametre!$C$107/1000</f>
        <v>0</v>
      </c>
      <c r="Y44" s="234">
        <f>'11a_A Znečisť. látky (voz.)'!Y16*Parametre!$C$107/1000</f>
        <v>0</v>
      </c>
      <c r="Z44" s="234">
        <f>'11a_A Znečisť. látky (voz.)'!Z16*Parametre!$C$107/1000</f>
        <v>0</v>
      </c>
      <c r="AA44" s="234">
        <f>'11a_A Znečisť. látky (voz.)'!AA16*Parametre!$C$107/1000</f>
        <v>0</v>
      </c>
      <c r="AB44" s="234">
        <f>'11a_A Znečisť. látky (voz.)'!AB16*Parametre!$C$107/1000</f>
        <v>0</v>
      </c>
      <c r="AC44" s="234">
        <f>'11a_A Znečisť. látky (voz.)'!AC16*Parametre!$C$107/1000</f>
        <v>0</v>
      </c>
      <c r="AD44" s="234">
        <f>'11a_A Znečisť. látky (voz.)'!AD16*Parametre!$C$107/1000</f>
        <v>0</v>
      </c>
      <c r="AE44" s="234">
        <f>'11a_A Znečisť. látky (voz.)'!AE16*Parametre!$C$107/1000</f>
        <v>0</v>
      </c>
      <c r="AF44" s="234">
        <f>'11a_A Znečisť. látky (voz.)'!AF16*Parametre!$C$107/1000</f>
        <v>0</v>
      </c>
      <c r="AG44" s="234">
        <f>'11a_A Znečisť. látky (voz.)'!AG16*Parametre!$C$107/1000</f>
        <v>0</v>
      </c>
      <c r="AH44" s="234">
        <f>'11a_A Znečisť. látky (voz.)'!AH16*Parametre!$C$107/1000</f>
        <v>0</v>
      </c>
      <c r="AI44" s="234">
        <f>'11a_A Znečisť. látky (voz.)'!AI16*Parametre!$C$107/1000</f>
        <v>0</v>
      </c>
      <c r="AJ44" s="234">
        <f>'11a_A Znečisť. látky (voz.)'!AJ16*Parametre!$C$107/1000</f>
        <v>0</v>
      </c>
      <c r="AK44" s="234">
        <f>'11a_A Znečisť. látky (voz.)'!AK16*Parametre!$C$107/1000</f>
        <v>0</v>
      </c>
      <c r="AL44" s="234">
        <f>'11a_A Znečisť. látky (voz.)'!AL16*Parametre!$C$107/1000</f>
        <v>0</v>
      </c>
      <c r="AM44" s="234">
        <f>'11a_A Znečisť. látky (voz.)'!AM16*Parametre!$C$107/1000</f>
        <v>0</v>
      </c>
      <c r="AN44" s="234">
        <f>'11a_A Znečisť. látky (voz.)'!AN16*Parametre!$C$107/1000</f>
        <v>0</v>
      </c>
      <c r="AO44" s="234">
        <f>'11a_A Znečisť. látky (voz.)'!AO16*Parametre!$C$107/1000</f>
        <v>0</v>
      </c>
      <c r="AP44" s="234">
        <f>'11a_A Znečisť. látky (voz.)'!AP16*Parametre!$C$107/1000</f>
        <v>0</v>
      </c>
    </row>
    <row r="45" spans="2:42" x14ac:dyDescent="0.2">
      <c r="B45" s="481" t="s">
        <v>689</v>
      </c>
      <c r="C45" s="349">
        <f t="shared" si="23"/>
        <v>0</v>
      </c>
      <c r="D45" s="234">
        <f>'11a_A Znečisť. látky (voz.)'!D17*Parametre!$C$107/1000</f>
        <v>0</v>
      </c>
      <c r="E45" s="234">
        <f>'11a_A Znečisť. látky (voz.)'!E17*Parametre!$C$107/1000</f>
        <v>0</v>
      </c>
      <c r="F45" s="234">
        <f>'11a_A Znečisť. látky (voz.)'!F17*Parametre!$C$107/1000</f>
        <v>0</v>
      </c>
      <c r="G45" s="234">
        <f>'11a_A Znečisť. látky (voz.)'!G17*Parametre!$C$107/1000</f>
        <v>0</v>
      </c>
      <c r="H45" s="234">
        <f>'11a_A Znečisť. látky (voz.)'!H17*Parametre!$C$107/1000</f>
        <v>0</v>
      </c>
      <c r="I45" s="234">
        <f>'11a_A Znečisť. látky (voz.)'!I17*Parametre!$C$107/1000</f>
        <v>0</v>
      </c>
      <c r="J45" s="234">
        <f>'11a_A Znečisť. látky (voz.)'!J17*Parametre!$C$107/1000</f>
        <v>0</v>
      </c>
      <c r="K45" s="234">
        <f>'11a_A Znečisť. látky (voz.)'!K17*Parametre!$C$107/1000</f>
        <v>0</v>
      </c>
      <c r="L45" s="234">
        <f>'11a_A Znečisť. látky (voz.)'!L17*Parametre!$C$107/1000</f>
        <v>0</v>
      </c>
      <c r="M45" s="234">
        <f>'11a_A Znečisť. látky (voz.)'!M17*Parametre!$C$107/1000</f>
        <v>0</v>
      </c>
      <c r="N45" s="234">
        <f>'11a_A Znečisť. látky (voz.)'!N17*Parametre!$C$107/1000</f>
        <v>0</v>
      </c>
      <c r="O45" s="234">
        <f>'11a_A Znečisť. látky (voz.)'!O17*Parametre!$C$107/1000</f>
        <v>0</v>
      </c>
      <c r="P45" s="234">
        <f>'11a_A Znečisť. látky (voz.)'!P17*Parametre!$C$107/1000</f>
        <v>0</v>
      </c>
      <c r="Q45" s="234">
        <f>'11a_A Znečisť. látky (voz.)'!Q17*Parametre!$C$107/1000</f>
        <v>0</v>
      </c>
      <c r="R45" s="234">
        <f>'11a_A Znečisť. látky (voz.)'!R17*Parametre!$C$107/1000</f>
        <v>0</v>
      </c>
      <c r="S45" s="234">
        <f>'11a_A Znečisť. látky (voz.)'!S17*Parametre!$C$107/1000</f>
        <v>0</v>
      </c>
      <c r="T45" s="234">
        <f>'11a_A Znečisť. látky (voz.)'!T17*Parametre!$C$107/1000</f>
        <v>0</v>
      </c>
      <c r="U45" s="234">
        <f>'11a_A Znečisť. látky (voz.)'!U17*Parametre!$C$107/1000</f>
        <v>0</v>
      </c>
      <c r="V45" s="234">
        <f>'11a_A Znečisť. látky (voz.)'!V17*Parametre!$C$107/1000</f>
        <v>0</v>
      </c>
      <c r="W45" s="234">
        <f>'11a_A Znečisť. látky (voz.)'!W17*Parametre!$C$107/1000</f>
        <v>0</v>
      </c>
      <c r="X45" s="234">
        <f>'11a_A Znečisť. látky (voz.)'!X17*Parametre!$C$107/1000</f>
        <v>0</v>
      </c>
      <c r="Y45" s="234">
        <f>'11a_A Znečisť. látky (voz.)'!Y17*Parametre!$C$107/1000</f>
        <v>0</v>
      </c>
      <c r="Z45" s="234">
        <f>'11a_A Znečisť. látky (voz.)'!Z17*Parametre!$C$107/1000</f>
        <v>0</v>
      </c>
      <c r="AA45" s="234">
        <f>'11a_A Znečisť. látky (voz.)'!AA17*Parametre!$C$107/1000</f>
        <v>0</v>
      </c>
      <c r="AB45" s="234">
        <f>'11a_A Znečisť. látky (voz.)'!AB17*Parametre!$C$107/1000</f>
        <v>0</v>
      </c>
      <c r="AC45" s="234">
        <f>'11a_A Znečisť. látky (voz.)'!AC17*Parametre!$C$107/1000</f>
        <v>0</v>
      </c>
      <c r="AD45" s="234">
        <f>'11a_A Znečisť. látky (voz.)'!AD17*Parametre!$C$107/1000</f>
        <v>0</v>
      </c>
      <c r="AE45" s="234">
        <f>'11a_A Znečisť. látky (voz.)'!AE17*Parametre!$C$107/1000</f>
        <v>0</v>
      </c>
      <c r="AF45" s="234">
        <f>'11a_A Znečisť. látky (voz.)'!AF17*Parametre!$C$107/1000</f>
        <v>0</v>
      </c>
      <c r="AG45" s="234">
        <f>'11a_A Znečisť. látky (voz.)'!AG17*Parametre!$C$107/1000</f>
        <v>0</v>
      </c>
      <c r="AH45" s="234">
        <f>'11a_A Znečisť. látky (voz.)'!AH17*Parametre!$C$107/1000</f>
        <v>0</v>
      </c>
      <c r="AI45" s="234">
        <f>'11a_A Znečisť. látky (voz.)'!AI17*Parametre!$C$107/1000</f>
        <v>0</v>
      </c>
      <c r="AJ45" s="234">
        <f>'11a_A Znečisť. látky (voz.)'!AJ17*Parametre!$C$107/1000</f>
        <v>0</v>
      </c>
      <c r="AK45" s="234">
        <f>'11a_A Znečisť. látky (voz.)'!AK17*Parametre!$C$107/1000</f>
        <v>0</v>
      </c>
      <c r="AL45" s="234">
        <f>'11a_A Znečisť. látky (voz.)'!AL17*Parametre!$C$107/1000</f>
        <v>0</v>
      </c>
      <c r="AM45" s="234">
        <f>'11a_A Znečisť. látky (voz.)'!AM17*Parametre!$C$107/1000</f>
        <v>0</v>
      </c>
      <c r="AN45" s="234">
        <f>'11a_A Znečisť. látky (voz.)'!AN17*Parametre!$C$107/1000</f>
        <v>0</v>
      </c>
      <c r="AO45" s="234">
        <f>'11a_A Znečisť. látky (voz.)'!AO17*Parametre!$C$107/1000</f>
        <v>0</v>
      </c>
      <c r="AP45" s="234">
        <f>'11a_A Znečisť. látky (voz.)'!AP17*Parametre!$C$107/1000</f>
        <v>0</v>
      </c>
    </row>
    <row r="46" spans="2:42" x14ac:dyDescent="0.2">
      <c r="B46" s="305" t="s">
        <v>499</v>
      </c>
      <c r="C46" s="350">
        <f t="shared" si="23"/>
        <v>0</v>
      </c>
      <c r="D46" s="350">
        <f t="shared" ref="D46:AP46" si="24">SUM(D43:D45)</f>
        <v>0</v>
      </c>
      <c r="E46" s="350">
        <f t="shared" si="24"/>
        <v>0</v>
      </c>
      <c r="F46" s="350">
        <f t="shared" si="24"/>
        <v>0</v>
      </c>
      <c r="G46" s="350">
        <f t="shared" si="24"/>
        <v>0</v>
      </c>
      <c r="H46" s="350">
        <f t="shared" si="24"/>
        <v>0</v>
      </c>
      <c r="I46" s="350">
        <f t="shared" si="24"/>
        <v>0</v>
      </c>
      <c r="J46" s="350">
        <f t="shared" si="24"/>
        <v>0</v>
      </c>
      <c r="K46" s="350">
        <f t="shared" si="24"/>
        <v>0</v>
      </c>
      <c r="L46" s="350">
        <f t="shared" si="24"/>
        <v>0</v>
      </c>
      <c r="M46" s="350">
        <f t="shared" si="24"/>
        <v>0</v>
      </c>
      <c r="N46" s="350">
        <f t="shared" si="24"/>
        <v>0</v>
      </c>
      <c r="O46" s="350">
        <f t="shared" si="24"/>
        <v>0</v>
      </c>
      <c r="P46" s="350">
        <f t="shared" si="24"/>
        <v>0</v>
      </c>
      <c r="Q46" s="350">
        <f t="shared" si="24"/>
        <v>0</v>
      </c>
      <c r="R46" s="350">
        <f t="shared" si="24"/>
        <v>0</v>
      </c>
      <c r="S46" s="350">
        <f t="shared" si="24"/>
        <v>0</v>
      </c>
      <c r="T46" s="350">
        <f t="shared" si="24"/>
        <v>0</v>
      </c>
      <c r="U46" s="350">
        <f t="shared" si="24"/>
        <v>0</v>
      </c>
      <c r="V46" s="350">
        <f t="shared" si="24"/>
        <v>0</v>
      </c>
      <c r="W46" s="350">
        <f t="shared" si="24"/>
        <v>0</v>
      </c>
      <c r="X46" s="350">
        <f t="shared" si="24"/>
        <v>0</v>
      </c>
      <c r="Y46" s="350">
        <f t="shared" si="24"/>
        <v>0</v>
      </c>
      <c r="Z46" s="350">
        <f t="shared" si="24"/>
        <v>0</v>
      </c>
      <c r="AA46" s="350">
        <f t="shared" si="24"/>
        <v>0</v>
      </c>
      <c r="AB46" s="350">
        <f t="shared" si="24"/>
        <v>0</v>
      </c>
      <c r="AC46" s="350">
        <f t="shared" si="24"/>
        <v>0</v>
      </c>
      <c r="AD46" s="350">
        <f t="shared" si="24"/>
        <v>0</v>
      </c>
      <c r="AE46" s="350">
        <f t="shared" si="24"/>
        <v>0</v>
      </c>
      <c r="AF46" s="350">
        <f t="shared" si="24"/>
        <v>0</v>
      </c>
      <c r="AG46" s="350">
        <f t="shared" si="24"/>
        <v>0</v>
      </c>
      <c r="AH46" s="350">
        <f t="shared" si="24"/>
        <v>0</v>
      </c>
      <c r="AI46" s="350">
        <f t="shared" si="24"/>
        <v>0</v>
      </c>
      <c r="AJ46" s="350">
        <f t="shared" si="24"/>
        <v>0</v>
      </c>
      <c r="AK46" s="350">
        <f t="shared" si="24"/>
        <v>0</v>
      </c>
      <c r="AL46" s="350">
        <f t="shared" si="24"/>
        <v>0</v>
      </c>
      <c r="AM46" s="350">
        <f t="shared" si="24"/>
        <v>0</v>
      </c>
      <c r="AN46" s="350">
        <f t="shared" si="24"/>
        <v>0</v>
      </c>
      <c r="AO46" s="350">
        <f t="shared" si="24"/>
        <v>0</v>
      </c>
      <c r="AP46" s="350">
        <f t="shared" si="24"/>
        <v>0</v>
      </c>
    </row>
    <row r="47" spans="2:42" ht="13.2" thickBot="1" x14ac:dyDescent="0.35">
      <c r="B47" s="399" t="s">
        <v>150</v>
      </c>
      <c r="C47" s="257" t="s">
        <v>9</v>
      </c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400"/>
      <c r="AI47" s="400"/>
      <c r="AJ47" s="400"/>
      <c r="AK47" s="400"/>
      <c r="AL47" s="400"/>
      <c r="AM47" s="400"/>
      <c r="AN47" s="400"/>
      <c r="AO47" s="400"/>
      <c r="AP47" s="400"/>
    </row>
    <row r="48" spans="2:42" x14ac:dyDescent="0.2">
      <c r="B48" s="480" t="s">
        <v>658</v>
      </c>
      <c r="C48" s="349">
        <f>SUM(D48:AP48)</f>
        <v>0</v>
      </c>
      <c r="D48" s="234">
        <f>'11a_A Znečisť. látky (voz.)'!D15*Parametre!$D$107/1000</f>
        <v>0</v>
      </c>
      <c r="E48" s="234">
        <f>'11a_A Znečisť. látky (voz.)'!E15*Parametre!$D$107/1000</f>
        <v>0</v>
      </c>
      <c r="F48" s="234">
        <f>'11a_A Znečisť. látky (voz.)'!F15*Parametre!$D$107/1000</f>
        <v>0</v>
      </c>
      <c r="G48" s="234">
        <f>'11a_A Znečisť. látky (voz.)'!G15*Parametre!$D$107/1000</f>
        <v>0</v>
      </c>
      <c r="H48" s="234">
        <f>'11a_A Znečisť. látky (voz.)'!H15*Parametre!$D$107/1000</f>
        <v>0</v>
      </c>
      <c r="I48" s="234">
        <f>'11a_A Znečisť. látky (voz.)'!I15*Parametre!$D$107/1000</f>
        <v>0</v>
      </c>
      <c r="J48" s="234">
        <f>'11a_A Znečisť. látky (voz.)'!J15*Parametre!$D$107/1000</f>
        <v>0</v>
      </c>
      <c r="K48" s="234">
        <f>'11a_A Znečisť. látky (voz.)'!K15*Parametre!$D$107/1000</f>
        <v>0</v>
      </c>
      <c r="L48" s="234">
        <f>'11a_A Znečisť. látky (voz.)'!L15*Parametre!$D$107/1000</f>
        <v>0</v>
      </c>
      <c r="M48" s="234">
        <f>'11a_A Znečisť. látky (voz.)'!M15*Parametre!$D$107/1000</f>
        <v>0</v>
      </c>
      <c r="N48" s="234">
        <f>'11a_A Znečisť. látky (voz.)'!N15*Parametre!$D$107/1000</f>
        <v>0</v>
      </c>
      <c r="O48" s="234">
        <f>'11a_A Znečisť. látky (voz.)'!O15*Parametre!$D$107/1000</f>
        <v>0</v>
      </c>
      <c r="P48" s="234">
        <f>'11a_A Znečisť. látky (voz.)'!P15*Parametre!$D$107/1000</f>
        <v>0</v>
      </c>
      <c r="Q48" s="234">
        <f>'11a_A Znečisť. látky (voz.)'!Q15*Parametre!$D$107/1000</f>
        <v>0</v>
      </c>
      <c r="R48" s="234">
        <f>'11a_A Znečisť. látky (voz.)'!R15*Parametre!$D$107/1000</f>
        <v>0</v>
      </c>
      <c r="S48" s="234">
        <f>'11a_A Znečisť. látky (voz.)'!S15*Parametre!$D$107/1000</f>
        <v>0</v>
      </c>
      <c r="T48" s="234">
        <f>'11a_A Znečisť. látky (voz.)'!T15*Parametre!$D$107/1000</f>
        <v>0</v>
      </c>
      <c r="U48" s="234">
        <f>'11a_A Znečisť. látky (voz.)'!U15*Parametre!$D$107/1000</f>
        <v>0</v>
      </c>
      <c r="V48" s="234">
        <f>'11a_A Znečisť. látky (voz.)'!V15*Parametre!$D$107/1000</f>
        <v>0</v>
      </c>
      <c r="W48" s="234">
        <f>'11a_A Znečisť. látky (voz.)'!W15*Parametre!$D$107/1000</f>
        <v>0</v>
      </c>
      <c r="X48" s="234">
        <f>'11a_A Znečisť. látky (voz.)'!X15*Parametre!$D$107/1000</f>
        <v>0</v>
      </c>
      <c r="Y48" s="234">
        <f>'11a_A Znečisť. látky (voz.)'!Y15*Parametre!$D$107/1000</f>
        <v>0</v>
      </c>
      <c r="Z48" s="234">
        <f>'11a_A Znečisť. látky (voz.)'!Z15*Parametre!$D$107/1000</f>
        <v>0</v>
      </c>
      <c r="AA48" s="234">
        <f>'11a_A Znečisť. látky (voz.)'!AA15*Parametre!$D$107/1000</f>
        <v>0</v>
      </c>
      <c r="AB48" s="234">
        <f>'11a_A Znečisť. látky (voz.)'!AB15*Parametre!$D$107/1000</f>
        <v>0</v>
      </c>
      <c r="AC48" s="234">
        <f>'11a_A Znečisť. látky (voz.)'!AC15*Parametre!$D$107/1000</f>
        <v>0</v>
      </c>
      <c r="AD48" s="234">
        <f>'11a_A Znečisť. látky (voz.)'!AD15*Parametre!$D$107/1000</f>
        <v>0</v>
      </c>
      <c r="AE48" s="234">
        <f>'11a_A Znečisť. látky (voz.)'!AE15*Parametre!$D$107/1000</f>
        <v>0</v>
      </c>
      <c r="AF48" s="234">
        <f>'11a_A Znečisť. látky (voz.)'!AF15*Parametre!$D$107/1000</f>
        <v>0</v>
      </c>
      <c r="AG48" s="234">
        <f>'11a_A Znečisť. látky (voz.)'!AG15*Parametre!$D$107/1000</f>
        <v>0</v>
      </c>
      <c r="AH48" s="234">
        <f>'11a_A Znečisť. látky (voz.)'!AH15*Parametre!$D$107/1000</f>
        <v>0</v>
      </c>
      <c r="AI48" s="234">
        <f>'11a_A Znečisť. látky (voz.)'!AI15*Parametre!$D$107/1000</f>
        <v>0</v>
      </c>
      <c r="AJ48" s="234">
        <f>'11a_A Znečisť. látky (voz.)'!AJ15*Parametre!$D$107/1000</f>
        <v>0</v>
      </c>
      <c r="AK48" s="234">
        <f>'11a_A Znečisť. látky (voz.)'!AK15*Parametre!$D$107/1000</f>
        <v>0</v>
      </c>
      <c r="AL48" s="234">
        <f>'11a_A Znečisť. látky (voz.)'!AL15*Parametre!$D$107/1000</f>
        <v>0</v>
      </c>
      <c r="AM48" s="234">
        <f>'11a_A Znečisť. látky (voz.)'!AM15*Parametre!$D$107/1000</f>
        <v>0</v>
      </c>
      <c r="AN48" s="234">
        <f>'11a_A Znečisť. látky (voz.)'!AN15*Parametre!$D$107/1000</f>
        <v>0</v>
      </c>
      <c r="AO48" s="234">
        <f>'11a_A Znečisť. látky (voz.)'!AO15*Parametre!$D$107/1000</f>
        <v>0</v>
      </c>
      <c r="AP48" s="234">
        <f>'11a_A Znečisť. látky (voz.)'!AP15*Parametre!$D$107/1000</f>
        <v>0</v>
      </c>
    </row>
    <row r="49" spans="2:42" x14ac:dyDescent="0.2">
      <c r="B49" s="495" t="s">
        <v>678</v>
      </c>
      <c r="C49" s="349">
        <f t="shared" ref="C49:C51" si="25">SUM(D49:AP49)</f>
        <v>0</v>
      </c>
      <c r="D49" s="234">
        <f>'11a_A Znečisť. látky (voz.)'!D16*Parametre!$D$107/1000</f>
        <v>0</v>
      </c>
      <c r="E49" s="234">
        <f>'11a_A Znečisť. látky (voz.)'!E16*Parametre!$D$107/1000</f>
        <v>0</v>
      </c>
      <c r="F49" s="234">
        <f>'11a_A Znečisť. látky (voz.)'!F16*Parametre!$D$107/1000</f>
        <v>0</v>
      </c>
      <c r="G49" s="234">
        <f>'11a_A Znečisť. látky (voz.)'!G16*Parametre!$D$107/1000</f>
        <v>0</v>
      </c>
      <c r="H49" s="234">
        <f>'11a_A Znečisť. látky (voz.)'!H16*Parametre!$D$107/1000</f>
        <v>0</v>
      </c>
      <c r="I49" s="234">
        <f>'11a_A Znečisť. látky (voz.)'!I16*Parametre!$D$107/1000</f>
        <v>0</v>
      </c>
      <c r="J49" s="234">
        <f>'11a_A Znečisť. látky (voz.)'!J16*Parametre!$D$107/1000</f>
        <v>0</v>
      </c>
      <c r="K49" s="234">
        <f>'11a_A Znečisť. látky (voz.)'!K16*Parametre!$D$107/1000</f>
        <v>0</v>
      </c>
      <c r="L49" s="234">
        <f>'11a_A Znečisť. látky (voz.)'!L16*Parametre!$D$107/1000</f>
        <v>0</v>
      </c>
      <c r="M49" s="234">
        <f>'11a_A Znečisť. látky (voz.)'!M16*Parametre!$D$107/1000</f>
        <v>0</v>
      </c>
      <c r="N49" s="234">
        <f>'11a_A Znečisť. látky (voz.)'!N16*Parametre!$D$107/1000</f>
        <v>0</v>
      </c>
      <c r="O49" s="234">
        <f>'11a_A Znečisť. látky (voz.)'!O16*Parametre!$D$107/1000</f>
        <v>0</v>
      </c>
      <c r="P49" s="234">
        <f>'11a_A Znečisť. látky (voz.)'!P16*Parametre!$D$107/1000</f>
        <v>0</v>
      </c>
      <c r="Q49" s="234">
        <f>'11a_A Znečisť. látky (voz.)'!Q16*Parametre!$D$107/1000</f>
        <v>0</v>
      </c>
      <c r="R49" s="234">
        <f>'11a_A Znečisť. látky (voz.)'!R16*Parametre!$D$107/1000</f>
        <v>0</v>
      </c>
      <c r="S49" s="234">
        <f>'11a_A Znečisť. látky (voz.)'!S16*Parametre!$D$107/1000</f>
        <v>0</v>
      </c>
      <c r="T49" s="234">
        <f>'11a_A Znečisť. látky (voz.)'!T16*Parametre!$D$107/1000</f>
        <v>0</v>
      </c>
      <c r="U49" s="234">
        <f>'11a_A Znečisť. látky (voz.)'!U16*Parametre!$D$107/1000</f>
        <v>0</v>
      </c>
      <c r="V49" s="234">
        <f>'11a_A Znečisť. látky (voz.)'!V16*Parametre!$D$107/1000</f>
        <v>0</v>
      </c>
      <c r="W49" s="234">
        <f>'11a_A Znečisť. látky (voz.)'!W16*Parametre!$D$107/1000</f>
        <v>0</v>
      </c>
      <c r="X49" s="234">
        <f>'11a_A Znečisť. látky (voz.)'!X16*Parametre!$D$107/1000</f>
        <v>0</v>
      </c>
      <c r="Y49" s="234">
        <f>'11a_A Znečisť. látky (voz.)'!Y16*Parametre!$D$107/1000</f>
        <v>0</v>
      </c>
      <c r="Z49" s="234">
        <f>'11a_A Znečisť. látky (voz.)'!Z16*Parametre!$D$107/1000</f>
        <v>0</v>
      </c>
      <c r="AA49" s="234">
        <f>'11a_A Znečisť. látky (voz.)'!AA16*Parametre!$D$107/1000</f>
        <v>0</v>
      </c>
      <c r="AB49" s="234">
        <f>'11a_A Znečisť. látky (voz.)'!AB16*Parametre!$D$107/1000</f>
        <v>0</v>
      </c>
      <c r="AC49" s="234">
        <f>'11a_A Znečisť. látky (voz.)'!AC16*Parametre!$D$107/1000</f>
        <v>0</v>
      </c>
      <c r="AD49" s="234">
        <f>'11a_A Znečisť. látky (voz.)'!AD16*Parametre!$D$107/1000</f>
        <v>0</v>
      </c>
      <c r="AE49" s="234">
        <f>'11a_A Znečisť. látky (voz.)'!AE16*Parametre!$D$107/1000</f>
        <v>0</v>
      </c>
      <c r="AF49" s="234">
        <f>'11a_A Znečisť. látky (voz.)'!AF16*Parametre!$D$107/1000</f>
        <v>0</v>
      </c>
      <c r="AG49" s="234">
        <f>'11a_A Znečisť. látky (voz.)'!AG16*Parametre!$D$107/1000</f>
        <v>0</v>
      </c>
      <c r="AH49" s="234">
        <f>'11a_A Znečisť. látky (voz.)'!AH16*Parametre!$D$107/1000</f>
        <v>0</v>
      </c>
      <c r="AI49" s="234">
        <f>'11a_A Znečisť. látky (voz.)'!AI16*Parametre!$D$107/1000</f>
        <v>0</v>
      </c>
      <c r="AJ49" s="234">
        <f>'11a_A Znečisť. látky (voz.)'!AJ16*Parametre!$D$107/1000</f>
        <v>0</v>
      </c>
      <c r="AK49" s="234">
        <f>'11a_A Znečisť. látky (voz.)'!AK16*Parametre!$D$107/1000</f>
        <v>0</v>
      </c>
      <c r="AL49" s="234">
        <f>'11a_A Znečisť. látky (voz.)'!AL16*Parametre!$D$107/1000</f>
        <v>0</v>
      </c>
      <c r="AM49" s="234">
        <f>'11a_A Znečisť. látky (voz.)'!AM16*Parametre!$D$107/1000</f>
        <v>0</v>
      </c>
      <c r="AN49" s="234">
        <f>'11a_A Znečisť. látky (voz.)'!AN16*Parametre!$D$107/1000</f>
        <v>0</v>
      </c>
      <c r="AO49" s="234">
        <f>'11a_A Znečisť. látky (voz.)'!AO16*Parametre!$D$107/1000</f>
        <v>0</v>
      </c>
      <c r="AP49" s="234">
        <f>'11a_A Znečisť. látky (voz.)'!AP16*Parametre!$D$107/1000</f>
        <v>0</v>
      </c>
    </row>
    <row r="50" spans="2:42" x14ac:dyDescent="0.2">
      <c r="B50" s="481" t="s">
        <v>689</v>
      </c>
      <c r="C50" s="349">
        <f t="shared" si="25"/>
        <v>0</v>
      </c>
      <c r="D50" s="234">
        <f>'11a_A Znečisť. látky (voz.)'!D17*Parametre!$D$107/1000</f>
        <v>0</v>
      </c>
      <c r="E50" s="234">
        <f>'11a_A Znečisť. látky (voz.)'!E17*Parametre!$D$107/1000</f>
        <v>0</v>
      </c>
      <c r="F50" s="234">
        <f>'11a_A Znečisť. látky (voz.)'!F17*Parametre!$D$107/1000</f>
        <v>0</v>
      </c>
      <c r="G50" s="234">
        <f>'11a_A Znečisť. látky (voz.)'!G17*Parametre!$D$107/1000</f>
        <v>0</v>
      </c>
      <c r="H50" s="234">
        <f>'11a_A Znečisť. látky (voz.)'!H17*Parametre!$D$107/1000</f>
        <v>0</v>
      </c>
      <c r="I50" s="234">
        <f>'11a_A Znečisť. látky (voz.)'!I17*Parametre!$D$107/1000</f>
        <v>0</v>
      </c>
      <c r="J50" s="234">
        <f>'11a_A Znečisť. látky (voz.)'!J17*Parametre!$D$107/1000</f>
        <v>0</v>
      </c>
      <c r="K50" s="234">
        <f>'11a_A Znečisť. látky (voz.)'!K17*Parametre!$D$107/1000</f>
        <v>0</v>
      </c>
      <c r="L50" s="234">
        <f>'11a_A Znečisť. látky (voz.)'!L17*Parametre!$D$107/1000</f>
        <v>0</v>
      </c>
      <c r="M50" s="234">
        <f>'11a_A Znečisť. látky (voz.)'!M17*Parametre!$D$107/1000</f>
        <v>0</v>
      </c>
      <c r="N50" s="234">
        <f>'11a_A Znečisť. látky (voz.)'!N17*Parametre!$D$107/1000</f>
        <v>0</v>
      </c>
      <c r="O50" s="234">
        <f>'11a_A Znečisť. látky (voz.)'!O17*Parametre!$D$107/1000</f>
        <v>0</v>
      </c>
      <c r="P50" s="234">
        <f>'11a_A Znečisť. látky (voz.)'!P17*Parametre!$D$107/1000</f>
        <v>0</v>
      </c>
      <c r="Q50" s="234">
        <f>'11a_A Znečisť. látky (voz.)'!Q17*Parametre!$D$107/1000</f>
        <v>0</v>
      </c>
      <c r="R50" s="234">
        <f>'11a_A Znečisť. látky (voz.)'!R17*Parametre!$D$107/1000</f>
        <v>0</v>
      </c>
      <c r="S50" s="234">
        <f>'11a_A Znečisť. látky (voz.)'!S17*Parametre!$D$107/1000</f>
        <v>0</v>
      </c>
      <c r="T50" s="234">
        <f>'11a_A Znečisť. látky (voz.)'!T17*Parametre!$D$107/1000</f>
        <v>0</v>
      </c>
      <c r="U50" s="234">
        <f>'11a_A Znečisť. látky (voz.)'!U17*Parametre!$D$107/1000</f>
        <v>0</v>
      </c>
      <c r="V50" s="234">
        <f>'11a_A Znečisť. látky (voz.)'!V17*Parametre!$D$107/1000</f>
        <v>0</v>
      </c>
      <c r="W50" s="234">
        <f>'11a_A Znečisť. látky (voz.)'!W17*Parametre!$D$107/1000</f>
        <v>0</v>
      </c>
      <c r="X50" s="234">
        <f>'11a_A Znečisť. látky (voz.)'!X17*Parametre!$D$107/1000</f>
        <v>0</v>
      </c>
      <c r="Y50" s="234">
        <f>'11a_A Znečisť. látky (voz.)'!Y17*Parametre!$D$107/1000</f>
        <v>0</v>
      </c>
      <c r="Z50" s="234">
        <f>'11a_A Znečisť. látky (voz.)'!Z17*Parametre!$D$107/1000</f>
        <v>0</v>
      </c>
      <c r="AA50" s="234">
        <f>'11a_A Znečisť. látky (voz.)'!AA17*Parametre!$D$107/1000</f>
        <v>0</v>
      </c>
      <c r="AB50" s="234">
        <f>'11a_A Znečisť. látky (voz.)'!AB17*Parametre!$D$107/1000</f>
        <v>0</v>
      </c>
      <c r="AC50" s="234">
        <f>'11a_A Znečisť. látky (voz.)'!AC17*Parametre!$D$107/1000</f>
        <v>0</v>
      </c>
      <c r="AD50" s="234">
        <f>'11a_A Znečisť. látky (voz.)'!AD17*Parametre!$D$107/1000</f>
        <v>0</v>
      </c>
      <c r="AE50" s="234">
        <f>'11a_A Znečisť. látky (voz.)'!AE17*Parametre!$D$107/1000</f>
        <v>0</v>
      </c>
      <c r="AF50" s="234">
        <f>'11a_A Znečisť. látky (voz.)'!AF17*Parametre!$D$107/1000</f>
        <v>0</v>
      </c>
      <c r="AG50" s="234">
        <f>'11a_A Znečisť. látky (voz.)'!AG17*Parametre!$D$107/1000</f>
        <v>0</v>
      </c>
      <c r="AH50" s="234">
        <f>'11a_A Znečisť. látky (voz.)'!AH17*Parametre!$D$107/1000</f>
        <v>0</v>
      </c>
      <c r="AI50" s="234">
        <f>'11a_A Znečisť. látky (voz.)'!AI17*Parametre!$D$107/1000</f>
        <v>0</v>
      </c>
      <c r="AJ50" s="234">
        <f>'11a_A Znečisť. látky (voz.)'!AJ17*Parametre!$D$107/1000</f>
        <v>0</v>
      </c>
      <c r="AK50" s="234">
        <f>'11a_A Znečisť. látky (voz.)'!AK17*Parametre!$D$107/1000</f>
        <v>0</v>
      </c>
      <c r="AL50" s="234">
        <f>'11a_A Znečisť. látky (voz.)'!AL17*Parametre!$D$107/1000</f>
        <v>0</v>
      </c>
      <c r="AM50" s="234">
        <f>'11a_A Znečisť. látky (voz.)'!AM17*Parametre!$D$107/1000</f>
        <v>0</v>
      </c>
      <c r="AN50" s="234">
        <f>'11a_A Znečisť. látky (voz.)'!AN17*Parametre!$D$107/1000</f>
        <v>0</v>
      </c>
      <c r="AO50" s="234">
        <f>'11a_A Znečisť. látky (voz.)'!AO17*Parametre!$D$107/1000</f>
        <v>0</v>
      </c>
      <c r="AP50" s="234">
        <f>'11a_A Znečisť. látky (voz.)'!AP17*Parametre!$D$107/1000</f>
        <v>0</v>
      </c>
    </row>
    <row r="51" spans="2:42" x14ac:dyDescent="0.2">
      <c r="B51" s="305" t="s">
        <v>499</v>
      </c>
      <c r="C51" s="350">
        <f t="shared" si="25"/>
        <v>0</v>
      </c>
      <c r="D51" s="350">
        <f t="shared" ref="D51:AP51" si="26">SUM(D48:D50)</f>
        <v>0</v>
      </c>
      <c r="E51" s="350">
        <f t="shared" si="26"/>
        <v>0</v>
      </c>
      <c r="F51" s="350">
        <f t="shared" si="26"/>
        <v>0</v>
      </c>
      <c r="G51" s="350">
        <f t="shared" si="26"/>
        <v>0</v>
      </c>
      <c r="H51" s="350">
        <f t="shared" si="26"/>
        <v>0</v>
      </c>
      <c r="I51" s="350">
        <f t="shared" si="26"/>
        <v>0</v>
      </c>
      <c r="J51" s="350">
        <f t="shared" si="26"/>
        <v>0</v>
      </c>
      <c r="K51" s="350">
        <f t="shared" si="26"/>
        <v>0</v>
      </c>
      <c r="L51" s="350">
        <f t="shared" si="26"/>
        <v>0</v>
      </c>
      <c r="M51" s="350">
        <f t="shared" si="26"/>
        <v>0</v>
      </c>
      <c r="N51" s="350">
        <f t="shared" si="26"/>
        <v>0</v>
      </c>
      <c r="O51" s="350">
        <f t="shared" si="26"/>
        <v>0</v>
      </c>
      <c r="P51" s="350">
        <f t="shared" si="26"/>
        <v>0</v>
      </c>
      <c r="Q51" s="350">
        <f t="shared" si="26"/>
        <v>0</v>
      </c>
      <c r="R51" s="350">
        <f t="shared" si="26"/>
        <v>0</v>
      </c>
      <c r="S51" s="350">
        <f t="shared" si="26"/>
        <v>0</v>
      </c>
      <c r="T51" s="350">
        <f t="shared" si="26"/>
        <v>0</v>
      </c>
      <c r="U51" s="350">
        <f t="shared" si="26"/>
        <v>0</v>
      </c>
      <c r="V51" s="350">
        <f t="shared" si="26"/>
        <v>0</v>
      </c>
      <c r="W51" s="350">
        <f t="shared" si="26"/>
        <v>0</v>
      </c>
      <c r="X51" s="350">
        <f t="shared" si="26"/>
        <v>0</v>
      </c>
      <c r="Y51" s="350">
        <f t="shared" si="26"/>
        <v>0</v>
      </c>
      <c r="Z51" s="350">
        <f t="shared" si="26"/>
        <v>0</v>
      </c>
      <c r="AA51" s="350">
        <f t="shared" si="26"/>
        <v>0</v>
      </c>
      <c r="AB51" s="350">
        <f t="shared" si="26"/>
        <v>0</v>
      </c>
      <c r="AC51" s="350">
        <f t="shared" si="26"/>
        <v>0</v>
      </c>
      <c r="AD51" s="350">
        <f t="shared" si="26"/>
        <v>0</v>
      </c>
      <c r="AE51" s="350">
        <f t="shared" si="26"/>
        <v>0</v>
      </c>
      <c r="AF51" s="350">
        <f t="shared" si="26"/>
        <v>0</v>
      </c>
      <c r="AG51" s="350">
        <f t="shared" si="26"/>
        <v>0</v>
      </c>
      <c r="AH51" s="350">
        <f t="shared" si="26"/>
        <v>0</v>
      </c>
      <c r="AI51" s="350">
        <f t="shared" si="26"/>
        <v>0</v>
      </c>
      <c r="AJ51" s="350">
        <f t="shared" si="26"/>
        <v>0</v>
      </c>
      <c r="AK51" s="350">
        <f t="shared" si="26"/>
        <v>0</v>
      </c>
      <c r="AL51" s="350">
        <f t="shared" si="26"/>
        <v>0</v>
      </c>
      <c r="AM51" s="350">
        <f t="shared" si="26"/>
        <v>0</v>
      </c>
      <c r="AN51" s="350">
        <f t="shared" si="26"/>
        <v>0</v>
      </c>
      <c r="AO51" s="350">
        <f t="shared" si="26"/>
        <v>0</v>
      </c>
      <c r="AP51" s="350">
        <f t="shared" si="26"/>
        <v>0</v>
      </c>
    </row>
    <row r="52" spans="2:42" ht="12" thickBot="1" x14ac:dyDescent="0.3">
      <c r="B52" s="399" t="s">
        <v>252</v>
      </c>
      <c r="C52" s="257" t="s">
        <v>9</v>
      </c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</row>
    <row r="53" spans="2:42" x14ac:dyDescent="0.2">
      <c r="B53" s="480" t="s">
        <v>658</v>
      </c>
      <c r="C53" s="349">
        <f>SUM(D53:AP53)</f>
        <v>0</v>
      </c>
      <c r="D53" s="234">
        <f>'11a_A Znečisť. látky (voz.)'!D15*Parametre!$E$107/1000</f>
        <v>0</v>
      </c>
      <c r="E53" s="234">
        <f>'11a_A Znečisť. látky (voz.)'!E15*Parametre!$E$107/1000</f>
        <v>0</v>
      </c>
      <c r="F53" s="234">
        <f>'11a_A Znečisť. látky (voz.)'!F15*Parametre!$E$107/1000</f>
        <v>0</v>
      </c>
      <c r="G53" s="234">
        <f>'11a_A Znečisť. látky (voz.)'!G15*Parametre!$E$107/1000</f>
        <v>0</v>
      </c>
      <c r="H53" s="234">
        <f>'11a_A Znečisť. látky (voz.)'!H15*Parametre!$E$107/1000</f>
        <v>0</v>
      </c>
      <c r="I53" s="234">
        <f>'11a_A Znečisť. látky (voz.)'!I15*Parametre!$E$107/1000</f>
        <v>0</v>
      </c>
      <c r="J53" s="234">
        <f>'11a_A Znečisť. látky (voz.)'!J15*Parametre!$E$107/1000</f>
        <v>0</v>
      </c>
      <c r="K53" s="234">
        <f>'11a_A Znečisť. látky (voz.)'!K15*Parametre!$E$107/1000</f>
        <v>0</v>
      </c>
      <c r="L53" s="234">
        <f>'11a_A Znečisť. látky (voz.)'!L15*Parametre!$E$107/1000</f>
        <v>0</v>
      </c>
      <c r="M53" s="234">
        <f>'11a_A Znečisť. látky (voz.)'!M15*Parametre!$E$107/1000</f>
        <v>0</v>
      </c>
      <c r="N53" s="234">
        <f>'11a_A Znečisť. látky (voz.)'!N15*Parametre!$E$107/1000</f>
        <v>0</v>
      </c>
      <c r="O53" s="234">
        <f>'11a_A Znečisť. látky (voz.)'!O15*Parametre!$E$107/1000</f>
        <v>0</v>
      </c>
      <c r="P53" s="234">
        <f>'11a_A Znečisť. látky (voz.)'!P15*Parametre!$E$107/1000</f>
        <v>0</v>
      </c>
      <c r="Q53" s="234">
        <f>'11a_A Znečisť. látky (voz.)'!Q15*Parametre!$E$107/1000</f>
        <v>0</v>
      </c>
      <c r="R53" s="234">
        <f>'11a_A Znečisť. látky (voz.)'!R15*Parametre!$E$107/1000</f>
        <v>0</v>
      </c>
      <c r="S53" s="234">
        <f>'11a_A Znečisť. látky (voz.)'!S15*Parametre!$E$107/1000</f>
        <v>0</v>
      </c>
      <c r="T53" s="234">
        <f>'11a_A Znečisť. látky (voz.)'!T15*Parametre!$E$107/1000</f>
        <v>0</v>
      </c>
      <c r="U53" s="234">
        <f>'11a_A Znečisť. látky (voz.)'!U15*Parametre!$E$107/1000</f>
        <v>0</v>
      </c>
      <c r="V53" s="234">
        <f>'11a_A Znečisť. látky (voz.)'!V15*Parametre!$E$107/1000</f>
        <v>0</v>
      </c>
      <c r="W53" s="234">
        <f>'11a_A Znečisť. látky (voz.)'!W15*Parametre!$E$107/1000</f>
        <v>0</v>
      </c>
      <c r="X53" s="234">
        <f>'11a_A Znečisť. látky (voz.)'!X15*Parametre!$E$107/1000</f>
        <v>0</v>
      </c>
      <c r="Y53" s="234">
        <f>'11a_A Znečisť. látky (voz.)'!Y15*Parametre!$E$107/1000</f>
        <v>0</v>
      </c>
      <c r="Z53" s="234">
        <f>'11a_A Znečisť. látky (voz.)'!Z15*Parametre!$E$107/1000</f>
        <v>0</v>
      </c>
      <c r="AA53" s="234">
        <f>'11a_A Znečisť. látky (voz.)'!AA15*Parametre!$E$107/1000</f>
        <v>0</v>
      </c>
      <c r="AB53" s="234">
        <f>'11a_A Znečisť. látky (voz.)'!AB15*Parametre!$E$107/1000</f>
        <v>0</v>
      </c>
      <c r="AC53" s="234">
        <f>'11a_A Znečisť. látky (voz.)'!AC15*Parametre!$E$107/1000</f>
        <v>0</v>
      </c>
      <c r="AD53" s="234">
        <f>'11a_A Znečisť. látky (voz.)'!AD15*Parametre!$E$107/1000</f>
        <v>0</v>
      </c>
      <c r="AE53" s="234">
        <f>'11a_A Znečisť. látky (voz.)'!AE15*Parametre!$E$107/1000</f>
        <v>0</v>
      </c>
      <c r="AF53" s="234">
        <f>'11a_A Znečisť. látky (voz.)'!AF15*Parametre!$E$107/1000</f>
        <v>0</v>
      </c>
      <c r="AG53" s="234">
        <f>'11a_A Znečisť. látky (voz.)'!AG15*Parametre!$E$107/1000</f>
        <v>0</v>
      </c>
      <c r="AH53" s="234">
        <f>'11a_A Znečisť. látky (voz.)'!AH15*Parametre!$E$107/1000</f>
        <v>0</v>
      </c>
      <c r="AI53" s="234">
        <f>'11a_A Znečisť. látky (voz.)'!AI15*Parametre!$E$107/1000</f>
        <v>0</v>
      </c>
      <c r="AJ53" s="234">
        <f>'11a_A Znečisť. látky (voz.)'!AJ15*Parametre!$E$107/1000</f>
        <v>0</v>
      </c>
      <c r="AK53" s="234">
        <f>'11a_A Znečisť. látky (voz.)'!AK15*Parametre!$E$107/1000</f>
        <v>0</v>
      </c>
      <c r="AL53" s="234">
        <f>'11a_A Znečisť. látky (voz.)'!AL15*Parametre!$E$107/1000</f>
        <v>0</v>
      </c>
      <c r="AM53" s="234">
        <f>'11a_A Znečisť. látky (voz.)'!AM15*Parametre!$E$107/1000</f>
        <v>0</v>
      </c>
      <c r="AN53" s="234">
        <f>'11a_A Znečisť. látky (voz.)'!AN15*Parametre!$E$107/1000</f>
        <v>0</v>
      </c>
      <c r="AO53" s="234">
        <f>'11a_A Znečisť. látky (voz.)'!AO15*Parametre!$E$107/1000</f>
        <v>0</v>
      </c>
      <c r="AP53" s="234">
        <f>'11a_A Znečisť. látky (voz.)'!AP15*Parametre!$E$107/1000</f>
        <v>0</v>
      </c>
    </row>
    <row r="54" spans="2:42" x14ac:dyDescent="0.2">
      <c r="B54" s="495" t="s">
        <v>678</v>
      </c>
      <c r="C54" s="349">
        <f t="shared" ref="C54:C56" si="27">SUM(D54:AP54)</f>
        <v>0</v>
      </c>
      <c r="D54" s="234">
        <f>'11a_A Znečisť. látky (voz.)'!D16*Parametre!$E$107/1000</f>
        <v>0</v>
      </c>
      <c r="E54" s="234">
        <f>'11a_A Znečisť. látky (voz.)'!E16*Parametre!$E$107/1000</f>
        <v>0</v>
      </c>
      <c r="F54" s="234">
        <f>'11a_A Znečisť. látky (voz.)'!F16*Parametre!$E$107/1000</f>
        <v>0</v>
      </c>
      <c r="G54" s="234">
        <f>'11a_A Znečisť. látky (voz.)'!G16*Parametre!$E$107/1000</f>
        <v>0</v>
      </c>
      <c r="H54" s="234">
        <f>'11a_A Znečisť. látky (voz.)'!H16*Parametre!$E$107/1000</f>
        <v>0</v>
      </c>
      <c r="I54" s="234">
        <f>'11a_A Znečisť. látky (voz.)'!I16*Parametre!$E$107/1000</f>
        <v>0</v>
      </c>
      <c r="J54" s="234">
        <f>'11a_A Znečisť. látky (voz.)'!J16*Parametre!$E$107/1000</f>
        <v>0</v>
      </c>
      <c r="K54" s="234">
        <f>'11a_A Znečisť. látky (voz.)'!K16*Parametre!$E$107/1000</f>
        <v>0</v>
      </c>
      <c r="L54" s="234">
        <f>'11a_A Znečisť. látky (voz.)'!L16*Parametre!$E$107/1000</f>
        <v>0</v>
      </c>
      <c r="M54" s="234">
        <f>'11a_A Znečisť. látky (voz.)'!M16*Parametre!$E$107/1000</f>
        <v>0</v>
      </c>
      <c r="N54" s="234">
        <f>'11a_A Znečisť. látky (voz.)'!N16*Parametre!$E$107/1000</f>
        <v>0</v>
      </c>
      <c r="O54" s="234">
        <f>'11a_A Znečisť. látky (voz.)'!O16*Parametre!$E$107/1000</f>
        <v>0</v>
      </c>
      <c r="P54" s="234">
        <f>'11a_A Znečisť. látky (voz.)'!P16*Parametre!$E$107/1000</f>
        <v>0</v>
      </c>
      <c r="Q54" s="234">
        <f>'11a_A Znečisť. látky (voz.)'!Q16*Parametre!$E$107/1000</f>
        <v>0</v>
      </c>
      <c r="R54" s="234">
        <f>'11a_A Znečisť. látky (voz.)'!R16*Parametre!$E$107/1000</f>
        <v>0</v>
      </c>
      <c r="S54" s="234">
        <f>'11a_A Znečisť. látky (voz.)'!S16*Parametre!$E$107/1000</f>
        <v>0</v>
      </c>
      <c r="T54" s="234">
        <f>'11a_A Znečisť. látky (voz.)'!T16*Parametre!$E$107/1000</f>
        <v>0</v>
      </c>
      <c r="U54" s="234">
        <f>'11a_A Znečisť. látky (voz.)'!U16*Parametre!$E$107/1000</f>
        <v>0</v>
      </c>
      <c r="V54" s="234">
        <f>'11a_A Znečisť. látky (voz.)'!V16*Parametre!$E$107/1000</f>
        <v>0</v>
      </c>
      <c r="W54" s="234">
        <f>'11a_A Znečisť. látky (voz.)'!W16*Parametre!$E$107/1000</f>
        <v>0</v>
      </c>
      <c r="X54" s="234">
        <f>'11a_A Znečisť. látky (voz.)'!X16*Parametre!$E$107/1000</f>
        <v>0</v>
      </c>
      <c r="Y54" s="234">
        <f>'11a_A Znečisť. látky (voz.)'!Y16*Parametre!$E$107/1000</f>
        <v>0</v>
      </c>
      <c r="Z54" s="234">
        <f>'11a_A Znečisť. látky (voz.)'!Z16*Parametre!$E$107/1000</f>
        <v>0</v>
      </c>
      <c r="AA54" s="234">
        <f>'11a_A Znečisť. látky (voz.)'!AA16*Parametre!$E$107/1000</f>
        <v>0</v>
      </c>
      <c r="AB54" s="234">
        <f>'11a_A Znečisť. látky (voz.)'!AB16*Parametre!$E$107/1000</f>
        <v>0</v>
      </c>
      <c r="AC54" s="234">
        <f>'11a_A Znečisť. látky (voz.)'!AC16*Parametre!$E$107/1000</f>
        <v>0</v>
      </c>
      <c r="AD54" s="234">
        <f>'11a_A Znečisť. látky (voz.)'!AD16*Parametre!$E$107/1000</f>
        <v>0</v>
      </c>
      <c r="AE54" s="234">
        <f>'11a_A Znečisť. látky (voz.)'!AE16*Parametre!$E$107/1000</f>
        <v>0</v>
      </c>
      <c r="AF54" s="234">
        <f>'11a_A Znečisť. látky (voz.)'!AF16*Parametre!$E$107/1000</f>
        <v>0</v>
      </c>
      <c r="AG54" s="234">
        <f>'11a_A Znečisť. látky (voz.)'!AG16*Parametre!$E$107/1000</f>
        <v>0</v>
      </c>
      <c r="AH54" s="234">
        <f>'11a_A Znečisť. látky (voz.)'!AH16*Parametre!$E$107/1000</f>
        <v>0</v>
      </c>
      <c r="AI54" s="234">
        <f>'11a_A Znečisť. látky (voz.)'!AI16*Parametre!$E$107/1000</f>
        <v>0</v>
      </c>
      <c r="AJ54" s="234">
        <f>'11a_A Znečisť. látky (voz.)'!AJ16*Parametre!$E$107/1000</f>
        <v>0</v>
      </c>
      <c r="AK54" s="234">
        <f>'11a_A Znečisť. látky (voz.)'!AK16*Parametre!$E$107/1000</f>
        <v>0</v>
      </c>
      <c r="AL54" s="234">
        <f>'11a_A Znečisť. látky (voz.)'!AL16*Parametre!$E$107/1000</f>
        <v>0</v>
      </c>
      <c r="AM54" s="234">
        <f>'11a_A Znečisť. látky (voz.)'!AM16*Parametre!$E$107/1000</f>
        <v>0</v>
      </c>
      <c r="AN54" s="234">
        <f>'11a_A Znečisť. látky (voz.)'!AN16*Parametre!$E$107/1000</f>
        <v>0</v>
      </c>
      <c r="AO54" s="234">
        <f>'11a_A Znečisť. látky (voz.)'!AO16*Parametre!$E$107/1000</f>
        <v>0</v>
      </c>
      <c r="AP54" s="234">
        <f>'11a_A Znečisť. látky (voz.)'!AP16*Parametre!$E$107/1000</f>
        <v>0</v>
      </c>
    </row>
    <row r="55" spans="2:42" x14ac:dyDescent="0.2">
      <c r="B55" s="481" t="s">
        <v>689</v>
      </c>
      <c r="C55" s="349">
        <f t="shared" si="27"/>
        <v>0</v>
      </c>
      <c r="D55" s="234">
        <f>'11a_A Znečisť. látky (voz.)'!D17*Parametre!$E$107/1000</f>
        <v>0</v>
      </c>
      <c r="E55" s="234">
        <f>'11a_A Znečisť. látky (voz.)'!E17*Parametre!$E$107/1000</f>
        <v>0</v>
      </c>
      <c r="F55" s="234">
        <f>'11a_A Znečisť. látky (voz.)'!F17*Parametre!$E$107/1000</f>
        <v>0</v>
      </c>
      <c r="G55" s="234">
        <f>'11a_A Znečisť. látky (voz.)'!G17*Parametre!$E$107/1000</f>
        <v>0</v>
      </c>
      <c r="H55" s="234">
        <f>'11a_A Znečisť. látky (voz.)'!H17*Parametre!$E$107/1000</f>
        <v>0</v>
      </c>
      <c r="I55" s="234">
        <f>'11a_A Znečisť. látky (voz.)'!I17*Parametre!$E$107/1000</f>
        <v>0</v>
      </c>
      <c r="J55" s="234">
        <f>'11a_A Znečisť. látky (voz.)'!J17*Parametre!$E$107/1000</f>
        <v>0</v>
      </c>
      <c r="K55" s="234">
        <f>'11a_A Znečisť. látky (voz.)'!K17*Parametre!$E$107/1000</f>
        <v>0</v>
      </c>
      <c r="L55" s="234">
        <f>'11a_A Znečisť. látky (voz.)'!L17*Parametre!$E$107/1000</f>
        <v>0</v>
      </c>
      <c r="M55" s="234">
        <f>'11a_A Znečisť. látky (voz.)'!M17*Parametre!$E$107/1000</f>
        <v>0</v>
      </c>
      <c r="N55" s="234">
        <f>'11a_A Znečisť. látky (voz.)'!N17*Parametre!$E$107/1000</f>
        <v>0</v>
      </c>
      <c r="O55" s="234">
        <f>'11a_A Znečisť. látky (voz.)'!O17*Parametre!$E$107/1000</f>
        <v>0</v>
      </c>
      <c r="P55" s="234">
        <f>'11a_A Znečisť. látky (voz.)'!P17*Parametre!$E$107/1000</f>
        <v>0</v>
      </c>
      <c r="Q55" s="234">
        <f>'11a_A Znečisť. látky (voz.)'!Q17*Parametre!$E$107/1000</f>
        <v>0</v>
      </c>
      <c r="R55" s="234">
        <f>'11a_A Znečisť. látky (voz.)'!R17*Parametre!$E$107/1000</f>
        <v>0</v>
      </c>
      <c r="S55" s="234">
        <f>'11a_A Znečisť. látky (voz.)'!S17*Parametre!$E$107/1000</f>
        <v>0</v>
      </c>
      <c r="T55" s="234">
        <f>'11a_A Znečisť. látky (voz.)'!T17*Parametre!$E$107/1000</f>
        <v>0</v>
      </c>
      <c r="U55" s="234">
        <f>'11a_A Znečisť. látky (voz.)'!U17*Parametre!$E$107/1000</f>
        <v>0</v>
      </c>
      <c r="V55" s="234">
        <f>'11a_A Znečisť. látky (voz.)'!V17*Parametre!$E$107/1000</f>
        <v>0</v>
      </c>
      <c r="W55" s="234">
        <f>'11a_A Znečisť. látky (voz.)'!W17*Parametre!$E$107/1000</f>
        <v>0</v>
      </c>
      <c r="X55" s="234">
        <f>'11a_A Znečisť. látky (voz.)'!X17*Parametre!$E$107/1000</f>
        <v>0</v>
      </c>
      <c r="Y55" s="234">
        <f>'11a_A Znečisť. látky (voz.)'!Y17*Parametre!$E$107/1000</f>
        <v>0</v>
      </c>
      <c r="Z55" s="234">
        <f>'11a_A Znečisť. látky (voz.)'!Z17*Parametre!$E$107/1000</f>
        <v>0</v>
      </c>
      <c r="AA55" s="234">
        <f>'11a_A Znečisť. látky (voz.)'!AA17*Parametre!$E$107/1000</f>
        <v>0</v>
      </c>
      <c r="AB55" s="234">
        <f>'11a_A Znečisť. látky (voz.)'!AB17*Parametre!$E$107/1000</f>
        <v>0</v>
      </c>
      <c r="AC55" s="234">
        <f>'11a_A Znečisť. látky (voz.)'!AC17*Parametre!$E$107/1000</f>
        <v>0</v>
      </c>
      <c r="AD55" s="234">
        <f>'11a_A Znečisť. látky (voz.)'!AD17*Parametre!$E$107/1000</f>
        <v>0</v>
      </c>
      <c r="AE55" s="234">
        <f>'11a_A Znečisť. látky (voz.)'!AE17*Parametre!$E$107/1000</f>
        <v>0</v>
      </c>
      <c r="AF55" s="234">
        <f>'11a_A Znečisť. látky (voz.)'!AF17*Parametre!$E$107/1000</f>
        <v>0</v>
      </c>
      <c r="AG55" s="234">
        <f>'11a_A Znečisť. látky (voz.)'!AG17*Parametre!$E$107/1000</f>
        <v>0</v>
      </c>
      <c r="AH55" s="234">
        <f>'11a_A Znečisť. látky (voz.)'!AH17*Parametre!$E$107/1000</f>
        <v>0</v>
      </c>
      <c r="AI55" s="234">
        <f>'11a_A Znečisť. látky (voz.)'!AI17*Parametre!$E$107/1000</f>
        <v>0</v>
      </c>
      <c r="AJ55" s="234">
        <f>'11a_A Znečisť. látky (voz.)'!AJ17*Parametre!$E$107/1000</f>
        <v>0</v>
      </c>
      <c r="AK55" s="234">
        <f>'11a_A Znečisť. látky (voz.)'!AK17*Parametre!$E$107/1000</f>
        <v>0</v>
      </c>
      <c r="AL55" s="234">
        <f>'11a_A Znečisť. látky (voz.)'!AL17*Parametre!$E$107/1000</f>
        <v>0</v>
      </c>
      <c r="AM55" s="234">
        <f>'11a_A Znečisť. látky (voz.)'!AM17*Parametre!$E$107/1000</f>
        <v>0</v>
      </c>
      <c r="AN55" s="234">
        <f>'11a_A Znečisť. látky (voz.)'!AN17*Parametre!$E$107/1000</f>
        <v>0</v>
      </c>
      <c r="AO55" s="234">
        <f>'11a_A Znečisť. látky (voz.)'!AO17*Parametre!$E$107/1000</f>
        <v>0</v>
      </c>
      <c r="AP55" s="234">
        <f>'11a_A Znečisť. látky (voz.)'!AP17*Parametre!$E$107/1000</f>
        <v>0</v>
      </c>
    </row>
    <row r="56" spans="2:42" x14ac:dyDescent="0.2">
      <c r="B56" s="305" t="s">
        <v>499</v>
      </c>
      <c r="C56" s="350">
        <f t="shared" si="27"/>
        <v>0</v>
      </c>
      <c r="D56" s="350">
        <f t="shared" ref="D56:AP56" si="28">SUM(D53:D55)</f>
        <v>0</v>
      </c>
      <c r="E56" s="350">
        <f t="shared" si="28"/>
        <v>0</v>
      </c>
      <c r="F56" s="350">
        <f t="shared" si="28"/>
        <v>0</v>
      </c>
      <c r="G56" s="350">
        <f t="shared" si="28"/>
        <v>0</v>
      </c>
      <c r="H56" s="350">
        <f t="shared" si="28"/>
        <v>0</v>
      </c>
      <c r="I56" s="350">
        <f t="shared" si="28"/>
        <v>0</v>
      </c>
      <c r="J56" s="350">
        <f t="shared" si="28"/>
        <v>0</v>
      </c>
      <c r="K56" s="350">
        <f t="shared" si="28"/>
        <v>0</v>
      </c>
      <c r="L56" s="350">
        <f t="shared" si="28"/>
        <v>0</v>
      </c>
      <c r="M56" s="350">
        <f t="shared" si="28"/>
        <v>0</v>
      </c>
      <c r="N56" s="350">
        <f t="shared" si="28"/>
        <v>0</v>
      </c>
      <c r="O56" s="350">
        <f t="shared" si="28"/>
        <v>0</v>
      </c>
      <c r="P56" s="350">
        <f t="shared" si="28"/>
        <v>0</v>
      </c>
      <c r="Q56" s="350">
        <f t="shared" si="28"/>
        <v>0</v>
      </c>
      <c r="R56" s="350">
        <f t="shared" si="28"/>
        <v>0</v>
      </c>
      <c r="S56" s="350">
        <f t="shared" si="28"/>
        <v>0</v>
      </c>
      <c r="T56" s="350">
        <f t="shared" si="28"/>
        <v>0</v>
      </c>
      <c r="U56" s="350">
        <f t="shared" si="28"/>
        <v>0</v>
      </c>
      <c r="V56" s="350">
        <f t="shared" si="28"/>
        <v>0</v>
      </c>
      <c r="W56" s="350">
        <f t="shared" si="28"/>
        <v>0</v>
      </c>
      <c r="X56" s="350">
        <f t="shared" si="28"/>
        <v>0</v>
      </c>
      <c r="Y56" s="350">
        <f t="shared" si="28"/>
        <v>0</v>
      </c>
      <c r="Z56" s="350">
        <f t="shared" si="28"/>
        <v>0</v>
      </c>
      <c r="AA56" s="350">
        <f t="shared" si="28"/>
        <v>0</v>
      </c>
      <c r="AB56" s="350">
        <f t="shared" si="28"/>
        <v>0</v>
      </c>
      <c r="AC56" s="350">
        <f t="shared" si="28"/>
        <v>0</v>
      </c>
      <c r="AD56" s="350">
        <f t="shared" si="28"/>
        <v>0</v>
      </c>
      <c r="AE56" s="350">
        <f t="shared" si="28"/>
        <v>0</v>
      </c>
      <c r="AF56" s="350">
        <f t="shared" si="28"/>
        <v>0</v>
      </c>
      <c r="AG56" s="350">
        <f t="shared" si="28"/>
        <v>0</v>
      </c>
      <c r="AH56" s="350">
        <f t="shared" si="28"/>
        <v>0</v>
      </c>
      <c r="AI56" s="350">
        <f t="shared" si="28"/>
        <v>0</v>
      </c>
      <c r="AJ56" s="350">
        <f t="shared" si="28"/>
        <v>0</v>
      </c>
      <c r="AK56" s="350">
        <f t="shared" si="28"/>
        <v>0</v>
      </c>
      <c r="AL56" s="350">
        <f t="shared" si="28"/>
        <v>0</v>
      </c>
      <c r="AM56" s="350">
        <f t="shared" si="28"/>
        <v>0</v>
      </c>
      <c r="AN56" s="350">
        <f t="shared" si="28"/>
        <v>0</v>
      </c>
      <c r="AO56" s="350">
        <f t="shared" si="28"/>
        <v>0</v>
      </c>
      <c r="AP56" s="350">
        <f t="shared" si="28"/>
        <v>0</v>
      </c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99"/>
  </sheetPr>
  <dimension ref="B2:AP35"/>
  <sheetViews>
    <sheetView zoomScale="90" zoomScaleNormal="90" workbookViewId="0">
      <selection activeCell="C29" sqref="C29"/>
    </sheetView>
  </sheetViews>
  <sheetFormatPr defaultColWidth="9.21875" defaultRowHeight="10.199999999999999" x14ac:dyDescent="0.2"/>
  <cols>
    <col min="1" max="1" width="3.77734375" style="253" customWidth="1"/>
    <col min="2" max="2" width="48.44140625" style="253" customWidth="1"/>
    <col min="3" max="3" width="8.77734375" style="253" bestFit="1" customWidth="1"/>
    <col min="4" max="6" width="4.77734375" style="253" bestFit="1" customWidth="1"/>
    <col min="7" max="7" width="6.5546875" style="253" customWidth="1"/>
    <col min="8" max="42" width="6.77734375" style="253" bestFit="1" customWidth="1"/>
    <col min="43" max="16384" width="9.21875" style="253"/>
  </cols>
  <sheetData>
    <row r="2" spans="2:42" x14ac:dyDescent="0.2">
      <c r="B2" s="254"/>
      <c r="C2" s="254"/>
      <c r="D2" s="254" t="s">
        <v>10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</row>
    <row r="3" spans="2:42" x14ac:dyDescent="0.2">
      <c r="B3" s="255" t="s">
        <v>456</v>
      </c>
      <c r="C3" s="255"/>
      <c r="D3" s="256">
        <v>1</v>
      </c>
      <c r="E3" s="256">
        <v>2</v>
      </c>
      <c r="F3" s="256">
        <v>3</v>
      </c>
      <c r="G3" s="256">
        <v>4</v>
      </c>
      <c r="H3" s="256">
        <v>5</v>
      </c>
      <c r="I3" s="256">
        <v>6</v>
      </c>
      <c r="J3" s="256">
        <v>7</v>
      </c>
      <c r="K3" s="256">
        <v>8</v>
      </c>
      <c r="L3" s="256">
        <v>9</v>
      </c>
      <c r="M3" s="256">
        <v>10</v>
      </c>
      <c r="N3" s="256">
        <v>11</v>
      </c>
      <c r="O3" s="256">
        <v>12</v>
      </c>
      <c r="P3" s="256">
        <v>13</v>
      </c>
      <c r="Q3" s="256">
        <v>14</v>
      </c>
      <c r="R3" s="256">
        <v>15</v>
      </c>
      <c r="S3" s="256">
        <v>16</v>
      </c>
      <c r="T3" s="256">
        <v>17</v>
      </c>
      <c r="U3" s="256">
        <v>18</v>
      </c>
      <c r="V3" s="256">
        <v>19</v>
      </c>
      <c r="W3" s="256">
        <v>20</v>
      </c>
      <c r="X3" s="256">
        <v>21</v>
      </c>
      <c r="Y3" s="256">
        <v>22</v>
      </c>
      <c r="Z3" s="256">
        <v>23</v>
      </c>
      <c r="AA3" s="256">
        <v>24</v>
      </c>
      <c r="AB3" s="256">
        <v>25</v>
      </c>
      <c r="AC3" s="256">
        <v>26</v>
      </c>
      <c r="AD3" s="256">
        <v>27</v>
      </c>
      <c r="AE3" s="256">
        <v>28</v>
      </c>
      <c r="AF3" s="256">
        <v>29</v>
      </c>
      <c r="AG3" s="256">
        <v>30</v>
      </c>
      <c r="AH3" s="256">
        <v>31</v>
      </c>
      <c r="AI3" s="256">
        <v>32</v>
      </c>
      <c r="AJ3" s="256">
        <v>33</v>
      </c>
      <c r="AK3" s="256">
        <v>34</v>
      </c>
      <c r="AL3" s="256">
        <v>35</v>
      </c>
      <c r="AM3" s="256">
        <v>36</v>
      </c>
      <c r="AN3" s="256">
        <v>37</v>
      </c>
      <c r="AO3" s="256">
        <v>38</v>
      </c>
      <c r="AP3" s="256">
        <v>39</v>
      </c>
    </row>
    <row r="4" spans="2:42" x14ac:dyDescent="0.2">
      <c r="B4" s="257" t="s">
        <v>33</v>
      </c>
      <c r="C4" s="258" t="s">
        <v>9</v>
      </c>
      <c r="D4" s="259">
        <v>2026</v>
      </c>
      <c r="E4" s="259">
        <f>$D$4+D3</f>
        <v>2027</v>
      </c>
      <c r="F4" s="259">
        <f>$D$4+E3</f>
        <v>2028</v>
      </c>
      <c r="G4" s="259">
        <f t="shared" ref="G4:AG4" si="0">$D$4+F3</f>
        <v>2029</v>
      </c>
      <c r="H4" s="259">
        <f t="shared" si="0"/>
        <v>2030</v>
      </c>
      <c r="I4" s="259">
        <f t="shared" si="0"/>
        <v>2031</v>
      </c>
      <c r="J4" s="259">
        <f t="shared" si="0"/>
        <v>2032</v>
      </c>
      <c r="K4" s="259">
        <f t="shared" si="0"/>
        <v>2033</v>
      </c>
      <c r="L4" s="259">
        <f t="shared" si="0"/>
        <v>2034</v>
      </c>
      <c r="M4" s="259">
        <f t="shared" si="0"/>
        <v>2035</v>
      </c>
      <c r="N4" s="259">
        <f t="shared" si="0"/>
        <v>2036</v>
      </c>
      <c r="O4" s="259">
        <f t="shared" si="0"/>
        <v>2037</v>
      </c>
      <c r="P4" s="259">
        <f t="shared" si="0"/>
        <v>2038</v>
      </c>
      <c r="Q4" s="259">
        <f t="shared" si="0"/>
        <v>2039</v>
      </c>
      <c r="R4" s="259">
        <f t="shared" si="0"/>
        <v>2040</v>
      </c>
      <c r="S4" s="259">
        <f t="shared" si="0"/>
        <v>2041</v>
      </c>
      <c r="T4" s="259">
        <f t="shared" si="0"/>
        <v>2042</v>
      </c>
      <c r="U4" s="259">
        <f t="shared" si="0"/>
        <v>2043</v>
      </c>
      <c r="V4" s="259">
        <f t="shared" si="0"/>
        <v>2044</v>
      </c>
      <c r="W4" s="259">
        <f t="shared" si="0"/>
        <v>2045</v>
      </c>
      <c r="X4" s="259">
        <f t="shared" si="0"/>
        <v>2046</v>
      </c>
      <c r="Y4" s="259">
        <f t="shared" si="0"/>
        <v>2047</v>
      </c>
      <c r="Z4" s="259">
        <f t="shared" si="0"/>
        <v>2048</v>
      </c>
      <c r="AA4" s="259">
        <f t="shared" si="0"/>
        <v>2049</v>
      </c>
      <c r="AB4" s="259">
        <f t="shared" si="0"/>
        <v>2050</v>
      </c>
      <c r="AC4" s="259">
        <f t="shared" si="0"/>
        <v>2051</v>
      </c>
      <c r="AD4" s="259">
        <f t="shared" si="0"/>
        <v>2052</v>
      </c>
      <c r="AE4" s="259">
        <f t="shared" si="0"/>
        <v>2053</v>
      </c>
      <c r="AF4" s="259">
        <f t="shared" si="0"/>
        <v>2054</v>
      </c>
      <c r="AG4" s="259">
        <f t="shared" si="0"/>
        <v>2055</v>
      </c>
      <c r="AH4" s="259">
        <f t="shared" ref="AH4" si="1">$D$4+AG3</f>
        <v>2056</v>
      </c>
      <c r="AI4" s="259">
        <f t="shared" ref="AI4" si="2">$D$4+AH3</f>
        <v>2057</v>
      </c>
      <c r="AJ4" s="259">
        <f t="shared" ref="AJ4" si="3">$D$4+AI3</f>
        <v>2058</v>
      </c>
      <c r="AK4" s="259">
        <f t="shared" ref="AK4" si="4">$D$4+AJ3</f>
        <v>2059</v>
      </c>
      <c r="AL4" s="259">
        <f t="shared" ref="AL4" si="5">$D$4+AK3</f>
        <v>2060</v>
      </c>
      <c r="AM4" s="259">
        <f t="shared" ref="AM4" si="6">$D$4+AL3</f>
        <v>2061</v>
      </c>
      <c r="AN4" s="259">
        <f t="shared" ref="AN4" si="7">$D$4+AM3</f>
        <v>2062</v>
      </c>
      <c r="AO4" s="259">
        <f t="shared" ref="AO4" si="8">$D$4+AN3</f>
        <v>2063</v>
      </c>
      <c r="AP4" s="259">
        <f t="shared" ref="AP4" si="9">$D$4+AO3</f>
        <v>2064</v>
      </c>
    </row>
    <row r="5" spans="2:42" ht="11.85" customHeight="1" x14ac:dyDescent="0.3">
      <c r="B5" s="254" t="s">
        <v>149</v>
      </c>
      <c r="C5" s="260">
        <f>SUM(D5:AP5)</f>
        <v>6233870.2624919787</v>
      </c>
      <c r="D5" s="261">
        <f>'12b_A Skleníkové plyny (cesty) '!D10</f>
        <v>0</v>
      </c>
      <c r="E5" s="261">
        <f>'12b_A Skleníkové plyny (cesty) '!E10</f>
        <v>0</v>
      </c>
      <c r="F5" s="261">
        <f>'12b_A Skleníkové plyny (cesty) '!F10</f>
        <v>0</v>
      </c>
      <c r="G5" s="261">
        <f>'12b_A Skleníkové plyny (cesty) '!G10</f>
        <v>239041.25896515173</v>
      </c>
      <c r="H5" s="261">
        <f>'12b_A Skleníkové plyny (cesty) '!H10</f>
        <v>239081.63233592574</v>
      </c>
      <c r="I5" s="261">
        <f>'12b_A Skleníkové plyny (cesty) '!I10</f>
        <v>238099.96997541923</v>
      </c>
      <c r="J5" s="261">
        <f>'12b_A Skleníkové plyny (cesty) '!J10</f>
        <v>236253.24207870447</v>
      </c>
      <c r="K5" s="261">
        <f>'12b_A Skleníkové plyny (cesty) '!K10</f>
        <v>233527.37583949024</v>
      </c>
      <c r="L5" s="261">
        <f>'12b_A Skleníkové plyny (cesty) '!L10</f>
        <v>230162.08023999582</v>
      </c>
      <c r="M5" s="261">
        <f>'12b_A Skleníkové plyny (cesty) '!M10</f>
        <v>225185.18428404108</v>
      </c>
      <c r="N5" s="261">
        <f>'12b_A Skleníkové plyny (cesty) '!N10</f>
        <v>221551.95041502782</v>
      </c>
      <c r="O5" s="261">
        <f>'12b_A Skleníkové plyny (cesty) '!O10</f>
        <v>217855.9719617769</v>
      </c>
      <c r="P5" s="261">
        <f>'12b_A Skleníkové plyny (cesty) '!P10</f>
        <v>214136.77234797322</v>
      </c>
      <c r="Q5" s="261">
        <f>'12b_A Skleníkové plyny (cesty) '!Q10</f>
        <v>210354.47768601682</v>
      </c>
      <c r="R5" s="261">
        <f>'12b_A Skleníkové plyny (cesty) '!R10</f>
        <v>206549.05978449158</v>
      </c>
      <c r="S5" s="261">
        <f>'12b_A Skleníkové plyny (cesty) '!S10</f>
        <v>201113.64360287646</v>
      </c>
      <c r="T5" s="261">
        <f>'12b_A Skleníkové plyny (cesty) '!T10</f>
        <v>195783.67460729022</v>
      </c>
      <c r="U5" s="261">
        <f>'12b_A Skleníkové plyny (cesty) '!U10</f>
        <v>190519.92131844349</v>
      </c>
      <c r="V5" s="261">
        <f>'12b_A Skleníkové plyny (cesty) '!V10</f>
        <v>185362.8134535274</v>
      </c>
      <c r="W5" s="261">
        <f>'12b_A Skleníkové plyny (cesty) '!W10</f>
        <v>180273.69209110015</v>
      </c>
      <c r="X5" s="261">
        <f>'12b_A Skleníkové plyny (cesty) '!X10</f>
        <v>175292.48560152669</v>
      </c>
      <c r="Y5" s="261">
        <f>'12b_A Skleníkové plyny (cesty) '!Y10</f>
        <v>170381.11466026134</v>
      </c>
      <c r="Z5" s="261">
        <f>'12b_A Skleníkové plyny (cesty) '!Z10</f>
        <v>165579.00173402354</v>
      </c>
      <c r="AA5" s="261">
        <f>'12b_A Skleníkové plyny (cesty) '!AA10</f>
        <v>160848.65441703825</v>
      </c>
      <c r="AB5" s="261">
        <f>'12b_A Skleníkové plyny (cesty) '!AB10</f>
        <v>156228.98452303835</v>
      </c>
      <c r="AC5" s="261">
        <f>'12b_A Skleníkové plyny (cesty) '!AC10</f>
        <v>151701.77281980534</v>
      </c>
      <c r="AD5" s="261">
        <f>'12b_A Skleníkové plyny (cesty) '!AD10</f>
        <v>147249.37959588505</v>
      </c>
      <c r="AE5" s="261">
        <f>'12b_A Skleníkové plyny (cesty) '!AE10</f>
        <v>142909.94133830775</v>
      </c>
      <c r="AF5" s="261">
        <f>'12b_A Skleníkové plyny (cesty) '!AF10</f>
        <v>138647.46689556254</v>
      </c>
      <c r="AG5" s="261">
        <f>'12b_A Skleníkové plyny (cesty) '!AG10</f>
        <v>134499.56935111299</v>
      </c>
      <c r="AH5" s="261">
        <f>'12b_A Skleníkové plyny (cesty) '!AH10</f>
        <v>130430.87244922957</v>
      </c>
      <c r="AI5" s="261">
        <f>'12b_A Skleníkové plyny (cesty) '!AI10</f>
        <v>126478.4604044196</v>
      </c>
      <c r="AJ5" s="261">
        <f>'12b_A Skleníkové plyny (cesty) '!AJ10</f>
        <v>122607.58055893397</v>
      </c>
      <c r="AK5" s="261">
        <f>'12b_A Skleníkové plyny (cesty) '!AK10</f>
        <v>118854.78257563233</v>
      </c>
      <c r="AL5" s="261">
        <f>'12b_A Skleníkové plyny (cesty) '!AL10</f>
        <v>115185.94642924925</v>
      </c>
      <c r="AM5" s="261">
        <f>'12b_A Skleníkové plyny (cesty) '!AM10</f>
        <v>110292.56051009639</v>
      </c>
      <c r="AN5" s="261">
        <f>'12b_A Skleníkové plyny (cesty) '!AN10</f>
        <v>105420.04107830631</v>
      </c>
      <c r="AO5" s="261">
        <f>'12b_A Skleníkové plyny (cesty) '!AO10</f>
        <v>100602.76910896285</v>
      </c>
      <c r="AP5" s="261">
        <f>'12b_A Skleníkové plyny (cesty) '!AP10</f>
        <v>95806.157453332722</v>
      </c>
    </row>
    <row r="6" spans="2:42" ht="11.85" customHeight="1" x14ac:dyDescent="0.3">
      <c r="B6" s="254" t="s">
        <v>150</v>
      </c>
      <c r="C6" s="260">
        <f t="shared" ref="C6:C9" si="10">SUM(D6:AP6)</f>
        <v>1205.2666225490145</v>
      </c>
      <c r="D6" s="261">
        <f>'12b_A Skleníkové plyny (cesty) '!D15</f>
        <v>0</v>
      </c>
      <c r="E6" s="261">
        <f>'12b_A Skleníkové plyny (cesty) '!E15</f>
        <v>0</v>
      </c>
      <c r="F6" s="261">
        <f>'12b_A Skleníkové plyny (cesty) '!F15</f>
        <v>0</v>
      </c>
      <c r="G6" s="261">
        <f>'12b_A Skleníkové plyny (cesty) '!G15</f>
        <v>54.705189160140087</v>
      </c>
      <c r="H6" s="261">
        <f>'12b_A Skleníkové plyny (cesty) '!H15</f>
        <v>54.635556722807735</v>
      </c>
      <c r="I6" s="261">
        <f>'12b_A Skleníkové plyny (cesty) '!I15</f>
        <v>54.275351814275041</v>
      </c>
      <c r="J6" s="261">
        <f>'12b_A Skleníkové plyny (cesty) '!J15</f>
        <v>53.666989083951151</v>
      </c>
      <c r="K6" s="261">
        <f>'12b_A Skleníkové plyny (cesty) '!K15</f>
        <v>52.80483282581379</v>
      </c>
      <c r="L6" s="261">
        <f>'12b_A Skleníkové plyny (cesty) '!L15</f>
        <v>51.755125781880452</v>
      </c>
      <c r="M6" s="261">
        <f>'12b_A Skleníkové plyny (cesty) '!M15</f>
        <v>50.240340079638635</v>
      </c>
      <c r="N6" s="261">
        <f>'12b_A Skleníkové plyny (cesty) '!N15</f>
        <v>49.098821224327857</v>
      </c>
      <c r="O6" s="261">
        <f>'12b_A Skleníkové plyny (cesty) '!O15</f>
        <v>47.931572526672532</v>
      </c>
      <c r="P6" s="261">
        <f>'12b_A Skleníkové plyny (cesty) '!P15</f>
        <v>46.749622410688275</v>
      </c>
      <c r="Q6" s="261">
        <f>'12b_A Skleníkové plyny (cesty) '!Q15</f>
        <v>45.541335170312379</v>
      </c>
      <c r="R6" s="261">
        <f>'12b_A Skleníkové plyny (cesty) '!R15</f>
        <v>44.317907199676235</v>
      </c>
      <c r="S6" s="261">
        <f>'12b_A Skleníkové plyny (cesty) '!S15</f>
        <v>42.725616870699014</v>
      </c>
      <c r="T6" s="261">
        <f>'12b_A Skleníkové plyny (cesty) '!T15</f>
        <v>41.145766306965619</v>
      </c>
      <c r="U6" s="261">
        <f>'12b_A Skleníkové plyny (cesty) '!U15</f>
        <v>39.56667476907927</v>
      </c>
      <c r="V6" s="261">
        <f>'12b_A Skleníkové plyny (cesty) '!V15</f>
        <v>37.999785000509306</v>
      </c>
      <c r="W6" s="261">
        <f>'12b_A Skleníkové plyny (cesty) '!W15</f>
        <v>36.433444264492209</v>
      </c>
      <c r="X6" s="261">
        <f>'12b_A Skleníkové plyny (cesty) '!X15</f>
        <v>34.879062307969399</v>
      </c>
      <c r="Y6" s="261">
        <f>'12b_A Skleníkové plyny (cesty) '!Y15</f>
        <v>33.325012920976974</v>
      </c>
      <c r="Z6" s="261">
        <f>'12b_A Skleníkové plyny (cesty) '!Z15</f>
        <v>31.782674086456051</v>
      </c>
      <c r="AA6" s="261">
        <f>'12b_A Skleníkové plyny (cesty) '!AA15</f>
        <v>30.240444613628945</v>
      </c>
      <c r="AB6" s="261">
        <f>'12b_A Skleníkové plyny (cesty) '!AB15</f>
        <v>28.709671976756574</v>
      </c>
      <c r="AC6" s="261">
        <f>'12b_A Skleníkové plyny (cesty) '!AC15</f>
        <v>27.18449646407629</v>
      </c>
      <c r="AD6" s="261">
        <f>'12b_A Skleníkové plyny (cesty) '!AD15</f>
        <v>25.65908231914409</v>
      </c>
      <c r="AE6" s="261">
        <f>'12b_A Skleníkové plyny (cesty) '!AE15</f>
        <v>24.144733659563634</v>
      </c>
      <c r="AF6" s="261">
        <f>'12b_A Skleníkové plyny (cesty) '!AF15</f>
        <v>22.629905029372097</v>
      </c>
      <c r="AG6" s="261">
        <f>'12b_A Skleníkové plyny (cesty) '!AG15</f>
        <v>21.125873280460155</v>
      </c>
      <c r="AH6" s="261">
        <f>'12b_A Skleníkové plyny (cesty) '!AH15</f>
        <v>19.621112433411859</v>
      </c>
      <c r="AI6" s="261">
        <f>'12b_A Skleníkové plyny (cesty) '!AI15</f>
        <v>18.12687341547948</v>
      </c>
      <c r="AJ6" s="261">
        <f>'12b_A Skleníkové plyny (cesty) '!AJ15</f>
        <v>16.631648059439435</v>
      </c>
      <c r="AK6" s="261">
        <f>'12b_A Skleníkové plyny (cesty) '!AK15</f>
        <v>15.146662735279978</v>
      </c>
      <c r="AL6" s="261">
        <f>'12b_A Skleníkové plyny (cesty) '!AL15</f>
        <v>13.660425385526334</v>
      </c>
      <c r="AM6" s="261">
        <f>'12b_A Skleníkové plyny (cesty) '!AM15</f>
        <v>12.070706572005804</v>
      </c>
      <c r="AN6" s="261">
        <f>'12b_A Skleníkové plyny (cesty) '!AN15</f>
        <v>10.483665035779804</v>
      </c>
      <c r="AO6" s="261">
        <f>'12b_A Skleníkové plyny (cesty) '!AO15</f>
        <v>8.9105579324036235</v>
      </c>
      <c r="AP6" s="261">
        <f>'12b_A Skleníkové plyny (cesty) '!AP15</f>
        <v>7.3400831093547545</v>
      </c>
    </row>
    <row r="7" spans="2:42" ht="11.85" customHeight="1" x14ac:dyDescent="0.3">
      <c r="B7" s="254" t="s">
        <v>151</v>
      </c>
      <c r="C7" s="260">
        <f t="shared" si="10"/>
        <v>275.69959211148881</v>
      </c>
      <c r="D7" s="261">
        <f>'12b_A Skleníkové plyny (cesty) '!D20</f>
        <v>0</v>
      </c>
      <c r="E7" s="261">
        <f>'12b_A Skleníkové plyny (cesty) '!E20</f>
        <v>0</v>
      </c>
      <c r="F7" s="261">
        <f>'12b_A Skleníkové plyny (cesty) '!F20</f>
        <v>0</v>
      </c>
      <c r="G7" s="261">
        <f>'12b_A Skleníkové plyny (cesty) '!G20</f>
        <v>11.739474829517356</v>
      </c>
      <c r="H7" s="261">
        <f>'12b_A Skleníkové plyny (cesty) '!H20</f>
        <v>11.730608591702079</v>
      </c>
      <c r="I7" s="261">
        <f>'12b_A Skleníkové plyny (cesty) '!I20</f>
        <v>11.663753459401743</v>
      </c>
      <c r="J7" s="261">
        <f>'12b_A Skleníkové plyny (cesty) '!J20</f>
        <v>11.547511279626768</v>
      </c>
      <c r="K7" s="261">
        <f>'12b_A Skleníkové plyny (cesty) '!K20</f>
        <v>11.380858724377065</v>
      </c>
      <c r="L7" s="261">
        <f>'12b_A Skleníkové plyny (cesty) '!L20</f>
        <v>11.177134055188878</v>
      </c>
      <c r="M7" s="261">
        <f>'12b_A Skleníkové plyny (cesty) '!M20</f>
        <v>10.881021880558254</v>
      </c>
      <c r="N7" s="261">
        <f>'12b_A Skleníkové plyny (cesty) '!N20</f>
        <v>10.659944146854469</v>
      </c>
      <c r="O7" s="261">
        <f>'12b_A Skleníkové plyny (cesty) '!O20</f>
        <v>10.434220937689489</v>
      </c>
      <c r="P7" s="261">
        <f>'12b_A Skleníkové plyny (cesty) '!P20</f>
        <v>10.206066093898599</v>
      </c>
      <c r="Q7" s="261">
        <f>'12b_A Skleníkové plyny (cesty) '!Q20</f>
        <v>9.9731760625548933</v>
      </c>
      <c r="R7" s="261">
        <f>'12b_A Skleníkové plyny (cesty) '!R20</f>
        <v>9.737795694838832</v>
      </c>
      <c r="S7" s="261">
        <f>'12b_A Skleníkové plyny (cesty) '!S20</f>
        <v>9.4229381845094533</v>
      </c>
      <c r="T7" s="261">
        <f>'12b_A Skleníkové plyny (cesty) '!T20</f>
        <v>9.1116509852959453</v>
      </c>
      <c r="U7" s="261">
        <f>'12b_A Skleníkové plyny (cesty) '!U20</f>
        <v>8.80163567649298</v>
      </c>
      <c r="V7" s="261">
        <f>'12b_A Skleníkové plyny (cesty) '!V20</f>
        <v>8.4951790687642692</v>
      </c>
      <c r="W7" s="261">
        <f>'12b_A Skleníkové plyny (cesty) '!W20</f>
        <v>8.1899966882998019</v>
      </c>
      <c r="X7" s="261">
        <f>'12b_A Skleníkové plyny (cesty) '!X20</f>
        <v>7.8883619675076373</v>
      </c>
      <c r="Y7" s="261">
        <f>'12b_A Skleníkové plyny (cesty) '!Y20</f>
        <v>7.5880043005784241</v>
      </c>
      <c r="Z7" s="261">
        <f>'12b_A Skleníkové plyny (cesty) '!Z20</f>
        <v>7.2911838308575048</v>
      </c>
      <c r="AA7" s="261">
        <f>'12b_A Skleníkové plyny (cesty) '!AA20</f>
        <v>6.9956437422568474</v>
      </c>
      <c r="AB7" s="261">
        <f>'12b_A Skleníkové plyny (cesty) '!AB20</f>
        <v>6.7036309779926846</v>
      </c>
      <c r="AC7" s="261">
        <f>'12b_A Skleníkové plyny (cesty) '!AC20</f>
        <v>6.4140182897486335</v>
      </c>
      <c r="AD7" s="261">
        <f>'12b_A Skleníkové plyny (cesty) '!AD20</f>
        <v>6.1256919421542451</v>
      </c>
      <c r="AE7" s="261">
        <f>'12b_A Skleníkové plyny (cesty) '!AE20</f>
        <v>5.8408792444262669</v>
      </c>
      <c r="AF7" s="261">
        <f>'12b_A Skleníkové plyny (cesty) '!AF20</f>
        <v>5.557357516337472</v>
      </c>
      <c r="AG7" s="261">
        <f>'12b_A Skleníkové plyny (cesty) '!AG20</f>
        <v>5.2773410882398375</v>
      </c>
      <c r="AH7" s="261">
        <f>'12b_A Skleníkové plyny (cesty) '!AH20</f>
        <v>4.9986208005039927</v>
      </c>
      <c r="AI7" s="261">
        <f>'12b_A Skleníkové plyny (cesty) '!AI20</f>
        <v>4.7233980927214265</v>
      </c>
      <c r="AJ7" s="261">
        <f>'12b_A Skleníkové plyny (cesty) '!AJ20</f>
        <v>4.4494772503584663</v>
      </c>
      <c r="AK7" s="261">
        <f>'12b_A Skleníkové plyny (cesty) '!AK20</f>
        <v>4.1790469101366288</v>
      </c>
      <c r="AL7" s="261">
        <f>'12b_A Skleníkové plyny (cesty) '!AL20</f>
        <v>3.909924727735588</v>
      </c>
      <c r="AM7" s="261">
        <f>'12b_A Skleníkové plyny (cesty) '!AM20</f>
        <v>3.6049777627189288</v>
      </c>
      <c r="AN7" s="261">
        <f>'12b_A Skleníkové plyny (cesty) '!AN20</f>
        <v>3.3007669709091116</v>
      </c>
      <c r="AO7" s="261">
        <f>'12b_A Skleníkové plyny (cesty) '!AO20</f>
        <v>2.9994469863397217</v>
      </c>
      <c r="AP7" s="261">
        <f>'12b_A Skleníkové plyny (cesty) '!AP20</f>
        <v>2.6988533503944638</v>
      </c>
    </row>
    <row r="8" spans="2:42" ht="11.85" customHeight="1" x14ac:dyDescent="0.3">
      <c r="B8" s="254" t="s">
        <v>586</v>
      </c>
      <c r="C8" s="260">
        <f t="shared" si="10"/>
        <v>1913329.4932228215</v>
      </c>
      <c r="D8" s="261">
        <f>'12b_A Skleníkové plyny (cesty) '!D25</f>
        <v>0</v>
      </c>
      <c r="E8" s="261">
        <f>'12b_A Skleníkové plyny (cesty) '!E25</f>
        <v>0</v>
      </c>
      <c r="F8" s="261">
        <f>'12b_A Skleníkové plyny (cesty) '!F25</f>
        <v>0</v>
      </c>
      <c r="G8" s="261">
        <f>'12b_A Skleníkové plyny (cesty) '!G25</f>
        <v>18978.645815191892</v>
      </c>
      <c r="H8" s="261">
        <f>'12b_A Skleníkové plyny (cesty) '!H25</f>
        <v>19847.522665109886</v>
      </c>
      <c r="I8" s="261">
        <f>'12b_A Skleníkové plyny (cesty) '!I25</f>
        <v>21065.31048521202</v>
      </c>
      <c r="J8" s="261">
        <f>'12b_A Skleníkové plyny (cesty) '!J25</f>
        <v>22581.650216478629</v>
      </c>
      <c r="K8" s="261">
        <f>'12b_A Skleníkové plyny (cesty) '!K25</f>
        <v>24402.647304442751</v>
      </c>
      <c r="L8" s="261">
        <f>'12b_A Skleníkové plyny (cesty) '!L25</f>
        <v>26450.162852410012</v>
      </c>
      <c r="M8" s="261">
        <f>'12b_A Skleníkové plyny (cesty) '!M25</f>
        <v>29048.783352776274</v>
      </c>
      <c r="N8" s="261">
        <f>'12b_A Skleníkové plyny (cesty) '!N25</f>
        <v>31216.520416459593</v>
      </c>
      <c r="O8" s="261">
        <f>'12b_A Skleníkové plyny (cesty) '!O25</f>
        <v>33420.892152053559</v>
      </c>
      <c r="P8" s="261">
        <f>'12b_A Skleníkové plyny (cesty) '!P25</f>
        <v>35649.02705895454</v>
      </c>
      <c r="Q8" s="261">
        <f>'12b_A Skleníkové plyny (cesty) '!Q25</f>
        <v>37914.553850730052</v>
      </c>
      <c r="R8" s="261">
        <f>'12b_A Skleníkové plyny (cesty) '!R25</f>
        <v>40204.422386731501</v>
      </c>
      <c r="S8" s="261">
        <f>'12b_A Skleníkové plyny (cesty) '!S25</f>
        <v>42294.290295689811</v>
      </c>
      <c r="T8" s="261">
        <f>'12b_A Skleníkové plyny (cesty) '!T25</f>
        <v>44370.454702298157</v>
      </c>
      <c r="U8" s="261">
        <f>'12b_A Skleníkové plyny (cesty) '!U25</f>
        <v>46446.494863299915</v>
      </c>
      <c r="V8" s="261">
        <f>'12b_A Skleníkové plyny (cesty) '!V25</f>
        <v>48509.096241808002</v>
      </c>
      <c r="W8" s="261">
        <f>'12b_A Skleníkové plyny (cesty) '!W25</f>
        <v>50571.758873873958</v>
      </c>
      <c r="X8" s="261">
        <f>'12b_A Skleníkové plyny (cesty) '!X25</f>
        <v>52621.250156446215</v>
      </c>
      <c r="Y8" s="261">
        <f>'12b_A Skleníkové plyny (cesty) '!Y25</f>
        <v>54670.99144761663</v>
      </c>
      <c r="Z8" s="261">
        <f>'12b_A Skleníkové plyny (cesty) '!Z25</f>
        <v>56707.831656435272</v>
      </c>
      <c r="AA8" s="261">
        <f>'12b_A Skleníkové plyny (cesty) '!AA25</f>
        <v>58745.114004551957</v>
      </c>
      <c r="AB8" s="261">
        <f>'12b_A Skleníkové plyny (cesty) '!AB25</f>
        <v>60769.768495978962</v>
      </c>
      <c r="AC8" s="261">
        <f>'12b_A Skleníkové plyny (cesty) '!AC25</f>
        <v>62788.51653111718</v>
      </c>
      <c r="AD8" s="261">
        <f>'12b_A Skleníkové plyny (cesty) '!AD25</f>
        <v>64808.001471967553</v>
      </c>
      <c r="AE8" s="261">
        <f>'12b_A Skleníkové plyny (cesty) '!AE25</f>
        <v>66815.27419307435</v>
      </c>
      <c r="AF8" s="261">
        <f>'12b_A Skleníkové plyny (cesty) '!AF25</f>
        <v>68823.484936866182</v>
      </c>
      <c r="AG8" s="261">
        <f>'12b_A Skleníkové plyny (cesty) '!AG25</f>
        <v>70819.764650334531</v>
      </c>
      <c r="AH8" s="261">
        <f>'12b_A Skleníkové plyny (cesty) '!AH25</f>
        <v>72817.187326221843</v>
      </c>
      <c r="AI8" s="261">
        <f>'12b_A Skleníkové plyny (cesty) '!AI25</f>
        <v>74802.96358319468</v>
      </c>
      <c r="AJ8" s="261">
        <f>'12b_A Skleníkové plyny (cesty) '!AJ25</f>
        <v>76790.091701236859</v>
      </c>
      <c r="AK8" s="261">
        <f>'12b_A Skleníkové plyny (cesty) '!AK25</f>
        <v>78765.861574683542</v>
      </c>
      <c r="AL8" s="261">
        <f>'12b_A Skleníkové plyny (cesty) '!AL25</f>
        <v>80743.196306870756</v>
      </c>
      <c r="AM8" s="261">
        <f>'12b_A Skleníkové plyny (cesty) '!AM25</f>
        <v>82340.255304703722</v>
      </c>
      <c r="AN8" s="261">
        <f>'12b_A Skleníkové plyny (cesty) '!AN25</f>
        <v>83933.558261565224</v>
      </c>
      <c r="AO8" s="261">
        <f>'12b_A Skleníkové plyny (cesty) '!AO25</f>
        <v>85510.469382280295</v>
      </c>
      <c r="AP8" s="261">
        <f>'12b_A Skleníkové plyny (cesty) '!AP25</f>
        <v>87083.678704155303</v>
      </c>
    </row>
    <row r="9" spans="2:42" ht="10.35" customHeight="1" x14ac:dyDescent="0.2">
      <c r="B9" s="255" t="s">
        <v>9</v>
      </c>
      <c r="C9" s="262">
        <f t="shared" si="10"/>
        <v>8148680.7219294608</v>
      </c>
      <c r="D9" s="262">
        <f>SUM(D5:D8)</f>
        <v>0</v>
      </c>
      <c r="E9" s="262">
        <f t="shared" ref="E9:AG9" si="11">SUM(E5:E8)</f>
        <v>0</v>
      </c>
      <c r="F9" s="262">
        <f t="shared" si="11"/>
        <v>0</v>
      </c>
      <c r="G9" s="262">
        <f t="shared" si="11"/>
        <v>258086.34944433329</v>
      </c>
      <c r="H9" s="262">
        <f t="shared" si="11"/>
        <v>258995.52116635014</v>
      </c>
      <c r="I9" s="262">
        <f t="shared" si="11"/>
        <v>259231.21956590493</v>
      </c>
      <c r="J9" s="262">
        <f t="shared" si="11"/>
        <v>258900.10679554669</v>
      </c>
      <c r="K9" s="262">
        <f t="shared" si="11"/>
        <v>257994.20883548318</v>
      </c>
      <c r="L9" s="262">
        <f t="shared" si="11"/>
        <v>256675.17535224289</v>
      </c>
      <c r="M9" s="262">
        <f t="shared" si="11"/>
        <v>254295.08899877756</v>
      </c>
      <c r="N9" s="262">
        <f t="shared" si="11"/>
        <v>252828.22959685858</v>
      </c>
      <c r="O9" s="262">
        <f t="shared" si="11"/>
        <v>251335.22990729482</v>
      </c>
      <c r="P9" s="262">
        <f t="shared" si="11"/>
        <v>249842.75509543234</v>
      </c>
      <c r="Q9" s="262">
        <f t="shared" si="11"/>
        <v>248324.54604797973</v>
      </c>
      <c r="R9" s="262">
        <f t="shared" si="11"/>
        <v>246807.53787411761</v>
      </c>
      <c r="S9" s="262">
        <f t="shared" si="11"/>
        <v>243460.08245362149</v>
      </c>
      <c r="T9" s="262">
        <f t="shared" si="11"/>
        <v>240204.38672688062</v>
      </c>
      <c r="U9" s="262">
        <f t="shared" si="11"/>
        <v>237014.78449218898</v>
      </c>
      <c r="V9" s="262">
        <f t="shared" si="11"/>
        <v>233918.40465940468</v>
      </c>
      <c r="W9" s="262">
        <f t="shared" si="11"/>
        <v>230890.07440592692</v>
      </c>
      <c r="X9" s="262">
        <f t="shared" si="11"/>
        <v>227956.50318224839</v>
      </c>
      <c r="Y9" s="262">
        <f t="shared" si="11"/>
        <v>225093.01912509953</v>
      </c>
      <c r="Z9" s="262">
        <f t="shared" si="11"/>
        <v>222325.90724837611</v>
      </c>
      <c r="AA9" s="262">
        <f t="shared" si="11"/>
        <v>219631.0045099461</v>
      </c>
      <c r="AB9" s="262">
        <f t="shared" si="11"/>
        <v>217034.16632197204</v>
      </c>
      <c r="AC9" s="262">
        <f t="shared" si="11"/>
        <v>214523.88786567631</v>
      </c>
      <c r="AD9" s="262">
        <f t="shared" si="11"/>
        <v>212089.1658421139</v>
      </c>
      <c r="AE9" s="262">
        <f t="shared" si="11"/>
        <v>209755.20114428611</v>
      </c>
      <c r="AF9" s="262">
        <f t="shared" si="11"/>
        <v>207499.13909497444</v>
      </c>
      <c r="AG9" s="262">
        <f t="shared" si="11"/>
        <v>205345.73721581622</v>
      </c>
      <c r="AH9" s="262">
        <f t="shared" ref="AH9:AN9" si="12">SUM(AH5:AH8)</f>
        <v>203272.67950868531</v>
      </c>
      <c r="AI9" s="262">
        <f t="shared" si="12"/>
        <v>201304.2742591225</v>
      </c>
      <c r="AJ9" s="262">
        <f t="shared" si="12"/>
        <v>199418.75338548061</v>
      </c>
      <c r="AK9" s="262">
        <f t="shared" si="12"/>
        <v>197639.9698599613</v>
      </c>
      <c r="AL9" s="262">
        <f t="shared" si="12"/>
        <v>195946.71308623327</v>
      </c>
      <c r="AM9" s="262">
        <f t="shared" si="12"/>
        <v>192648.49149913483</v>
      </c>
      <c r="AN9" s="262">
        <f t="shared" si="12"/>
        <v>189367.3837718782</v>
      </c>
      <c r="AO9" s="262">
        <f t="shared" ref="AO9:AP9" si="13">SUM(AO5:AO8)</f>
        <v>186125.14849616191</v>
      </c>
      <c r="AP9" s="262">
        <f t="shared" si="13"/>
        <v>182899.87509394778</v>
      </c>
    </row>
    <row r="12" spans="2:42" x14ac:dyDescent="0.2">
      <c r="B12" s="254"/>
      <c r="C12" s="254"/>
      <c r="D12" s="254" t="s">
        <v>10</v>
      </c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</row>
    <row r="13" spans="2:42" x14ac:dyDescent="0.2">
      <c r="B13" s="255" t="s">
        <v>457</v>
      </c>
      <c r="C13" s="255"/>
      <c r="D13" s="254">
        <v>1</v>
      </c>
      <c r="E13" s="254">
        <v>2</v>
      </c>
      <c r="F13" s="254">
        <v>3</v>
      </c>
      <c r="G13" s="254">
        <v>4</v>
      </c>
      <c r="H13" s="254">
        <v>5</v>
      </c>
      <c r="I13" s="254">
        <v>6</v>
      </c>
      <c r="J13" s="254">
        <v>7</v>
      </c>
      <c r="K13" s="254">
        <v>8</v>
      </c>
      <c r="L13" s="254">
        <v>9</v>
      </c>
      <c r="M13" s="254">
        <v>10</v>
      </c>
      <c r="N13" s="254">
        <v>11</v>
      </c>
      <c r="O13" s="254">
        <v>12</v>
      </c>
      <c r="P13" s="254">
        <v>13</v>
      </c>
      <c r="Q13" s="254">
        <v>14</v>
      </c>
      <c r="R13" s="254">
        <v>15</v>
      </c>
      <c r="S13" s="254">
        <v>16</v>
      </c>
      <c r="T13" s="254">
        <v>17</v>
      </c>
      <c r="U13" s="254">
        <v>18</v>
      </c>
      <c r="V13" s="254">
        <v>19</v>
      </c>
      <c r="W13" s="254">
        <v>20</v>
      </c>
      <c r="X13" s="254">
        <v>21</v>
      </c>
      <c r="Y13" s="254">
        <v>22</v>
      </c>
      <c r="Z13" s="254">
        <v>23</v>
      </c>
      <c r="AA13" s="254">
        <v>24</v>
      </c>
      <c r="AB13" s="254">
        <v>25</v>
      </c>
      <c r="AC13" s="254">
        <v>26</v>
      </c>
      <c r="AD13" s="254">
        <v>27</v>
      </c>
      <c r="AE13" s="254">
        <v>28</v>
      </c>
      <c r="AF13" s="254">
        <v>29</v>
      </c>
      <c r="AG13" s="254">
        <v>30</v>
      </c>
      <c r="AH13" s="254">
        <v>31</v>
      </c>
      <c r="AI13" s="254">
        <v>32</v>
      </c>
      <c r="AJ13" s="254">
        <v>33</v>
      </c>
      <c r="AK13" s="254">
        <v>34</v>
      </c>
      <c r="AL13" s="254">
        <v>35</v>
      </c>
      <c r="AM13" s="254">
        <v>36</v>
      </c>
      <c r="AN13" s="254">
        <v>37</v>
      </c>
      <c r="AO13" s="254">
        <v>38</v>
      </c>
      <c r="AP13" s="254">
        <v>39</v>
      </c>
    </row>
    <row r="14" spans="2:42" x14ac:dyDescent="0.2">
      <c r="B14" s="257" t="s">
        <v>34</v>
      </c>
      <c r="C14" s="258" t="s">
        <v>9</v>
      </c>
      <c r="D14" s="298">
        <f t="shared" ref="D14:AG14" si="14">D4</f>
        <v>2026</v>
      </c>
      <c r="E14" s="298">
        <f t="shared" si="14"/>
        <v>2027</v>
      </c>
      <c r="F14" s="298">
        <f t="shared" si="14"/>
        <v>2028</v>
      </c>
      <c r="G14" s="298">
        <f t="shared" si="14"/>
        <v>2029</v>
      </c>
      <c r="H14" s="298">
        <f t="shared" si="14"/>
        <v>2030</v>
      </c>
      <c r="I14" s="298">
        <f t="shared" si="14"/>
        <v>2031</v>
      </c>
      <c r="J14" s="298">
        <f t="shared" si="14"/>
        <v>2032</v>
      </c>
      <c r="K14" s="298">
        <f t="shared" si="14"/>
        <v>2033</v>
      </c>
      <c r="L14" s="298">
        <f t="shared" si="14"/>
        <v>2034</v>
      </c>
      <c r="M14" s="298">
        <f t="shared" si="14"/>
        <v>2035</v>
      </c>
      <c r="N14" s="298">
        <f t="shared" si="14"/>
        <v>2036</v>
      </c>
      <c r="O14" s="298">
        <f t="shared" si="14"/>
        <v>2037</v>
      </c>
      <c r="P14" s="298">
        <f t="shared" si="14"/>
        <v>2038</v>
      </c>
      <c r="Q14" s="298">
        <f t="shared" si="14"/>
        <v>2039</v>
      </c>
      <c r="R14" s="298">
        <f t="shared" si="14"/>
        <v>2040</v>
      </c>
      <c r="S14" s="298">
        <f t="shared" si="14"/>
        <v>2041</v>
      </c>
      <c r="T14" s="298">
        <f t="shared" si="14"/>
        <v>2042</v>
      </c>
      <c r="U14" s="298">
        <f t="shared" si="14"/>
        <v>2043</v>
      </c>
      <c r="V14" s="298">
        <f t="shared" si="14"/>
        <v>2044</v>
      </c>
      <c r="W14" s="298">
        <f t="shared" si="14"/>
        <v>2045</v>
      </c>
      <c r="X14" s="298">
        <f t="shared" si="14"/>
        <v>2046</v>
      </c>
      <c r="Y14" s="298">
        <f t="shared" si="14"/>
        <v>2047</v>
      </c>
      <c r="Z14" s="298">
        <f t="shared" si="14"/>
        <v>2048</v>
      </c>
      <c r="AA14" s="298">
        <f t="shared" si="14"/>
        <v>2049</v>
      </c>
      <c r="AB14" s="298">
        <f t="shared" si="14"/>
        <v>2050</v>
      </c>
      <c r="AC14" s="298">
        <f t="shared" si="14"/>
        <v>2051</v>
      </c>
      <c r="AD14" s="298">
        <f t="shared" si="14"/>
        <v>2052</v>
      </c>
      <c r="AE14" s="298">
        <f t="shared" si="14"/>
        <v>2053</v>
      </c>
      <c r="AF14" s="298">
        <f t="shared" si="14"/>
        <v>2054</v>
      </c>
      <c r="AG14" s="298">
        <f t="shared" si="14"/>
        <v>2055</v>
      </c>
      <c r="AH14" s="298">
        <f t="shared" ref="AH14:AN14" si="15">AH4</f>
        <v>2056</v>
      </c>
      <c r="AI14" s="298">
        <f t="shared" si="15"/>
        <v>2057</v>
      </c>
      <c r="AJ14" s="298">
        <f t="shared" si="15"/>
        <v>2058</v>
      </c>
      <c r="AK14" s="298">
        <f t="shared" si="15"/>
        <v>2059</v>
      </c>
      <c r="AL14" s="298">
        <f t="shared" si="15"/>
        <v>2060</v>
      </c>
      <c r="AM14" s="298">
        <f t="shared" si="15"/>
        <v>2061</v>
      </c>
      <c r="AN14" s="298">
        <f t="shared" si="15"/>
        <v>2062</v>
      </c>
      <c r="AO14" s="298">
        <f t="shared" ref="AO14:AP14" si="16">AO4</f>
        <v>2063</v>
      </c>
      <c r="AP14" s="298">
        <f t="shared" si="16"/>
        <v>2064</v>
      </c>
    </row>
    <row r="15" spans="2:42" ht="12.6" x14ac:dyDescent="0.3">
      <c r="B15" s="254" t="s">
        <v>149</v>
      </c>
      <c r="C15" s="260">
        <f>SUM(D15:AP15)</f>
        <v>0</v>
      </c>
      <c r="D15" s="261">
        <v>0</v>
      </c>
      <c r="E15" s="261">
        <v>0</v>
      </c>
      <c r="F15" s="261">
        <v>0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261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1">
        <v>0</v>
      </c>
      <c r="Z15" s="261">
        <v>0</v>
      </c>
      <c r="AA15" s="261">
        <v>0</v>
      </c>
      <c r="AB15" s="261">
        <v>0</v>
      </c>
      <c r="AC15" s="261">
        <v>0</v>
      </c>
      <c r="AD15" s="261">
        <v>0</v>
      </c>
      <c r="AE15" s="261">
        <v>0</v>
      </c>
      <c r="AF15" s="261">
        <v>0</v>
      </c>
      <c r="AG15" s="261">
        <v>0</v>
      </c>
      <c r="AH15" s="261">
        <v>0</v>
      </c>
      <c r="AI15" s="261">
        <v>0</v>
      </c>
      <c r="AJ15" s="261">
        <v>0</v>
      </c>
      <c r="AK15" s="261">
        <v>0</v>
      </c>
      <c r="AL15" s="261">
        <v>0</v>
      </c>
      <c r="AM15" s="261">
        <v>0</v>
      </c>
      <c r="AN15" s="261">
        <v>0</v>
      </c>
      <c r="AO15" s="261">
        <v>0</v>
      </c>
      <c r="AP15" s="261">
        <v>0</v>
      </c>
    </row>
    <row r="16" spans="2:42" ht="12.6" x14ac:dyDescent="0.3">
      <c r="B16" s="254" t="s">
        <v>150</v>
      </c>
      <c r="C16" s="260">
        <f t="shared" ref="C16:C19" si="17">SUM(D16:AP16)</f>
        <v>0</v>
      </c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>
        <v>0</v>
      </c>
      <c r="J16" s="261">
        <v>0</v>
      </c>
      <c r="K16" s="261">
        <v>0</v>
      </c>
      <c r="L16" s="261">
        <v>0</v>
      </c>
      <c r="M16" s="261">
        <v>0</v>
      </c>
      <c r="N16" s="261">
        <v>0</v>
      </c>
      <c r="O16" s="261">
        <v>0</v>
      </c>
      <c r="P16" s="261">
        <v>0</v>
      </c>
      <c r="Q16" s="261">
        <v>0</v>
      </c>
      <c r="R16" s="261">
        <v>0</v>
      </c>
      <c r="S16" s="261">
        <v>0</v>
      </c>
      <c r="T16" s="261">
        <v>0</v>
      </c>
      <c r="U16" s="261">
        <v>0</v>
      </c>
      <c r="V16" s="261">
        <v>0</v>
      </c>
      <c r="W16" s="261">
        <v>0</v>
      </c>
      <c r="X16" s="261">
        <v>0</v>
      </c>
      <c r="Y16" s="261">
        <v>0</v>
      </c>
      <c r="Z16" s="261">
        <v>0</v>
      </c>
      <c r="AA16" s="261">
        <v>0</v>
      </c>
      <c r="AB16" s="261">
        <v>0</v>
      </c>
      <c r="AC16" s="261">
        <v>0</v>
      </c>
      <c r="AD16" s="261">
        <v>0</v>
      </c>
      <c r="AE16" s="261">
        <v>0</v>
      </c>
      <c r="AF16" s="261">
        <v>0</v>
      </c>
      <c r="AG16" s="261">
        <v>0</v>
      </c>
      <c r="AH16" s="261">
        <v>0</v>
      </c>
      <c r="AI16" s="261">
        <v>0</v>
      </c>
      <c r="AJ16" s="261">
        <v>0</v>
      </c>
      <c r="AK16" s="261">
        <v>0</v>
      </c>
      <c r="AL16" s="261">
        <v>0</v>
      </c>
      <c r="AM16" s="261">
        <v>0</v>
      </c>
      <c r="AN16" s="261">
        <v>0</v>
      </c>
      <c r="AO16" s="261">
        <v>0</v>
      </c>
      <c r="AP16" s="261">
        <v>0</v>
      </c>
    </row>
    <row r="17" spans="2:42" ht="12.6" x14ac:dyDescent="0.3">
      <c r="B17" s="254" t="s">
        <v>151</v>
      </c>
      <c r="C17" s="260">
        <f t="shared" si="17"/>
        <v>0</v>
      </c>
      <c r="D17" s="261">
        <v>0</v>
      </c>
      <c r="E17" s="261">
        <v>0</v>
      </c>
      <c r="F17" s="261">
        <v>0</v>
      </c>
      <c r="G17" s="261">
        <v>0</v>
      </c>
      <c r="H17" s="261">
        <v>0</v>
      </c>
      <c r="I17" s="261">
        <v>0</v>
      </c>
      <c r="J17" s="261">
        <v>0</v>
      </c>
      <c r="K17" s="261">
        <v>0</v>
      </c>
      <c r="L17" s="261">
        <v>0</v>
      </c>
      <c r="M17" s="261">
        <v>0</v>
      </c>
      <c r="N17" s="261">
        <v>0</v>
      </c>
      <c r="O17" s="261">
        <v>0</v>
      </c>
      <c r="P17" s="261">
        <v>0</v>
      </c>
      <c r="Q17" s="261">
        <v>0</v>
      </c>
      <c r="R17" s="261">
        <v>0</v>
      </c>
      <c r="S17" s="261"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261">
        <v>0</v>
      </c>
      <c r="Z17" s="261">
        <v>0</v>
      </c>
      <c r="AA17" s="261">
        <v>0</v>
      </c>
      <c r="AB17" s="261">
        <v>0</v>
      </c>
      <c r="AC17" s="261">
        <v>0</v>
      </c>
      <c r="AD17" s="261">
        <v>0</v>
      </c>
      <c r="AE17" s="261">
        <v>0</v>
      </c>
      <c r="AF17" s="261">
        <v>0</v>
      </c>
      <c r="AG17" s="261">
        <v>0</v>
      </c>
      <c r="AH17" s="261">
        <v>0</v>
      </c>
      <c r="AI17" s="261">
        <v>0</v>
      </c>
      <c r="AJ17" s="261">
        <v>0</v>
      </c>
      <c r="AK17" s="261">
        <v>0</v>
      </c>
      <c r="AL17" s="261">
        <v>0</v>
      </c>
      <c r="AM17" s="261">
        <v>0</v>
      </c>
      <c r="AN17" s="261">
        <v>0</v>
      </c>
      <c r="AO17" s="261">
        <v>0</v>
      </c>
      <c r="AP17" s="261">
        <v>0</v>
      </c>
    </row>
    <row r="18" spans="2:42" ht="12.6" x14ac:dyDescent="0.3">
      <c r="B18" s="254" t="s">
        <v>586</v>
      </c>
      <c r="C18" s="260">
        <f t="shared" si="17"/>
        <v>0</v>
      </c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>
        <v>0</v>
      </c>
      <c r="J18" s="261">
        <v>0</v>
      </c>
      <c r="K18" s="261">
        <v>0</v>
      </c>
      <c r="L18" s="261">
        <v>0</v>
      </c>
      <c r="M18" s="261">
        <v>0</v>
      </c>
      <c r="N18" s="261">
        <v>0</v>
      </c>
      <c r="O18" s="261">
        <v>0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v>0</v>
      </c>
      <c r="V18" s="261">
        <v>0</v>
      </c>
      <c r="W18" s="261">
        <v>0</v>
      </c>
      <c r="X18" s="261">
        <v>0</v>
      </c>
      <c r="Y18" s="261">
        <v>0</v>
      </c>
      <c r="Z18" s="261">
        <v>0</v>
      </c>
      <c r="AA18" s="261">
        <v>0</v>
      </c>
      <c r="AB18" s="261">
        <v>0</v>
      </c>
      <c r="AC18" s="261">
        <v>0</v>
      </c>
      <c r="AD18" s="261">
        <v>0</v>
      </c>
      <c r="AE18" s="261">
        <v>0</v>
      </c>
      <c r="AF18" s="261">
        <v>0</v>
      </c>
      <c r="AG18" s="261">
        <v>0</v>
      </c>
      <c r="AH18" s="261">
        <v>0</v>
      </c>
      <c r="AI18" s="261">
        <v>0</v>
      </c>
      <c r="AJ18" s="261">
        <v>0</v>
      </c>
      <c r="AK18" s="261">
        <v>0</v>
      </c>
      <c r="AL18" s="261">
        <v>0</v>
      </c>
      <c r="AM18" s="261">
        <v>0</v>
      </c>
      <c r="AN18" s="261">
        <v>0</v>
      </c>
      <c r="AO18" s="261">
        <v>0</v>
      </c>
      <c r="AP18" s="261">
        <v>0</v>
      </c>
    </row>
    <row r="19" spans="2:42" x14ac:dyDescent="0.2">
      <c r="B19" s="255" t="s">
        <v>35</v>
      </c>
      <c r="C19" s="262">
        <f t="shared" si="17"/>
        <v>0</v>
      </c>
      <c r="D19" s="262">
        <f>SUM(D15:D18)</f>
        <v>0</v>
      </c>
      <c r="E19" s="262">
        <f t="shared" ref="E19:AG19" si="18">SUM(E15:E18)</f>
        <v>0</v>
      </c>
      <c r="F19" s="262">
        <f t="shared" si="18"/>
        <v>0</v>
      </c>
      <c r="G19" s="262">
        <f t="shared" si="18"/>
        <v>0</v>
      </c>
      <c r="H19" s="262">
        <f t="shared" si="18"/>
        <v>0</v>
      </c>
      <c r="I19" s="262">
        <f t="shared" si="18"/>
        <v>0</v>
      </c>
      <c r="J19" s="262">
        <f t="shared" si="18"/>
        <v>0</v>
      </c>
      <c r="K19" s="262">
        <f t="shared" si="18"/>
        <v>0</v>
      </c>
      <c r="L19" s="262">
        <f t="shared" si="18"/>
        <v>0</v>
      </c>
      <c r="M19" s="262">
        <f t="shared" si="18"/>
        <v>0</v>
      </c>
      <c r="N19" s="262">
        <f t="shared" si="18"/>
        <v>0</v>
      </c>
      <c r="O19" s="262">
        <f t="shared" si="18"/>
        <v>0</v>
      </c>
      <c r="P19" s="262">
        <f t="shared" si="18"/>
        <v>0</v>
      </c>
      <c r="Q19" s="262">
        <f t="shared" si="18"/>
        <v>0</v>
      </c>
      <c r="R19" s="262">
        <f t="shared" si="18"/>
        <v>0</v>
      </c>
      <c r="S19" s="262">
        <f t="shared" si="18"/>
        <v>0</v>
      </c>
      <c r="T19" s="262">
        <f t="shared" si="18"/>
        <v>0</v>
      </c>
      <c r="U19" s="262">
        <f t="shared" si="18"/>
        <v>0</v>
      </c>
      <c r="V19" s="262">
        <f t="shared" si="18"/>
        <v>0</v>
      </c>
      <c r="W19" s="262">
        <f t="shared" si="18"/>
        <v>0</v>
      </c>
      <c r="X19" s="262">
        <f t="shared" si="18"/>
        <v>0</v>
      </c>
      <c r="Y19" s="262">
        <f t="shared" si="18"/>
        <v>0</v>
      </c>
      <c r="Z19" s="262">
        <f t="shared" si="18"/>
        <v>0</v>
      </c>
      <c r="AA19" s="262">
        <f t="shared" si="18"/>
        <v>0</v>
      </c>
      <c r="AB19" s="262">
        <f t="shared" si="18"/>
        <v>0</v>
      </c>
      <c r="AC19" s="262">
        <f t="shared" si="18"/>
        <v>0</v>
      </c>
      <c r="AD19" s="262">
        <f t="shared" si="18"/>
        <v>0</v>
      </c>
      <c r="AE19" s="262">
        <f t="shared" si="18"/>
        <v>0</v>
      </c>
      <c r="AF19" s="262">
        <f t="shared" si="18"/>
        <v>0</v>
      </c>
      <c r="AG19" s="262">
        <f t="shared" si="18"/>
        <v>0</v>
      </c>
      <c r="AH19" s="262">
        <f t="shared" ref="AH19:AN19" si="19">SUM(AH15:AH18)</f>
        <v>0</v>
      </c>
      <c r="AI19" s="262">
        <f t="shared" si="19"/>
        <v>0</v>
      </c>
      <c r="AJ19" s="262">
        <f t="shared" si="19"/>
        <v>0</v>
      </c>
      <c r="AK19" s="262">
        <f t="shared" si="19"/>
        <v>0</v>
      </c>
      <c r="AL19" s="262">
        <f t="shared" si="19"/>
        <v>0</v>
      </c>
      <c r="AM19" s="262">
        <f t="shared" si="19"/>
        <v>0</v>
      </c>
      <c r="AN19" s="262">
        <f t="shared" si="19"/>
        <v>0</v>
      </c>
      <c r="AO19" s="262">
        <f t="shared" ref="AO19:AP19" si="20">SUM(AO15:AO18)</f>
        <v>0</v>
      </c>
      <c r="AP19" s="262">
        <f t="shared" si="20"/>
        <v>0</v>
      </c>
    </row>
    <row r="22" spans="2:42" x14ac:dyDescent="0.2">
      <c r="B22" s="254"/>
      <c r="C22" s="254"/>
      <c r="D22" s="254" t="s">
        <v>10</v>
      </c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</row>
    <row r="23" spans="2:42" x14ac:dyDescent="0.2">
      <c r="B23" s="255" t="s">
        <v>458</v>
      </c>
      <c r="C23" s="255"/>
      <c r="D23" s="254">
        <v>1</v>
      </c>
      <c r="E23" s="254">
        <v>2</v>
      </c>
      <c r="F23" s="254">
        <v>3</v>
      </c>
      <c r="G23" s="254">
        <v>4</v>
      </c>
      <c r="H23" s="254">
        <v>5</v>
      </c>
      <c r="I23" s="254">
        <v>6</v>
      </c>
      <c r="J23" s="254">
        <v>7</v>
      </c>
      <c r="K23" s="254">
        <v>8</v>
      </c>
      <c r="L23" s="254">
        <v>9</v>
      </c>
      <c r="M23" s="254">
        <v>10</v>
      </c>
      <c r="N23" s="254">
        <v>11</v>
      </c>
      <c r="O23" s="254">
        <v>12</v>
      </c>
      <c r="P23" s="254">
        <v>13</v>
      </c>
      <c r="Q23" s="254">
        <v>14</v>
      </c>
      <c r="R23" s="254">
        <v>15</v>
      </c>
      <c r="S23" s="254">
        <v>16</v>
      </c>
      <c r="T23" s="254">
        <v>17</v>
      </c>
      <c r="U23" s="254">
        <v>18</v>
      </c>
      <c r="V23" s="254">
        <v>19</v>
      </c>
      <c r="W23" s="254">
        <v>20</v>
      </c>
      <c r="X23" s="254">
        <v>21</v>
      </c>
      <c r="Y23" s="254">
        <v>22</v>
      </c>
      <c r="Z23" s="254">
        <v>23</v>
      </c>
      <c r="AA23" s="254">
        <v>24</v>
      </c>
      <c r="AB23" s="254">
        <v>25</v>
      </c>
      <c r="AC23" s="254">
        <v>26</v>
      </c>
      <c r="AD23" s="254">
        <v>27</v>
      </c>
      <c r="AE23" s="254">
        <v>28</v>
      </c>
      <c r="AF23" s="254">
        <v>29</v>
      </c>
      <c r="AG23" s="254">
        <v>30</v>
      </c>
      <c r="AH23" s="254">
        <v>31</v>
      </c>
      <c r="AI23" s="254">
        <v>32</v>
      </c>
      <c r="AJ23" s="254">
        <v>33</v>
      </c>
      <c r="AK23" s="254">
        <v>34</v>
      </c>
      <c r="AL23" s="254">
        <v>35</v>
      </c>
      <c r="AM23" s="254">
        <v>36</v>
      </c>
      <c r="AN23" s="254">
        <v>37</v>
      </c>
      <c r="AO23" s="254">
        <v>38</v>
      </c>
      <c r="AP23" s="254">
        <v>39</v>
      </c>
    </row>
    <row r="24" spans="2:42" x14ac:dyDescent="0.2">
      <c r="B24" s="257" t="s">
        <v>62</v>
      </c>
      <c r="C24" s="258" t="s">
        <v>9</v>
      </c>
      <c r="D24" s="298">
        <f t="shared" ref="D24:AG24" si="21">D4</f>
        <v>2026</v>
      </c>
      <c r="E24" s="298">
        <f t="shared" si="21"/>
        <v>2027</v>
      </c>
      <c r="F24" s="298">
        <f t="shared" si="21"/>
        <v>2028</v>
      </c>
      <c r="G24" s="298">
        <f t="shared" si="21"/>
        <v>2029</v>
      </c>
      <c r="H24" s="298">
        <f t="shared" si="21"/>
        <v>2030</v>
      </c>
      <c r="I24" s="298">
        <f t="shared" si="21"/>
        <v>2031</v>
      </c>
      <c r="J24" s="298">
        <f t="shared" si="21"/>
        <v>2032</v>
      </c>
      <c r="K24" s="298">
        <f t="shared" si="21"/>
        <v>2033</v>
      </c>
      <c r="L24" s="298">
        <f t="shared" si="21"/>
        <v>2034</v>
      </c>
      <c r="M24" s="298">
        <f t="shared" si="21"/>
        <v>2035</v>
      </c>
      <c r="N24" s="298">
        <f t="shared" si="21"/>
        <v>2036</v>
      </c>
      <c r="O24" s="298">
        <f t="shared" si="21"/>
        <v>2037</v>
      </c>
      <c r="P24" s="298">
        <f t="shared" si="21"/>
        <v>2038</v>
      </c>
      <c r="Q24" s="298">
        <f t="shared" si="21"/>
        <v>2039</v>
      </c>
      <c r="R24" s="298">
        <f t="shared" si="21"/>
        <v>2040</v>
      </c>
      <c r="S24" s="298">
        <f t="shared" si="21"/>
        <v>2041</v>
      </c>
      <c r="T24" s="298">
        <f t="shared" si="21"/>
        <v>2042</v>
      </c>
      <c r="U24" s="298">
        <f t="shared" si="21"/>
        <v>2043</v>
      </c>
      <c r="V24" s="298">
        <f t="shared" si="21"/>
        <v>2044</v>
      </c>
      <c r="W24" s="298">
        <f t="shared" si="21"/>
        <v>2045</v>
      </c>
      <c r="X24" s="298">
        <f t="shared" si="21"/>
        <v>2046</v>
      </c>
      <c r="Y24" s="298">
        <f t="shared" si="21"/>
        <v>2047</v>
      </c>
      <c r="Z24" s="298">
        <f t="shared" si="21"/>
        <v>2048</v>
      </c>
      <c r="AA24" s="298">
        <f t="shared" si="21"/>
        <v>2049</v>
      </c>
      <c r="AB24" s="298">
        <f t="shared" si="21"/>
        <v>2050</v>
      </c>
      <c r="AC24" s="298">
        <f t="shared" si="21"/>
        <v>2051</v>
      </c>
      <c r="AD24" s="298">
        <f t="shared" si="21"/>
        <v>2052</v>
      </c>
      <c r="AE24" s="298">
        <f t="shared" si="21"/>
        <v>2053</v>
      </c>
      <c r="AF24" s="298">
        <f t="shared" si="21"/>
        <v>2054</v>
      </c>
      <c r="AG24" s="298">
        <f t="shared" si="21"/>
        <v>2055</v>
      </c>
      <c r="AH24" s="298">
        <f t="shared" ref="AH24:AN24" si="22">AH4</f>
        <v>2056</v>
      </c>
      <c r="AI24" s="298">
        <f t="shared" si="22"/>
        <v>2057</v>
      </c>
      <c r="AJ24" s="298">
        <f t="shared" si="22"/>
        <v>2058</v>
      </c>
      <c r="AK24" s="298">
        <f t="shared" si="22"/>
        <v>2059</v>
      </c>
      <c r="AL24" s="298">
        <f t="shared" si="22"/>
        <v>2060</v>
      </c>
      <c r="AM24" s="298">
        <f t="shared" si="22"/>
        <v>2061</v>
      </c>
      <c r="AN24" s="298">
        <f t="shared" si="22"/>
        <v>2062</v>
      </c>
      <c r="AO24" s="298">
        <f t="shared" ref="AO24:AP24" si="23">AO4</f>
        <v>2063</v>
      </c>
      <c r="AP24" s="298">
        <f t="shared" si="23"/>
        <v>2064</v>
      </c>
    </row>
    <row r="25" spans="2:42" ht="12.6" x14ac:dyDescent="0.3">
      <c r="B25" s="254" t="s">
        <v>149</v>
      </c>
      <c r="C25" s="260">
        <f>SUM(D25:AP25)</f>
        <v>6233870.2624919787</v>
      </c>
      <c r="D25" s="260">
        <f t="shared" ref="D25:AG28" si="24">D5-D15</f>
        <v>0</v>
      </c>
      <c r="E25" s="260">
        <f t="shared" si="24"/>
        <v>0</v>
      </c>
      <c r="F25" s="260">
        <f t="shared" si="24"/>
        <v>0</v>
      </c>
      <c r="G25" s="260">
        <f t="shared" si="24"/>
        <v>239041.25896515173</v>
      </c>
      <c r="H25" s="260">
        <f t="shared" si="24"/>
        <v>239081.63233592574</v>
      </c>
      <c r="I25" s="260">
        <f t="shared" si="24"/>
        <v>238099.96997541923</v>
      </c>
      <c r="J25" s="260">
        <f t="shared" si="24"/>
        <v>236253.24207870447</v>
      </c>
      <c r="K25" s="260">
        <f t="shared" si="24"/>
        <v>233527.37583949024</v>
      </c>
      <c r="L25" s="260">
        <f t="shared" si="24"/>
        <v>230162.08023999582</v>
      </c>
      <c r="M25" s="260">
        <f t="shared" si="24"/>
        <v>225185.18428404108</v>
      </c>
      <c r="N25" s="260">
        <f t="shared" si="24"/>
        <v>221551.95041502782</v>
      </c>
      <c r="O25" s="260">
        <f t="shared" si="24"/>
        <v>217855.9719617769</v>
      </c>
      <c r="P25" s="260">
        <f t="shared" si="24"/>
        <v>214136.77234797322</v>
      </c>
      <c r="Q25" s="260">
        <f t="shared" si="24"/>
        <v>210354.47768601682</v>
      </c>
      <c r="R25" s="260">
        <f t="shared" si="24"/>
        <v>206549.05978449158</v>
      </c>
      <c r="S25" s="260">
        <f t="shared" si="24"/>
        <v>201113.64360287646</v>
      </c>
      <c r="T25" s="260">
        <f t="shared" si="24"/>
        <v>195783.67460729022</v>
      </c>
      <c r="U25" s="260">
        <f t="shared" si="24"/>
        <v>190519.92131844349</v>
      </c>
      <c r="V25" s="260">
        <f t="shared" si="24"/>
        <v>185362.8134535274</v>
      </c>
      <c r="W25" s="260">
        <f t="shared" si="24"/>
        <v>180273.69209110015</v>
      </c>
      <c r="X25" s="260">
        <f t="shared" si="24"/>
        <v>175292.48560152669</v>
      </c>
      <c r="Y25" s="260">
        <f t="shared" si="24"/>
        <v>170381.11466026134</v>
      </c>
      <c r="Z25" s="260">
        <f t="shared" si="24"/>
        <v>165579.00173402354</v>
      </c>
      <c r="AA25" s="260">
        <f t="shared" si="24"/>
        <v>160848.65441703825</v>
      </c>
      <c r="AB25" s="260">
        <f t="shared" si="24"/>
        <v>156228.98452303835</v>
      </c>
      <c r="AC25" s="260">
        <f t="shared" si="24"/>
        <v>151701.77281980534</v>
      </c>
      <c r="AD25" s="260">
        <f t="shared" si="24"/>
        <v>147249.37959588505</v>
      </c>
      <c r="AE25" s="260">
        <f t="shared" si="24"/>
        <v>142909.94133830775</v>
      </c>
      <c r="AF25" s="260">
        <f t="shared" si="24"/>
        <v>138647.46689556254</v>
      </c>
      <c r="AG25" s="260">
        <f t="shared" si="24"/>
        <v>134499.56935111299</v>
      </c>
      <c r="AH25" s="260">
        <f t="shared" ref="AH25:AN25" si="25">AH5-AH15</f>
        <v>130430.87244922957</v>
      </c>
      <c r="AI25" s="260">
        <f t="shared" si="25"/>
        <v>126478.4604044196</v>
      </c>
      <c r="AJ25" s="260">
        <f t="shared" si="25"/>
        <v>122607.58055893397</v>
      </c>
      <c r="AK25" s="260">
        <f t="shared" si="25"/>
        <v>118854.78257563233</v>
      </c>
      <c r="AL25" s="260">
        <f t="shared" si="25"/>
        <v>115185.94642924925</v>
      </c>
      <c r="AM25" s="260">
        <f t="shared" si="25"/>
        <v>110292.56051009639</v>
      </c>
      <c r="AN25" s="260">
        <f t="shared" si="25"/>
        <v>105420.04107830631</v>
      </c>
      <c r="AO25" s="260">
        <f t="shared" ref="AO25:AP25" si="26">AO5-AO15</f>
        <v>100602.76910896285</v>
      </c>
      <c r="AP25" s="260">
        <f t="shared" si="26"/>
        <v>95806.157453332722</v>
      </c>
    </row>
    <row r="26" spans="2:42" ht="12.6" x14ac:dyDescent="0.3">
      <c r="B26" s="254" t="s">
        <v>150</v>
      </c>
      <c r="C26" s="260">
        <f t="shared" ref="C26:C30" si="27">SUM(D26:AP26)</f>
        <v>1205.2666225490145</v>
      </c>
      <c r="D26" s="260">
        <f t="shared" si="24"/>
        <v>0</v>
      </c>
      <c r="E26" s="260">
        <f t="shared" si="24"/>
        <v>0</v>
      </c>
      <c r="F26" s="260">
        <f t="shared" si="24"/>
        <v>0</v>
      </c>
      <c r="G26" s="260">
        <f t="shared" si="24"/>
        <v>54.705189160140087</v>
      </c>
      <c r="H26" s="260">
        <f t="shared" si="24"/>
        <v>54.635556722807735</v>
      </c>
      <c r="I26" s="260">
        <f t="shared" si="24"/>
        <v>54.275351814275041</v>
      </c>
      <c r="J26" s="260">
        <f t="shared" si="24"/>
        <v>53.666989083951151</v>
      </c>
      <c r="K26" s="260">
        <f t="shared" si="24"/>
        <v>52.80483282581379</v>
      </c>
      <c r="L26" s="260">
        <f t="shared" si="24"/>
        <v>51.755125781880452</v>
      </c>
      <c r="M26" s="260">
        <f t="shared" si="24"/>
        <v>50.240340079638635</v>
      </c>
      <c r="N26" s="260">
        <f t="shared" si="24"/>
        <v>49.098821224327857</v>
      </c>
      <c r="O26" s="260">
        <f t="shared" si="24"/>
        <v>47.931572526672532</v>
      </c>
      <c r="P26" s="260">
        <f t="shared" si="24"/>
        <v>46.749622410688275</v>
      </c>
      <c r="Q26" s="260">
        <f t="shared" si="24"/>
        <v>45.541335170312379</v>
      </c>
      <c r="R26" s="260">
        <f t="shared" si="24"/>
        <v>44.317907199676235</v>
      </c>
      <c r="S26" s="260">
        <f t="shared" si="24"/>
        <v>42.725616870699014</v>
      </c>
      <c r="T26" s="260">
        <f t="shared" si="24"/>
        <v>41.145766306965619</v>
      </c>
      <c r="U26" s="260">
        <f t="shared" si="24"/>
        <v>39.56667476907927</v>
      </c>
      <c r="V26" s="260">
        <f t="shared" si="24"/>
        <v>37.999785000509306</v>
      </c>
      <c r="W26" s="260">
        <f t="shared" si="24"/>
        <v>36.433444264492209</v>
      </c>
      <c r="X26" s="260">
        <f t="shared" si="24"/>
        <v>34.879062307969399</v>
      </c>
      <c r="Y26" s="260">
        <f t="shared" si="24"/>
        <v>33.325012920976974</v>
      </c>
      <c r="Z26" s="260">
        <f t="shared" si="24"/>
        <v>31.782674086456051</v>
      </c>
      <c r="AA26" s="260">
        <f t="shared" si="24"/>
        <v>30.240444613628945</v>
      </c>
      <c r="AB26" s="260">
        <f t="shared" si="24"/>
        <v>28.709671976756574</v>
      </c>
      <c r="AC26" s="260">
        <f t="shared" si="24"/>
        <v>27.18449646407629</v>
      </c>
      <c r="AD26" s="260">
        <f t="shared" si="24"/>
        <v>25.65908231914409</v>
      </c>
      <c r="AE26" s="260">
        <f t="shared" si="24"/>
        <v>24.144733659563634</v>
      </c>
      <c r="AF26" s="260">
        <f t="shared" si="24"/>
        <v>22.629905029372097</v>
      </c>
      <c r="AG26" s="260">
        <f t="shared" si="24"/>
        <v>21.125873280460155</v>
      </c>
      <c r="AH26" s="260">
        <f t="shared" ref="AH26:AN26" si="28">AH6-AH16</f>
        <v>19.621112433411859</v>
      </c>
      <c r="AI26" s="260">
        <f t="shared" si="28"/>
        <v>18.12687341547948</v>
      </c>
      <c r="AJ26" s="260">
        <f t="shared" si="28"/>
        <v>16.631648059439435</v>
      </c>
      <c r="AK26" s="260">
        <f t="shared" si="28"/>
        <v>15.146662735279978</v>
      </c>
      <c r="AL26" s="260">
        <f t="shared" si="28"/>
        <v>13.660425385526334</v>
      </c>
      <c r="AM26" s="260">
        <f t="shared" si="28"/>
        <v>12.070706572005804</v>
      </c>
      <c r="AN26" s="260">
        <f t="shared" si="28"/>
        <v>10.483665035779804</v>
      </c>
      <c r="AO26" s="260">
        <f t="shared" ref="AO26:AP26" si="29">AO6-AO16</f>
        <v>8.9105579324036235</v>
      </c>
      <c r="AP26" s="260">
        <f t="shared" si="29"/>
        <v>7.3400831093547545</v>
      </c>
    </row>
    <row r="27" spans="2:42" ht="12.6" x14ac:dyDescent="0.3">
      <c r="B27" s="254" t="s">
        <v>151</v>
      </c>
      <c r="C27" s="260">
        <f t="shared" si="27"/>
        <v>275.69959211148881</v>
      </c>
      <c r="D27" s="260">
        <f t="shared" si="24"/>
        <v>0</v>
      </c>
      <c r="E27" s="260">
        <f t="shared" si="24"/>
        <v>0</v>
      </c>
      <c r="F27" s="260">
        <f t="shared" si="24"/>
        <v>0</v>
      </c>
      <c r="G27" s="260">
        <f t="shared" si="24"/>
        <v>11.739474829517356</v>
      </c>
      <c r="H27" s="260">
        <f t="shared" si="24"/>
        <v>11.730608591702079</v>
      </c>
      <c r="I27" s="260">
        <f t="shared" si="24"/>
        <v>11.663753459401743</v>
      </c>
      <c r="J27" s="260">
        <f t="shared" si="24"/>
        <v>11.547511279626768</v>
      </c>
      <c r="K27" s="260">
        <f t="shared" si="24"/>
        <v>11.380858724377065</v>
      </c>
      <c r="L27" s="260">
        <f t="shared" si="24"/>
        <v>11.177134055188878</v>
      </c>
      <c r="M27" s="260">
        <f t="shared" si="24"/>
        <v>10.881021880558254</v>
      </c>
      <c r="N27" s="260">
        <f t="shared" si="24"/>
        <v>10.659944146854469</v>
      </c>
      <c r="O27" s="260">
        <f t="shared" si="24"/>
        <v>10.434220937689489</v>
      </c>
      <c r="P27" s="260">
        <f t="shared" si="24"/>
        <v>10.206066093898599</v>
      </c>
      <c r="Q27" s="260">
        <f t="shared" si="24"/>
        <v>9.9731760625548933</v>
      </c>
      <c r="R27" s="260">
        <f t="shared" si="24"/>
        <v>9.737795694838832</v>
      </c>
      <c r="S27" s="260">
        <f t="shared" si="24"/>
        <v>9.4229381845094533</v>
      </c>
      <c r="T27" s="260">
        <f t="shared" si="24"/>
        <v>9.1116509852959453</v>
      </c>
      <c r="U27" s="260">
        <f t="shared" si="24"/>
        <v>8.80163567649298</v>
      </c>
      <c r="V27" s="260">
        <f t="shared" si="24"/>
        <v>8.4951790687642692</v>
      </c>
      <c r="W27" s="260">
        <f t="shared" si="24"/>
        <v>8.1899966882998019</v>
      </c>
      <c r="X27" s="260">
        <f t="shared" si="24"/>
        <v>7.8883619675076373</v>
      </c>
      <c r="Y27" s="260">
        <f t="shared" si="24"/>
        <v>7.5880043005784241</v>
      </c>
      <c r="Z27" s="260">
        <f t="shared" si="24"/>
        <v>7.2911838308575048</v>
      </c>
      <c r="AA27" s="260">
        <f t="shared" si="24"/>
        <v>6.9956437422568474</v>
      </c>
      <c r="AB27" s="260">
        <f t="shared" si="24"/>
        <v>6.7036309779926846</v>
      </c>
      <c r="AC27" s="260">
        <f t="shared" si="24"/>
        <v>6.4140182897486335</v>
      </c>
      <c r="AD27" s="260">
        <f t="shared" si="24"/>
        <v>6.1256919421542451</v>
      </c>
      <c r="AE27" s="260">
        <f t="shared" si="24"/>
        <v>5.8408792444262669</v>
      </c>
      <c r="AF27" s="260">
        <f t="shared" si="24"/>
        <v>5.557357516337472</v>
      </c>
      <c r="AG27" s="260">
        <f t="shared" si="24"/>
        <v>5.2773410882398375</v>
      </c>
      <c r="AH27" s="260">
        <f t="shared" ref="AH27:AN27" si="30">AH7-AH17</f>
        <v>4.9986208005039927</v>
      </c>
      <c r="AI27" s="260">
        <f t="shared" si="30"/>
        <v>4.7233980927214265</v>
      </c>
      <c r="AJ27" s="260">
        <f t="shared" si="30"/>
        <v>4.4494772503584663</v>
      </c>
      <c r="AK27" s="260">
        <f t="shared" si="30"/>
        <v>4.1790469101366288</v>
      </c>
      <c r="AL27" s="260">
        <f t="shared" si="30"/>
        <v>3.909924727735588</v>
      </c>
      <c r="AM27" s="260">
        <f t="shared" si="30"/>
        <v>3.6049777627189288</v>
      </c>
      <c r="AN27" s="260">
        <f t="shared" si="30"/>
        <v>3.3007669709091116</v>
      </c>
      <c r="AO27" s="260">
        <f t="shared" ref="AO27:AP27" si="31">AO7-AO17</f>
        <v>2.9994469863397217</v>
      </c>
      <c r="AP27" s="260">
        <f t="shared" si="31"/>
        <v>2.6988533503944638</v>
      </c>
    </row>
    <row r="28" spans="2:42" ht="12.6" x14ac:dyDescent="0.3">
      <c r="B28" s="254" t="s">
        <v>586</v>
      </c>
      <c r="C28" s="260">
        <f t="shared" si="27"/>
        <v>1913329.4932228215</v>
      </c>
      <c r="D28" s="260">
        <f>D8-D18</f>
        <v>0</v>
      </c>
      <c r="E28" s="260">
        <f t="shared" si="24"/>
        <v>0</v>
      </c>
      <c r="F28" s="260">
        <f t="shared" si="24"/>
        <v>0</v>
      </c>
      <c r="G28" s="260">
        <f t="shared" si="24"/>
        <v>18978.645815191892</v>
      </c>
      <c r="H28" s="260">
        <f t="shared" si="24"/>
        <v>19847.522665109886</v>
      </c>
      <c r="I28" s="260">
        <f t="shared" si="24"/>
        <v>21065.31048521202</v>
      </c>
      <c r="J28" s="260">
        <f t="shared" si="24"/>
        <v>22581.650216478629</v>
      </c>
      <c r="K28" s="260">
        <f t="shared" si="24"/>
        <v>24402.647304442751</v>
      </c>
      <c r="L28" s="260">
        <f t="shared" si="24"/>
        <v>26450.162852410012</v>
      </c>
      <c r="M28" s="260">
        <f t="shared" si="24"/>
        <v>29048.783352776274</v>
      </c>
      <c r="N28" s="260">
        <f t="shared" si="24"/>
        <v>31216.520416459593</v>
      </c>
      <c r="O28" s="260">
        <f t="shared" si="24"/>
        <v>33420.892152053559</v>
      </c>
      <c r="P28" s="260">
        <f t="shared" si="24"/>
        <v>35649.02705895454</v>
      </c>
      <c r="Q28" s="260">
        <f t="shared" si="24"/>
        <v>37914.553850730052</v>
      </c>
      <c r="R28" s="260">
        <f t="shared" si="24"/>
        <v>40204.422386731501</v>
      </c>
      <c r="S28" s="260">
        <f t="shared" si="24"/>
        <v>42294.290295689811</v>
      </c>
      <c r="T28" s="260">
        <f t="shared" si="24"/>
        <v>44370.454702298157</v>
      </c>
      <c r="U28" s="260">
        <f t="shared" si="24"/>
        <v>46446.494863299915</v>
      </c>
      <c r="V28" s="260">
        <f t="shared" si="24"/>
        <v>48509.096241808002</v>
      </c>
      <c r="W28" s="260">
        <f t="shared" si="24"/>
        <v>50571.758873873958</v>
      </c>
      <c r="X28" s="260">
        <f t="shared" si="24"/>
        <v>52621.250156446215</v>
      </c>
      <c r="Y28" s="260">
        <f t="shared" si="24"/>
        <v>54670.99144761663</v>
      </c>
      <c r="Z28" s="260">
        <f t="shared" si="24"/>
        <v>56707.831656435272</v>
      </c>
      <c r="AA28" s="260">
        <f t="shared" si="24"/>
        <v>58745.114004551957</v>
      </c>
      <c r="AB28" s="260">
        <f t="shared" si="24"/>
        <v>60769.768495978962</v>
      </c>
      <c r="AC28" s="260">
        <f t="shared" si="24"/>
        <v>62788.51653111718</v>
      </c>
      <c r="AD28" s="260">
        <f t="shared" si="24"/>
        <v>64808.001471967553</v>
      </c>
      <c r="AE28" s="260">
        <f t="shared" si="24"/>
        <v>66815.27419307435</v>
      </c>
      <c r="AF28" s="260">
        <f t="shared" si="24"/>
        <v>68823.484936866182</v>
      </c>
      <c r="AG28" s="260">
        <f t="shared" si="24"/>
        <v>70819.764650334531</v>
      </c>
      <c r="AH28" s="260">
        <f t="shared" ref="AH28:AN28" si="32">AH8-AH18</f>
        <v>72817.187326221843</v>
      </c>
      <c r="AI28" s="260">
        <f t="shared" si="32"/>
        <v>74802.96358319468</v>
      </c>
      <c r="AJ28" s="260">
        <f t="shared" si="32"/>
        <v>76790.091701236859</v>
      </c>
      <c r="AK28" s="260">
        <f t="shared" si="32"/>
        <v>78765.861574683542</v>
      </c>
      <c r="AL28" s="260">
        <f t="shared" si="32"/>
        <v>80743.196306870756</v>
      </c>
      <c r="AM28" s="260">
        <f t="shared" si="32"/>
        <v>82340.255304703722</v>
      </c>
      <c r="AN28" s="260">
        <f t="shared" si="32"/>
        <v>83933.558261565224</v>
      </c>
      <c r="AO28" s="260">
        <f t="shared" ref="AO28:AP28" si="33">AO8-AO18</f>
        <v>85510.469382280295</v>
      </c>
      <c r="AP28" s="260">
        <f t="shared" si="33"/>
        <v>87083.678704155303</v>
      </c>
    </row>
    <row r="29" spans="2:42" x14ac:dyDescent="0.2">
      <c r="B29" s="264" t="s">
        <v>58</v>
      </c>
      <c r="C29" s="269">
        <f t="shared" si="27"/>
        <v>8148680.7219294608</v>
      </c>
      <c r="D29" s="269">
        <f>SUM(D25:D28)</f>
        <v>0</v>
      </c>
      <c r="E29" s="269">
        <f t="shared" ref="E29:AG29" si="34">SUM(E25:E28)</f>
        <v>0</v>
      </c>
      <c r="F29" s="269">
        <f t="shared" si="34"/>
        <v>0</v>
      </c>
      <c r="G29" s="269">
        <f t="shared" si="34"/>
        <v>258086.34944433329</v>
      </c>
      <c r="H29" s="269">
        <f t="shared" si="34"/>
        <v>258995.52116635014</v>
      </c>
      <c r="I29" s="269">
        <f t="shared" si="34"/>
        <v>259231.21956590493</v>
      </c>
      <c r="J29" s="269">
        <f t="shared" si="34"/>
        <v>258900.10679554669</v>
      </c>
      <c r="K29" s="269">
        <f t="shared" si="34"/>
        <v>257994.20883548318</v>
      </c>
      <c r="L29" s="269">
        <f t="shared" si="34"/>
        <v>256675.17535224289</v>
      </c>
      <c r="M29" s="269">
        <f t="shared" si="34"/>
        <v>254295.08899877756</v>
      </c>
      <c r="N29" s="269">
        <f t="shared" si="34"/>
        <v>252828.22959685858</v>
      </c>
      <c r="O29" s="269">
        <f t="shared" si="34"/>
        <v>251335.22990729482</v>
      </c>
      <c r="P29" s="269">
        <f t="shared" si="34"/>
        <v>249842.75509543234</v>
      </c>
      <c r="Q29" s="269">
        <f t="shared" si="34"/>
        <v>248324.54604797973</v>
      </c>
      <c r="R29" s="269">
        <f t="shared" si="34"/>
        <v>246807.53787411761</v>
      </c>
      <c r="S29" s="269">
        <f t="shared" si="34"/>
        <v>243460.08245362149</v>
      </c>
      <c r="T29" s="269">
        <f t="shared" si="34"/>
        <v>240204.38672688062</v>
      </c>
      <c r="U29" s="269">
        <f t="shared" si="34"/>
        <v>237014.78449218898</v>
      </c>
      <c r="V29" s="269">
        <f t="shared" si="34"/>
        <v>233918.40465940468</v>
      </c>
      <c r="W29" s="269">
        <f t="shared" si="34"/>
        <v>230890.07440592692</v>
      </c>
      <c r="X29" s="269">
        <f t="shared" si="34"/>
        <v>227956.50318224839</v>
      </c>
      <c r="Y29" s="269">
        <f t="shared" si="34"/>
        <v>225093.01912509953</v>
      </c>
      <c r="Z29" s="269">
        <f t="shared" si="34"/>
        <v>222325.90724837611</v>
      </c>
      <c r="AA29" s="269">
        <f t="shared" si="34"/>
        <v>219631.0045099461</v>
      </c>
      <c r="AB29" s="269">
        <f t="shared" si="34"/>
        <v>217034.16632197204</v>
      </c>
      <c r="AC29" s="269">
        <f t="shared" si="34"/>
        <v>214523.88786567631</v>
      </c>
      <c r="AD29" s="269">
        <f t="shared" si="34"/>
        <v>212089.1658421139</v>
      </c>
      <c r="AE29" s="269">
        <f t="shared" si="34"/>
        <v>209755.20114428611</v>
      </c>
      <c r="AF29" s="269">
        <f t="shared" si="34"/>
        <v>207499.13909497444</v>
      </c>
      <c r="AG29" s="269">
        <f t="shared" si="34"/>
        <v>205345.73721581622</v>
      </c>
      <c r="AH29" s="269">
        <f t="shared" ref="AH29:AN29" si="35">SUM(AH25:AH28)</f>
        <v>203272.67950868531</v>
      </c>
      <c r="AI29" s="269">
        <f t="shared" si="35"/>
        <v>201304.2742591225</v>
      </c>
      <c r="AJ29" s="269">
        <f t="shared" si="35"/>
        <v>199418.75338548061</v>
      </c>
      <c r="AK29" s="269">
        <f t="shared" si="35"/>
        <v>197639.9698599613</v>
      </c>
      <c r="AL29" s="269">
        <f t="shared" si="35"/>
        <v>195946.71308623327</v>
      </c>
      <c r="AM29" s="269">
        <f t="shared" si="35"/>
        <v>192648.49149913483</v>
      </c>
      <c r="AN29" s="269">
        <f t="shared" si="35"/>
        <v>189367.3837718782</v>
      </c>
      <c r="AO29" s="269">
        <f t="shared" ref="AO29:AP29" si="36">SUM(AO25:AO28)</f>
        <v>186125.14849616191</v>
      </c>
      <c r="AP29" s="269">
        <f t="shared" si="36"/>
        <v>182899.87509394778</v>
      </c>
    </row>
    <row r="30" spans="2:42" ht="10.35" customHeight="1" x14ac:dyDescent="0.3">
      <c r="B30" s="254" t="s">
        <v>408</v>
      </c>
      <c r="C30" s="260">
        <f t="shared" si="27"/>
        <v>8259489.8997277468</v>
      </c>
      <c r="D30" s="260">
        <f>(D25*Parametre!$C$117)+(D26*Parametre!$D$117)+(D27*Parametre!$E$117)+(D28*Parametre!$C$117)</f>
        <v>0</v>
      </c>
      <c r="E30" s="260">
        <f>(E25*Parametre!$C$117)+(E26*Parametre!$D$117)+(E27*Parametre!$E$117)+(E28*Parametre!$C$117)</f>
        <v>0</v>
      </c>
      <c r="F30" s="260">
        <f>(F25*Parametre!$C$117)+(F26*Parametre!$D$117)+(F27*Parametre!$E$117)+(F28*Parametre!$C$117)</f>
        <v>0</v>
      </c>
      <c r="G30" s="260">
        <f>(G25*Parametre!$C$117)+(G26*Parametre!$D$117)+(G27*Parametre!$E$117)+(G28*Parametre!$C$117)</f>
        <v>262885.8980085433</v>
      </c>
      <c r="H30" s="260">
        <f>(H25*Parametre!$C$117)+(H26*Parametre!$D$117)+(H27*Parametre!$E$117)+(H28*Parametre!$C$117)</f>
        <v>263790.76527943299</v>
      </c>
      <c r="I30" s="260">
        <f>(I25*Parametre!$C$117)+(I26*Parametre!$D$117)+(I27*Parametre!$E$117)+(I28*Parametre!$C$117)</f>
        <v>263997.96278688987</v>
      </c>
      <c r="J30" s="260">
        <f>(J25*Parametre!$C$117)+(J26*Parametre!$D$117)+(J27*Parametre!$E$117)+(J28*Parametre!$C$117)</f>
        <v>263617.72538361064</v>
      </c>
      <c r="K30" s="260">
        <f>(K25*Parametre!$C$117)+(K26*Parametre!$D$117)+(K27*Parametre!$E$117)+(K28*Parametre!$C$117)</f>
        <v>262641.6398644427</v>
      </c>
      <c r="L30" s="260">
        <f>(L25*Parametre!$C$117)+(L26*Parametre!$D$117)+(L27*Parametre!$E$117)+(L28*Parametre!$C$117)</f>
        <v>261236.90718539915</v>
      </c>
      <c r="M30" s="260">
        <f>(M25*Parametre!$C$117)+(M26*Parametre!$D$117)+(M27*Parametre!$E$117)+(M28*Parametre!$C$117)</f>
        <v>258732.5206592147</v>
      </c>
      <c r="N30" s="260">
        <f>(N25*Parametre!$C$117)+(N26*Parametre!$D$117)+(N27*Parametre!$E$117)+(N28*Parametre!$C$117)</f>
        <v>257172.60471785825</v>
      </c>
      <c r="O30" s="260">
        <f>(O25*Parametre!$C$117)+(O26*Parametre!$D$117)+(O27*Parametre!$E$117)+(O28*Parametre!$C$117)</f>
        <v>255584.55126642875</v>
      </c>
      <c r="P30" s="260">
        <f>(P25*Parametre!$C$117)+(P26*Parametre!$D$117)+(P27*Parametre!$E$117)+(P28*Parametre!$C$117)</f>
        <v>253995.94766317675</v>
      </c>
      <c r="Q30" s="260">
        <f>(Q25*Parametre!$C$117)+(Q26*Parametre!$D$117)+(Q27*Parametre!$E$117)+(Q28*Parametre!$C$117)</f>
        <v>252379.57138264604</v>
      </c>
      <c r="R30" s="260">
        <f>(R25*Parametre!$C$117)+(R26*Parametre!$D$117)+(R27*Parametre!$E$117)+(R28*Parametre!$C$117)</f>
        <v>250763.29296827695</v>
      </c>
      <c r="S30" s="260">
        <f>(S25*Parametre!$C$117)+(S26*Parametre!$D$117)+(S27*Parametre!$E$117)+(S28*Parametre!$C$117)</f>
        <v>247284.10989931755</v>
      </c>
      <c r="T30" s="260">
        <f>(T25*Parametre!$C$117)+(T26*Parametre!$D$117)+(T27*Parametre!$E$117)+(T28*Parametre!$C$117)</f>
        <v>243898.0454608807</v>
      </c>
      <c r="U30" s="260">
        <f>(U25*Parametre!$C$117)+(U26*Parametre!$D$117)+(U27*Parametre!$E$117)+(U28*Parametre!$C$117)</f>
        <v>240578.47048256532</v>
      </c>
      <c r="V30" s="260">
        <f>(V25*Parametre!$C$117)+(V26*Parametre!$D$117)+(V27*Parametre!$E$117)+(V28*Parametre!$C$117)</f>
        <v>237353.4676828399</v>
      </c>
      <c r="W30" s="260">
        <f>(W25*Parametre!$C$117)+(W26*Parametre!$D$117)+(W27*Parametre!$E$117)+(W28*Parametre!$C$117)</f>
        <v>234196.90608469979</v>
      </c>
      <c r="X30" s="260">
        <f>(X25*Parametre!$C$117)+(X26*Parametre!$D$117)+(X27*Parametre!$E$117)+(X28*Parametre!$C$117)</f>
        <v>231136.44418198941</v>
      </c>
      <c r="Y30" s="260">
        <f>(Y25*Parametre!$C$117)+(Y26*Parametre!$D$117)+(Y27*Parametre!$E$117)+(Y28*Parametre!$C$117)</f>
        <v>228146.45671247478</v>
      </c>
      <c r="Z30" s="260">
        <f>(Z25*Parametre!$C$117)+(Z26*Parametre!$D$117)+(Z27*Parametre!$E$117)+(Z28*Parametre!$C$117)</f>
        <v>225254.17302421574</v>
      </c>
      <c r="AA30" s="260">
        <f>(AA25*Parametre!$C$117)+(AA26*Parametre!$D$117)+(AA27*Parametre!$E$117)+(AA28*Parametre!$C$117)</f>
        <v>222434.48137212347</v>
      </c>
      <c r="AB30" s="260">
        <f>(AB25*Parametre!$C$117)+(AB26*Parametre!$D$117)+(AB27*Parametre!$E$117)+(AB28*Parametre!$C$117)</f>
        <v>219714.17684987804</v>
      </c>
      <c r="AC30" s="260">
        <f>(AC25*Parametre!$C$117)+(AC26*Parametre!$D$117)+(AC27*Parametre!$E$117)+(AC28*Parametre!$C$117)</f>
        <v>217081.2792128695</v>
      </c>
      <c r="AD30" s="260">
        <f>(AD25*Parametre!$C$117)+(AD26*Parametre!$D$117)+(AD27*Parametre!$E$117)+(AD28*Parametre!$C$117)</f>
        <v>214524.31432459317</v>
      </c>
      <c r="AE30" s="260">
        <f>(AE25*Parametre!$C$117)+(AE26*Parametre!$D$117)+(AE27*Parametre!$E$117)+(AE28*Parametre!$C$117)</f>
        <v>212069.4158877102</v>
      </c>
      <c r="AF30" s="260">
        <f>(AF25*Parametre!$C$117)+(AF26*Parametre!$D$117)+(AF27*Parametre!$E$117)+(AF28*Parametre!$C$117)</f>
        <v>209692.79199803161</v>
      </c>
      <c r="AG30" s="260">
        <f>(AG25*Parametre!$C$117)+(AG26*Parametre!$D$117)+(AG27*Parametre!$E$117)+(AG28*Parametre!$C$117)</f>
        <v>207420.12847775448</v>
      </c>
      <c r="AH30" s="260">
        <f>(AH25*Parametre!$C$117)+(AH26*Parametre!$D$117)+(AH27*Parametre!$E$117)+(AH28*Parametre!$C$117)</f>
        <v>205228.17658483691</v>
      </c>
      <c r="AI30" s="260">
        <f>(AI25*Parametre!$C$117)+(AI26*Parametre!$D$117)+(AI27*Parametre!$E$117)+(AI28*Parametre!$C$117)</f>
        <v>203142.16845463225</v>
      </c>
      <c r="AJ30" s="260">
        <f>(AJ25*Parametre!$C$117)+(AJ26*Parametre!$D$117)+(AJ27*Parametre!$E$117)+(AJ28*Parametre!$C$117)</f>
        <v>201139.40768226364</v>
      </c>
      <c r="AK30" s="260">
        <f>(AK25*Parametre!$C$117)+(AK26*Parametre!$D$117)+(AK27*Parametre!$E$117)+(AK28*Parametre!$C$117)</f>
        <v>199244.66669791858</v>
      </c>
      <c r="AL30" s="260">
        <f>(AL25*Parametre!$C$117)+(AL26*Parametre!$D$117)+(AL27*Parametre!$E$117)+(AL28*Parametre!$C$117)</f>
        <v>197435.81093962339</v>
      </c>
      <c r="AM30" s="260">
        <f>(AM25*Parametre!$C$117)+(AM26*Parametre!$D$117)+(AM27*Parametre!$E$117)+(AM28*Parametre!$C$117)</f>
        <v>194008.86685239049</v>
      </c>
      <c r="AN30" s="260">
        <f>(AN25*Parametre!$C$117)+(AN26*Parametre!$D$117)+(AN27*Parametre!$E$117)+(AN28*Parametre!$C$117)</f>
        <v>190599.31952309696</v>
      </c>
      <c r="AO30" s="260">
        <f>(AO25*Parametre!$C$117)+(AO26*Parametre!$D$117)+(AO27*Parametre!$E$117)+(AO28*Parametre!$C$117)</f>
        <v>187229.83764148247</v>
      </c>
      <c r="AP30" s="260">
        <f>(AP25*Parametre!$C$117)+(AP26*Parametre!$D$117)+(AP27*Parametre!$E$117)+(AP28*Parametre!$C$117)</f>
        <v>183877.59653363944</v>
      </c>
    </row>
    <row r="32" spans="2:42" x14ac:dyDescent="0.2">
      <c r="B32" s="270"/>
      <c r="C32" s="254"/>
      <c r="D32" s="254" t="s">
        <v>10</v>
      </c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</row>
    <row r="33" spans="2:42" x14ac:dyDescent="0.2">
      <c r="B33" s="642" t="s">
        <v>459</v>
      </c>
      <c r="C33" s="255"/>
      <c r="D33" s="254">
        <v>1</v>
      </c>
      <c r="E33" s="254">
        <v>2</v>
      </c>
      <c r="F33" s="254">
        <v>3</v>
      </c>
      <c r="G33" s="254">
        <v>4</v>
      </c>
      <c r="H33" s="254">
        <v>5</v>
      </c>
      <c r="I33" s="254">
        <v>6</v>
      </c>
      <c r="J33" s="254">
        <v>7</v>
      </c>
      <c r="K33" s="254">
        <v>8</v>
      </c>
      <c r="L33" s="254">
        <v>9</v>
      </c>
      <c r="M33" s="254">
        <v>10</v>
      </c>
      <c r="N33" s="254">
        <v>11</v>
      </c>
      <c r="O33" s="254">
        <v>12</v>
      </c>
      <c r="P33" s="254">
        <v>13</v>
      </c>
      <c r="Q33" s="254">
        <v>14</v>
      </c>
      <c r="R33" s="254">
        <v>15</v>
      </c>
      <c r="S33" s="254">
        <v>16</v>
      </c>
      <c r="T33" s="254">
        <v>17</v>
      </c>
      <c r="U33" s="254">
        <v>18</v>
      </c>
      <c r="V33" s="254">
        <v>19</v>
      </c>
      <c r="W33" s="254">
        <v>20</v>
      </c>
      <c r="X33" s="254">
        <v>21</v>
      </c>
      <c r="Y33" s="254">
        <v>22</v>
      </c>
      <c r="Z33" s="254">
        <v>23</v>
      </c>
      <c r="AA33" s="254">
        <v>24</v>
      </c>
      <c r="AB33" s="254">
        <v>25</v>
      </c>
      <c r="AC33" s="254">
        <v>26</v>
      </c>
      <c r="AD33" s="254">
        <v>27</v>
      </c>
      <c r="AE33" s="254">
        <v>28</v>
      </c>
      <c r="AF33" s="254">
        <v>29</v>
      </c>
      <c r="AG33" s="254">
        <v>30</v>
      </c>
      <c r="AH33" s="254">
        <v>31</v>
      </c>
      <c r="AI33" s="254">
        <v>32</v>
      </c>
      <c r="AJ33" s="254">
        <v>33</v>
      </c>
      <c r="AK33" s="254">
        <v>34</v>
      </c>
      <c r="AL33" s="254">
        <v>35</v>
      </c>
      <c r="AM33" s="254">
        <v>36</v>
      </c>
      <c r="AN33" s="254">
        <v>37</v>
      </c>
      <c r="AO33" s="254">
        <v>38</v>
      </c>
      <c r="AP33" s="254">
        <v>39</v>
      </c>
    </row>
    <row r="34" spans="2:42" x14ac:dyDescent="0.2">
      <c r="B34" s="643"/>
      <c r="C34" s="258" t="s">
        <v>9</v>
      </c>
      <c r="D34" s="298">
        <f>D4</f>
        <v>2026</v>
      </c>
      <c r="E34" s="298">
        <f t="shared" ref="E34:AG34" si="37">E4</f>
        <v>2027</v>
      </c>
      <c r="F34" s="298">
        <f t="shared" si="37"/>
        <v>2028</v>
      </c>
      <c r="G34" s="298">
        <f t="shared" si="37"/>
        <v>2029</v>
      </c>
      <c r="H34" s="298">
        <f t="shared" si="37"/>
        <v>2030</v>
      </c>
      <c r="I34" s="298">
        <f t="shared" si="37"/>
        <v>2031</v>
      </c>
      <c r="J34" s="298">
        <f t="shared" si="37"/>
        <v>2032</v>
      </c>
      <c r="K34" s="298">
        <f t="shared" si="37"/>
        <v>2033</v>
      </c>
      <c r="L34" s="298">
        <f t="shared" si="37"/>
        <v>2034</v>
      </c>
      <c r="M34" s="298">
        <f t="shared" si="37"/>
        <v>2035</v>
      </c>
      <c r="N34" s="298">
        <f t="shared" si="37"/>
        <v>2036</v>
      </c>
      <c r="O34" s="298">
        <f t="shared" si="37"/>
        <v>2037</v>
      </c>
      <c r="P34" s="298">
        <f t="shared" si="37"/>
        <v>2038</v>
      </c>
      <c r="Q34" s="298">
        <f t="shared" si="37"/>
        <v>2039</v>
      </c>
      <c r="R34" s="298">
        <f t="shared" si="37"/>
        <v>2040</v>
      </c>
      <c r="S34" s="298">
        <f t="shared" si="37"/>
        <v>2041</v>
      </c>
      <c r="T34" s="298">
        <f t="shared" si="37"/>
        <v>2042</v>
      </c>
      <c r="U34" s="298">
        <f t="shared" si="37"/>
        <v>2043</v>
      </c>
      <c r="V34" s="298">
        <f t="shared" si="37"/>
        <v>2044</v>
      </c>
      <c r="W34" s="298">
        <f t="shared" si="37"/>
        <v>2045</v>
      </c>
      <c r="X34" s="298">
        <f t="shared" si="37"/>
        <v>2046</v>
      </c>
      <c r="Y34" s="298">
        <f t="shared" si="37"/>
        <v>2047</v>
      </c>
      <c r="Z34" s="298">
        <f t="shared" si="37"/>
        <v>2048</v>
      </c>
      <c r="AA34" s="298">
        <f t="shared" si="37"/>
        <v>2049</v>
      </c>
      <c r="AB34" s="298">
        <f t="shared" si="37"/>
        <v>2050</v>
      </c>
      <c r="AC34" s="298">
        <f t="shared" si="37"/>
        <v>2051</v>
      </c>
      <c r="AD34" s="298">
        <f t="shared" si="37"/>
        <v>2052</v>
      </c>
      <c r="AE34" s="298">
        <f t="shared" si="37"/>
        <v>2053</v>
      </c>
      <c r="AF34" s="298">
        <f t="shared" si="37"/>
        <v>2054</v>
      </c>
      <c r="AG34" s="298">
        <f t="shared" si="37"/>
        <v>2055</v>
      </c>
      <c r="AH34" s="298">
        <f t="shared" ref="AH34:AN34" si="38">AH4</f>
        <v>2056</v>
      </c>
      <c r="AI34" s="298">
        <f t="shared" si="38"/>
        <v>2057</v>
      </c>
      <c r="AJ34" s="298">
        <f t="shared" si="38"/>
        <v>2058</v>
      </c>
      <c r="AK34" s="298">
        <f t="shared" si="38"/>
        <v>2059</v>
      </c>
      <c r="AL34" s="298">
        <f t="shared" si="38"/>
        <v>2060</v>
      </c>
      <c r="AM34" s="298">
        <f t="shared" si="38"/>
        <v>2061</v>
      </c>
      <c r="AN34" s="298">
        <f t="shared" si="38"/>
        <v>2062</v>
      </c>
      <c r="AO34" s="298">
        <f t="shared" ref="AO34:AP34" si="39">AO4</f>
        <v>2063</v>
      </c>
      <c r="AP34" s="298">
        <f t="shared" si="39"/>
        <v>2064</v>
      </c>
    </row>
    <row r="35" spans="2:42" x14ac:dyDescent="0.2">
      <c r="B35" s="271" t="s">
        <v>58</v>
      </c>
      <c r="C35" s="272">
        <f>SUM(D35:AP35)</f>
        <v>6740283.6955704745</v>
      </c>
      <c r="D35" s="273">
        <f>D30*Parametre!C121/1000</f>
        <v>0</v>
      </c>
      <c r="E35" s="273">
        <f>E30*Parametre!D121/1000</f>
        <v>0</v>
      </c>
      <c r="F35" s="273">
        <f>F30*Parametre!E121/1000</f>
        <v>0</v>
      </c>
      <c r="G35" s="273">
        <f>G30*Parametre!F121/1000</f>
        <v>73187.434005578441</v>
      </c>
      <c r="H35" s="273">
        <f>H30*Parametre!G121/1000</f>
        <v>79717.569267444647</v>
      </c>
      <c r="I35" s="273">
        <f>I30*Parametre!H121/1000</f>
        <v>86063.335868526105</v>
      </c>
      <c r="J35" s="273">
        <f>J30*Parametre!I121/1000</f>
        <v>92213.480339187008</v>
      </c>
      <c r="K35" s="273">
        <f>K30*Parametre!J121/1000</f>
        <v>102167.59790726821</v>
      </c>
      <c r="L35" s="273">
        <f>L30*Parametre!K121/1000</f>
        <v>111861.64365678791</v>
      </c>
      <c r="M35" s="273">
        <f>M30*Parametre!L121/1000</f>
        <v>120931.58015611695</v>
      </c>
      <c r="N35" s="273">
        <f>N30*Parametre!M121/1000</f>
        <v>130283.641550067</v>
      </c>
      <c r="O35" s="273">
        <f>O30*Parametre!N121/1000</f>
        <v>139446.93117096354</v>
      </c>
      <c r="P35" s="273">
        <f>P30*Parametre!O121/1000</f>
        <v>148181.2358666973</v>
      </c>
      <c r="Q35" s="273">
        <f>Q30*Parametre!P121/1000</f>
        <v>156778.18974289973</v>
      </c>
      <c r="R35" s="273">
        <f>R30*Parametre!Q121/1000</f>
        <v>165253.01006609452</v>
      </c>
      <c r="S35" s="273">
        <f>S30*Parametre!R121/1000</f>
        <v>172307.56777784447</v>
      </c>
      <c r="T35" s="273">
        <f>T30*Parametre!S121/1000</f>
        <v>179143.11439101686</v>
      </c>
      <c r="U35" s="273">
        <f>U30*Parametre!T121/1000</f>
        <v>185798.75275368517</v>
      </c>
      <c r="V35" s="273">
        <f>V30*Parametre!U121/1000</f>
        <v>192280.0441698686</v>
      </c>
      <c r="W35" s="273">
        <f>W30*Parametre!V121/1000</f>
        <v>198575.55666921695</v>
      </c>
      <c r="X35" s="273">
        <f>X30*Parametre!W121/1000</f>
        <v>204717.54861198805</v>
      </c>
      <c r="Y35" s="273">
        <f>Y30*Parametre!X121/1000</f>
        <v>210670.4381282992</v>
      </c>
      <c r="Z35" s="273">
        <f>Z30*Parametre!Y121/1000</f>
        <v>216829.66695311008</v>
      </c>
      <c r="AA35" s="273">
        <f>AA30*Parametre!Z121/1000</f>
        <v>222834.86343859328</v>
      </c>
      <c r="AB35" s="273">
        <f>AB30*Parametre!AA121/1000</f>
        <v>228722.45810072304</v>
      </c>
      <c r="AC35" s="273">
        <f>AC30*Parametre!AB121/1000</f>
        <v>234491.19780574163</v>
      </c>
      <c r="AD35" s="273">
        <f>AD30*Parametre!AC121/1000</f>
        <v>240095.61259208468</v>
      </c>
      <c r="AE35" s="273">
        <f>AE30*Parametre!AD121/1000</f>
        <v>239808.09548582268</v>
      </c>
      <c r="AF35" s="273">
        <f>AF30*Parametre!AE121/1000</f>
        <v>239406.2606241527</v>
      </c>
      <c r="AG35" s="273">
        <f>AG30*Parametre!AF121/1000</f>
        <v>239093.1820963076</v>
      </c>
      <c r="AH35" s="273">
        <f>AH30*Parametre!AG121/1000</f>
        <v>238844.55190943318</v>
      </c>
      <c r="AI35" s="273">
        <f>AI30*Parametre!AH121/1000</f>
        <v>238692.0479341929</v>
      </c>
      <c r="AJ35" s="273">
        <f>AJ30*Parametre!AI121/1000</f>
        <v>238611.67933346936</v>
      </c>
      <c r="AK35" s="273">
        <f>AK30*Parametre!AJ121/1000</f>
        <v>238635.33730409708</v>
      </c>
      <c r="AL35" s="273">
        <f>AL30*Parametre!AK121/1000</f>
        <v>238739.38258819262</v>
      </c>
      <c r="AM35" s="273">
        <f>AM30*Parametre!AL121/1000</f>
        <v>236846.02465339832</v>
      </c>
      <c r="AN35" s="273">
        <f>AN30*Parametre!AM121/1000</f>
        <v>234913.66131221701</v>
      </c>
      <c r="AO35" s="273">
        <f>AO30*Parametre!AN121/1000</f>
        <v>232970.08697729663</v>
      </c>
      <c r="AP35" s="273">
        <f>AP30*Parametre!AO121/1000</f>
        <v>231170.91436209151</v>
      </c>
    </row>
  </sheetData>
  <mergeCells count="1">
    <mergeCell ref="B33:B34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9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E4C6-FFF8-4999-AF9D-5D253DA53773}">
  <sheetPr>
    <tabColor theme="7" tint="0.59999389629810485"/>
  </sheetPr>
  <dimension ref="B2:AP27"/>
  <sheetViews>
    <sheetView showWhiteSpace="0" zoomScaleNormal="100" workbookViewId="0">
      <selection activeCell="G34" sqref="G34"/>
    </sheetView>
  </sheetViews>
  <sheetFormatPr defaultColWidth="9.21875" defaultRowHeight="10.199999999999999" x14ac:dyDescent="0.2"/>
  <cols>
    <col min="1" max="1" width="2.77734375" style="230" customWidth="1"/>
    <col min="2" max="2" width="54.77734375" style="230" customWidth="1"/>
    <col min="3" max="3" width="11" style="230" bestFit="1" customWidth="1"/>
    <col min="4" max="4" width="9.21875" style="230" customWidth="1"/>
    <col min="5" max="7" width="7.21875" style="230" customWidth="1"/>
    <col min="8" max="8" width="8.77734375" style="230" customWidth="1"/>
    <col min="9" max="12" width="8.21875" style="230" bestFit="1" customWidth="1"/>
    <col min="13" max="42" width="9" style="230" bestFit="1" customWidth="1"/>
    <col min="43" max="16384" width="9.21875" style="230"/>
  </cols>
  <sheetData>
    <row r="2" spans="2:42" ht="17.55" customHeight="1" x14ac:dyDescent="0.2">
      <c r="B2" s="633" t="s">
        <v>621</v>
      </c>
      <c r="C2" s="633"/>
      <c r="D2" s="633"/>
      <c r="E2" s="633"/>
      <c r="F2" s="633"/>
      <c r="G2" s="633"/>
      <c r="H2" s="633"/>
      <c r="I2" s="633"/>
      <c r="J2" s="633"/>
      <c r="K2" s="633"/>
    </row>
    <row r="4" spans="2:42" x14ac:dyDescent="0.2">
      <c r="B4" s="345" t="s">
        <v>620</v>
      </c>
      <c r="C4" s="346"/>
      <c r="D4" s="254" t="s">
        <v>10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</row>
    <row r="5" spans="2:42" x14ac:dyDescent="0.2">
      <c r="B5" s="257" t="s">
        <v>33</v>
      </c>
      <c r="C5" s="348"/>
      <c r="D5" s="254">
        <v>1</v>
      </c>
      <c r="E5" s="254">
        <v>2</v>
      </c>
      <c r="F5" s="254">
        <v>3</v>
      </c>
      <c r="G5" s="254">
        <v>4</v>
      </c>
      <c r="H5" s="254">
        <v>5</v>
      </c>
      <c r="I5" s="254">
        <v>6</v>
      </c>
      <c r="J5" s="254">
        <v>7</v>
      </c>
      <c r="K5" s="254">
        <v>8</v>
      </c>
      <c r="L5" s="254">
        <v>9</v>
      </c>
      <c r="M5" s="254">
        <v>10</v>
      </c>
      <c r="N5" s="254">
        <v>11</v>
      </c>
      <c r="O5" s="254">
        <v>12</v>
      </c>
      <c r="P5" s="254">
        <v>13</v>
      </c>
      <c r="Q5" s="254">
        <v>14</v>
      </c>
      <c r="R5" s="254">
        <v>15</v>
      </c>
      <c r="S5" s="254">
        <v>16</v>
      </c>
      <c r="T5" s="254">
        <v>17</v>
      </c>
      <c r="U5" s="254">
        <v>18</v>
      </c>
      <c r="V5" s="254">
        <v>19</v>
      </c>
      <c r="W5" s="254">
        <v>20</v>
      </c>
      <c r="X5" s="254">
        <v>21</v>
      </c>
      <c r="Y5" s="254">
        <v>22</v>
      </c>
      <c r="Z5" s="254">
        <v>23</v>
      </c>
      <c r="AA5" s="254">
        <v>24</v>
      </c>
      <c r="AB5" s="254">
        <v>25</v>
      </c>
      <c r="AC5" s="254">
        <v>26</v>
      </c>
      <c r="AD5" s="254">
        <v>27</v>
      </c>
      <c r="AE5" s="254">
        <v>28</v>
      </c>
      <c r="AF5" s="254">
        <v>29</v>
      </c>
      <c r="AG5" s="254">
        <v>30</v>
      </c>
      <c r="AH5" s="254">
        <v>31</v>
      </c>
      <c r="AI5" s="254">
        <v>32</v>
      </c>
      <c r="AJ5" s="254">
        <v>33</v>
      </c>
      <c r="AK5" s="254">
        <v>34</v>
      </c>
      <c r="AL5" s="254">
        <v>35</v>
      </c>
      <c r="AM5" s="254">
        <v>36</v>
      </c>
      <c r="AN5" s="254">
        <v>37</v>
      </c>
      <c r="AO5" s="254">
        <v>38</v>
      </c>
      <c r="AP5" s="254">
        <v>39</v>
      </c>
    </row>
    <row r="6" spans="2:42" ht="13.2" thickBot="1" x14ac:dyDescent="0.35">
      <c r="B6" s="399" t="s">
        <v>149</v>
      </c>
      <c r="C6" s="257" t="s">
        <v>9</v>
      </c>
      <c r="D6" s="298">
        <v>2026</v>
      </c>
      <c r="E6" s="298">
        <f>$D$6+D5</f>
        <v>2027</v>
      </c>
      <c r="F6" s="298">
        <f t="shared" ref="F6:AN6" si="0">$D$6+E5</f>
        <v>2028</v>
      </c>
      <c r="G6" s="298">
        <f t="shared" si="0"/>
        <v>2029</v>
      </c>
      <c r="H6" s="298">
        <f t="shared" si="0"/>
        <v>2030</v>
      </c>
      <c r="I6" s="298">
        <f t="shared" si="0"/>
        <v>2031</v>
      </c>
      <c r="J6" s="298">
        <f t="shared" si="0"/>
        <v>2032</v>
      </c>
      <c r="K6" s="298">
        <f t="shared" si="0"/>
        <v>2033</v>
      </c>
      <c r="L6" s="298">
        <f t="shared" si="0"/>
        <v>2034</v>
      </c>
      <c r="M6" s="298">
        <f t="shared" si="0"/>
        <v>2035</v>
      </c>
      <c r="N6" s="298">
        <f t="shared" si="0"/>
        <v>2036</v>
      </c>
      <c r="O6" s="298">
        <f t="shared" si="0"/>
        <v>2037</v>
      </c>
      <c r="P6" s="298">
        <f t="shared" si="0"/>
        <v>2038</v>
      </c>
      <c r="Q6" s="298">
        <f t="shared" si="0"/>
        <v>2039</v>
      </c>
      <c r="R6" s="298">
        <f t="shared" si="0"/>
        <v>2040</v>
      </c>
      <c r="S6" s="298">
        <f t="shared" si="0"/>
        <v>2041</v>
      </c>
      <c r="T6" s="298">
        <f t="shared" si="0"/>
        <v>2042</v>
      </c>
      <c r="U6" s="298">
        <f t="shared" si="0"/>
        <v>2043</v>
      </c>
      <c r="V6" s="298">
        <f t="shared" si="0"/>
        <v>2044</v>
      </c>
      <c r="W6" s="298">
        <f t="shared" si="0"/>
        <v>2045</v>
      </c>
      <c r="X6" s="298">
        <f t="shared" si="0"/>
        <v>2046</v>
      </c>
      <c r="Y6" s="298">
        <f t="shared" si="0"/>
        <v>2047</v>
      </c>
      <c r="Z6" s="298">
        <f t="shared" si="0"/>
        <v>2048</v>
      </c>
      <c r="AA6" s="298">
        <f t="shared" si="0"/>
        <v>2049</v>
      </c>
      <c r="AB6" s="298">
        <f t="shared" si="0"/>
        <v>2050</v>
      </c>
      <c r="AC6" s="298">
        <f t="shared" si="0"/>
        <v>2051</v>
      </c>
      <c r="AD6" s="298">
        <f t="shared" si="0"/>
        <v>2052</v>
      </c>
      <c r="AE6" s="298">
        <f t="shared" si="0"/>
        <v>2053</v>
      </c>
      <c r="AF6" s="298">
        <f t="shared" si="0"/>
        <v>2054</v>
      </c>
      <c r="AG6" s="298">
        <f t="shared" si="0"/>
        <v>2055</v>
      </c>
      <c r="AH6" s="298">
        <f t="shared" si="0"/>
        <v>2056</v>
      </c>
      <c r="AI6" s="298">
        <f t="shared" si="0"/>
        <v>2057</v>
      </c>
      <c r="AJ6" s="298">
        <f t="shared" si="0"/>
        <v>2058</v>
      </c>
      <c r="AK6" s="298">
        <f t="shared" si="0"/>
        <v>2059</v>
      </c>
      <c r="AL6" s="298">
        <f t="shared" si="0"/>
        <v>2060</v>
      </c>
      <c r="AM6" s="298">
        <f t="shared" si="0"/>
        <v>2061</v>
      </c>
      <c r="AN6" s="298">
        <f t="shared" si="0"/>
        <v>2062</v>
      </c>
      <c r="AO6" s="298">
        <f t="shared" ref="AO6" si="1">$D$6+AN5</f>
        <v>2063</v>
      </c>
      <c r="AP6" s="298">
        <f t="shared" ref="AP6" si="2">$D$6+AO5</f>
        <v>2064</v>
      </c>
    </row>
    <row r="7" spans="2:42" x14ac:dyDescent="0.2">
      <c r="B7" s="480" t="s">
        <v>658</v>
      </c>
      <c r="C7" s="349">
        <f>SUM(D7:AP7)</f>
        <v>4152454.2127462225</v>
      </c>
      <c r="D7" s="234">
        <f>('08_A Spotreba PHM_E (cesty)'!D7*Parametre!$C$98*Parametre!$C$229/1000)+('08_A Spotreba PHM_E (cesty)'!D16*Parametre!$C$99*Parametre!$C$230/1000)</f>
        <v>0</v>
      </c>
      <c r="E7" s="234">
        <f>('08_A Spotreba PHM_E (cesty)'!E7*Parametre!$C$98*Parametre!$C$229/1000)+('08_A Spotreba PHM_E (cesty)'!E16*Parametre!$C$99*Parametre!$C$230/1000)</f>
        <v>0</v>
      </c>
      <c r="F7" s="234">
        <f>('08_A Spotreba PHM_E (cesty)'!F7*Parametre!$C$98*Parametre!$C$229/1000)+('08_A Spotreba PHM_E (cesty)'!F16*Parametre!$C$99*Parametre!$C$230/1000)</f>
        <v>0</v>
      </c>
      <c r="G7" s="234">
        <f>('08_A Spotreba PHM_E (cesty)'!G7*Parametre!$C$98*Parametre!$C$229/1000)+('08_A Spotreba PHM_E (cesty)'!G16*Parametre!$C$99*Parametre!$C$230/1000)</f>
        <v>211550.921564447</v>
      </c>
      <c r="H7" s="234">
        <f>('08_A Spotreba PHM_E (cesty)'!H7*Parametre!$C$98*Parametre!$C$229/1000)+('08_A Spotreba PHM_E (cesty)'!H16*Parametre!$C$99*Parametre!$C$230/1000)</f>
        <v>210844.40821890256</v>
      </c>
      <c r="I7" s="234">
        <f>('08_A Spotreba PHM_E (cesty)'!I7*Parametre!$C$98*Parametre!$C$229/1000)+('08_A Spotreba PHM_E (cesty)'!I16*Parametre!$C$99*Parametre!$C$230/1000)</f>
        <v>208914.11074900543</v>
      </c>
      <c r="J7" s="234">
        <f>('08_A Spotreba PHM_E (cesty)'!J7*Parametre!$C$98*Parametre!$C$229/1000)+('08_A Spotreba PHM_E (cesty)'!J16*Parametre!$C$99*Parametre!$C$230/1000)</f>
        <v>205940.30921471535</v>
      </c>
      <c r="K7" s="234">
        <f>('08_A Spotreba PHM_E (cesty)'!K7*Parametre!$C$98*Parametre!$C$229/1000)+('08_A Spotreba PHM_E (cesty)'!K16*Parametre!$C$99*Parametre!$C$230/1000)</f>
        <v>201901.44610404028</v>
      </c>
      <c r="L7" s="234">
        <f>('08_A Spotreba PHM_E (cesty)'!L7*Parametre!$C$98*Parametre!$C$229/1000)+('08_A Spotreba PHM_E (cesty)'!L16*Parametre!$C$99*Parametre!$C$230/1000)</f>
        <v>197077.11144745731</v>
      </c>
      <c r="M7" s="234">
        <f>('08_A Spotreba PHM_E (cesty)'!M7*Parametre!$C$98*Parametre!$C$229/1000)+('08_A Spotreba PHM_E (cesty)'!M16*Parametre!$C$99*Parametre!$C$230/1000)</f>
        <v>190307.2958589074</v>
      </c>
      <c r="N7" s="234">
        <f>('08_A Spotreba PHM_E (cesty)'!N7*Parametre!$C$98*Parametre!$C$229/1000)+('08_A Spotreba PHM_E (cesty)'!N16*Parametre!$C$99*Parametre!$C$230/1000)</f>
        <v>185102.54309599128</v>
      </c>
      <c r="O7" s="234">
        <f>('08_A Spotreba PHM_E (cesty)'!O7*Parametre!$C$98*Parametre!$C$229/1000)+('08_A Spotreba PHM_E (cesty)'!O16*Parametre!$C$99*Parametre!$C$230/1000)</f>
        <v>179791.92009603104</v>
      </c>
      <c r="P7" s="234">
        <f>('08_A Spotreba PHM_E (cesty)'!P7*Parametre!$C$98*Parametre!$C$229/1000)+('08_A Spotreba PHM_E (cesty)'!P16*Parametre!$C$99*Parametre!$C$230/1000)</f>
        <v>174421.72274081185</v>
      </c>
      <c r="Q7" s="234">
        <f>('08_A Spotreba PHM_E (cesty)'!Q7*Parametre!$C$98*Parametre!$C$229/1000)+('08_A Spotreba PHM_E (cesty)'!Q16*Parametre!$C$99*Parametre!$C$230/1000)</f>
        <v>168943.52151644323</v>
      </c>
      <c r="R7" s="234">
        <f>('08_A Spotreba PHM_E (cesty)'!R7*Parametre!$C$98*Parametre!$C$229/1000)+('08_A Spotreba PHM_E (cesty)'!R16*Parametre!$C$99*Parametre!$C$230/1000)</f>
        <v>163404.25819172541</v>
      </c>
      <c r="S7" s="234">
        <f>('08_A Spotreba PHM_E (cesty)'!S7*Parametre!$C$98*Parametre!$C$229/1000)+('08_A Spotreba PHM_E (cesty)'!S16*Parametre!$C$99*Parametre!$C$230/1000)</f>
        <v>156188.23620268074</v>
      </c>
      <c r="T7" s="234">
        <f>('08_A Spotreba PHM_E (cesty)'!T7*Parametre!$C$98*Parametre!$C$229/1000)+('08_A Spotreba PHM_E (cesty)'!T16*Parametre!$C$99*Parametre!$C$230/1000)</f>
        <v>149038.07422978</v>
      </c>
      <c r="U7" s="234">
        <f>('08_A Spotreba PHM_E (cesty)'!U7*Parametre!$C$98*Parametre!$C$229/1000)+('08_A Spotreba PHM_E (cesty)'!U16*Parametre!$C$99*Parametre!$C$230/1000)</f>
        <v>141905.4451156251</v>
      </c>
      <c r="V7" s="234">
        <f>('08_A Spotreba PHM_E (cesty)'!V7*Parametre!$C$98*Parametre!$C$229/1000)+('08_A Spotreba PHM_E (cesty)'!V16*Parametre!$C$99*Parametre!$C$230/1000)</f>
        <v>134838.16096519589</v>
      </c>
      <c r="W7" s="234">
        <f>('08_A Spotreba PHM_E (cesty)'!W7*Parametre!$C$98*Parametre!$C$229/1000)+('08_A Spotreba PHM_E (cesty)'!W16*Parametre!$C$99*Parametre!$C$230/1000)</f>
        <v>127788.18451054944</v>
      </c>
      <c r="X7" s="234">
        <f>('08_A Spotreba PHM_E (cesty)'!X7*Parametre!$C$98*Parametre!$C$229/1000)+('08_A Spotreba PHM_E (cesty)'!X16*Parametre!$C$99*Parametre!$C$230/1000)</f>
        <v>120803.04177471568</v>
      </c>
      <c r="Y7" s="234">
        <f>('08_A Spotreba PHM_E (cesty)'!Y7*Parametre!$C$98*Parametre!$C$229/1000)+('08_A Spotreba PHM_E (cesty)'!Y16*Parametre!$C$99*Parametre!$C$230/1000)</f>
        <v>113834.98364031345</v>
      </c>
      <c r="Z7" s="234">
        <f>('08_A Spotreba PHM_E (cesty)'!Z7*Parametre!$C$98*Parametre!$C$229/1000)+('08_A Spotreba PHM_E (cesty)'!Z16*Parametre!$C$99*Parametre!$C$230/1000)</f>
        <v>106931.25176018052</v>
      </c>
      <c r="AA7" s="234">
        <f>('08_A Spotreba PHM_E (cesty)'!AA7*Parametre!$C$98*Parametre!$C$229/1000)+('08_A Spotreba PHM_E (cesty)'!AA16*Parametre!$C$99*Parametre!$C$230/1000)</f>
        <v>100044.3834390353</v>
      </c>
      <c r="AB7" s="234">
        <f>('08_A Spotreba PHM_E (cesty)'!AB7*Parametre!$C$98*Parametre!$C$229/1000)+('08_A Spotreba PHM_E (cesty)'!AB16*Parametre!$C$99*Parametre!$C$230/1000)</f>
        <v>93221.337661039113</v>
      </c>
      <c r="AC7" s="234">
        <f>('08_A Spotreba PHM_E (cesty)'!AC7*Parametre!$C$98*Parametre!$C$229/1000)+('08_A Spotreba PHM_E (cesty)'!AC16*Parametre!$C$99*Parametre!$C$230/1000)</f>
        <v>86438.329758259992</v>
      </c>
      <c r="AD7" s="234">
        <f>('08_A Spotreba PHM_E (cesty)'!AD7*Parametre!$C$98*Parametre!$C$229/1000)+('08_A Spotreba PHM_E (cesty)'!AD16*Parametre!$C$99*Parametre!$C$230/1000)</f>
        <v>79671.857767484034</v>
      </c>
      <c r="AE7" s="234">
        <f>('08_A Spotreba PHM_E (cesty)'!AE7*Parametre!$C$98*Parametre!$C$229/1000)+('08_A Spotreba PHM_E (cesty)'!AE16*Parametre!$C$99*Parametre!$C$230/1000)</f>
        <v>72968.459837629343</v>
      </c>
      <c r="AF7" s="234">
        <f>('08_A Spotreba PHM_E (cesty)'!AF7*Parametre!$C$98*Parametre!$C$229/1000)+('08_A Spotreba PHM_E (cesty)'!AF16*Parametre!$C$99*Parametre!$C$230/1000)</f>
        <v>66281.381834211279</v>
      </c>
      <c r="AG7" s="234">
        <f>('08_A Spotreba PHM_E (cesty)'!AG7*Parametre!$C$98*Parametre!$C$229/1000)+('08_A Spotreba PHM_E (cesty)'!AG16*Parametre!$C$99*Parametre!$C$230/1000)</f>
        <v>59656.883446854488</v>
      </c>
      <c r="AH7" s="234">
        <f>('08_A Spotreba PHM_E (cesty)'!AH7*Parametre!$C$98*Parametre!$C$229/1000)+('08_A Spotreba PHM_E (cesty)'!AH16*Parametre!$C$99*Parametre!$C$230/1000)</f>
        <v>53048.490994798529</v>
      </c>
      <c r="AI7" s="234">
        <f>('08_A Spotreba PHM_E (cesty)'!AI7*Parametre!$C$98*Parametre!$C$229/1000)+('08_A Spotreba PHM_E (cesty)'!AI16*Parametre!$C$99*Parametre!$C$230/1000)</f>
        <v>46502.187374522953</v>
      </c>
      <c r="AJ7" s="234">
        <f>('08_A Spotreba PHM_E (cesty)'!AJ7*Parametre!$C$98*Parametre!$C$229/1000)+('08_A Spotreba PHM_E (cesty)'!AJ16*Parametre!$C$99*Parametre!$C$230/1000)</f>
        <v>39971.777676698082</v>
      </c>
      <c r="AK7" s="234">
        <f>('08_A Spotreba PHM_E (cesty)'!AK7*Parametre!$C$98*Parametre!$C$229/1000)+('08_A Spotreba PHM_E (cesty)'!AK16*Parametre!$C$99*Parametre!$C$230/1000)</f>
        <v>33502.969660837218</v>
      </c>
      <c r="AL7" s="234">
        <f>('08_A Spotreba PHM_E (cesty)'!AL7*Parametre!$C$98*Parametre!$C$229/1000)+('08_A Spotreba PHM_E (cesty)'!AL16*Parametre!$C$99*Parametre!$C$230/1000)</f>
        <v>27049.845516839392</v>
      </c>
      <c r="AM7" s="234">
        <f>('08_A Spotreba PHM_E (cesty)'!AM7*Parametre!$C$98*Parametre!$C$229/1000)+('08_A Spotreba PHM_E (cesty)'!AM16*Parametre!$C$99*Parametre!$C$230/1000)</f>
        <v>20657.839513520928</v>
      </c>
      <c r="AN7" s="234">
        <f>('08_A Spotreba PHM_E (cesty)'!AN7*Parametre!$C$98*Parametre!$C$229/1000)+('08_A Spotreba PHM_E (cesty)'!AN16*Parametre!$C$99*Parametre!$C$230/1000)</f>
        <v>14281.309277838049</v>
      </c>
      <c r="AO7" s="234">
        <f>('08_A Spotreba PHM_E (cesty)'!AO7*Parametre!$C$98*Parametre!$C$229/1000)+('08_A Spotreba PHM_E (cesty)'!AO16*Parametre!$C$99*Parametre!$C$230/1000)</f>
        <v>7965.4172243289968</v>
      </c>
      <c r="AP7" s="234">
        <f>('08_A Spotreba PHM_E (cesty)'!AP7*Parametre!$C$98*Parametre!$C$229/1000)+('08_A Spotreba PHM_E (cesty)'!AP16*Parametre!$C$99*Parametre!$C$230/1000)</f>
        <v>1664.7947648060667</v>
      </c>
    </row>
    <row r="8" spans="2:42" x14ac:dyDescent="0.2">
      <c r="B8" s="495" t="s">
        <v>678</v>
      </c>
      <c r="C8" s="349">
        <f t="shared" ref="C8:C10" si="3">SUM(D8:AP8)</f>
        <v>2081416.0497457543</v>
      </c>
      <c r="D8" s="234">
        <f>('08_A Spotreba PHM_E (cesty)'!D8*Parametre!$C$98*Parametre!$C$229/1000)+('08_A Spotreba PHM_E (cesty)'!D17*Parametre!$C$99*Parametre!$C$230/1000)</f>
        <v>0</v>
      </c>
      <c r="E8" s="234">
        <f>('08_A Spotreba PHM_E (cesty)'!E8*Parametre!$C$98*Parametre!$C$229/1000)+('08_A Spotreba PHM_E (cesty)'!E17*Parametre!$C$99*Parametre!$C$230/1000)</f>
        <v>0</v>
      </c>
      <c r="F8" s="234">
        <f>('08_A Spotreba PHM_E (cesty)'!F8*Parametre!$C$98*Parametre!$C$229/1000)+('08_A Spotreba PHM_E (cesty)'!F17*Parametre!$C$99*Parametre!$C$230/1000)</f>
        <v>0</v>
      </c>
      <c r="G8" s="234">
        <f>('08_A Spotreba PHM_E (cesty)'!G8*Parametre!$C$98*Parametre!$C$229/1000)+('08_A Spotreba PHM_E (cesty)'!G17*Parametre!$C$99*Parametre!$C$230/1000)</f>
        <v>27490.337400704739</v>
      </c>
      <c r="H8" s="234">
        <f>('08_A Spotreba PHM_E (cesty)'!H8*Parametre!$C$98*Parametre!$C$229/1000)+('08_A Spotreba PHM_E (cesty)'!H17*Parametre!$C$99*Parametre!$C$230/1000)</f>
        <v>28237.224117023168</v>
      </c>
      <c r="I8" s="234">
        <f>('08_A Spotreba PHM_E (cesty)'!I8*Parametre!$C$98*Parametre!$C$229/1000)+('08_A Spotreba PHM_E (cesty)'!I17*Parametre!$C$99*Parametre!$C$230/1000)</f>
        <v>29185.859226413806</v>
      </c>
      <c r="J8" s="234">
        <f>('08_A Spotreba PHM_E (cesty)'!J8*Parametre!$C$98*Parametre!$C$229/1000)+('08_A Spotreba PHM_E (cesty)'!J17*Parametre!$C$99*Parametre!$C$230/1000)</f>
        <v>30312.93286398911</v>
      </c>
      <c r="K8" s="234">
        <f>('08_A Spotreba PHM_E (cesty)'!K8*Parametre!$C$98*Parametre!$C$229/1000)+('08_A Spotreba PHM_E (cesty)'!K17*Parametre!$C$99*Parametre!$C$230/1000)</f>
        <v>31625.92973544995</v>
      </c>
      <c r="L8" s="234">
        <f>('08_A Spotreba PHM_E (cesty)'!L8*Parametre!$C$98*Parametre!$C$229/1000)+('08_A Spotreba PHM_E (cesty)'!L17*Parametre!$C$99*Parametre!$C$230/1000)</f>
        <v>33084.968792538508</v>
      </c>
      <c r="M8" s="234">
        <f>('08_A Spotreba PHM_E (cesty)'!M8*Parametre!$C$98*Parametre!$C$229/1000)+('08_A Spotreba PHM_E (cesty)'!M17*Parametre!$C$99*Parametre!$C$230/1000)</f>
        <v>34877.888425133686</v>
      </c>
      <c r="N8" s="234">
        <f>('08_A Spotreba PHM_E (cesty)'!N8*Parametre!$C$98*Parametre!$C$229/1000)+('08_A Spotreba PHM_E (cesty)'!N17*Parametre!$C$99*Parametre!$C$230/1000)</f>
        <v>36449.407319036545</v>
      </c>
      <c r="O8" s="234">
        <f>('08_A Spotreba PHM_E (cesty)'!O8*Parametre!$C$98*Parametre!$C$229/1000)+('08_A Spotreba PHM_E (cesty)'!O17*Parametre!$C$99*Parametre!$C$230/1000)</f>
        <v>38064.05186574586</v>
      </c>
      <c r="P8" s="234">
        <f>('08_A Spotreba PHM_E (cesty)'!P8*Parametre!$C$98*Parametre!$C$229/1000)+('08_A Spotreba PHM_E (cesty)'!P17*Parametre!$C$99*Parametre!$C$230/1000)</f>
        <v>39715.049607161374</v>
      </c>
      <c r="Q8" s="234">
        <f>('08_A Spotreba PHM_E (cesty)'!Q8*Parametre!$C$98*Parametre!$C$229/1000)+('08_A Spotreba PHM_E (cesty)'!Q17*Parametre!$C$99*Parametre!$C$230/1000)</f>
        <v>41410.956169573583</v>
      </c>
      <c r="R8" s="234">
        <f>('08_A Spotreba PHM_E (cesty)'!R8*Parametre!$C$98*Parametre!$C$229/1000)+('08_A Spotreba PHM_E (cesty)'!R17*Parametre!$C$99*Parametre!$C$230/1000)</f>
        <v>43144.801592766162</v>
      </c>
      <c r="S8" s="234">
        <f>('08_A Spotreba PHM_E (cesty)'!S8*Parametre!$C$98*Parametre!$C$229/1000)+('08_A Spotreba PHM_E (cesty)'!S17*Parametre!$C$99*Parametre!$C$230/1000)</f>
        <v>44925.407400195705</v>
      </c>
      <c r="T8" s="234">
        <f>('08_A Spotreba PHM_E (cesty)'!T8*Parametre!$C$98*Parametre!$C$229/1000)+('08_A Spotreba PHM_E (cesty)'!T17*Parametre!$C$99*Parametre!$C$230/1000)</f>
        <v>46745.600377510222</v>
      </c>
      <c r="U8" s="234">
        <f>('08_A Spotreba PHM_E (cesty)'!U8*Parametre!$C$98*Parametre!$C$229/1000)+('08_A Spotreba PHM_E (cesty)'!U17*Parametre!$C$99*Parametre!$C$230/1000)</f>
        <v>48614.476202818376</v>
      </c>
      <c r="V8" s="234">
        <f>('08_A Spotreba PHM_E (cesty)'!V8*Parametre!$C$98*Parametre!$C$229/1000)+('08_A Spotreba PHM_E (cesty)'!V17*Parametre!$C$99*Parametre!$C$230/1000)</f>
        <v>50524.6524883315</v>
      </c>
      <c r="W8" s="234">
        <f>('08_A Spotreba PHM_E (cesty)'!W8*Parametre!$C$98*Parametre!$C$229/1000)+('08_A Spotreba PHM_E (cesty)'!W17*Parametre!$C$99*Parametre!$C$230/1000)</f>
        <v>52485.507580550722</v>
      </c>
      <c r="X8" s="234">
        <f>('08_A Spotreba PHM_E (cesty)'!X8*Parametre!$C$98*Parametre!$C$229/1000)+('08_A Spotreba PHM_E (cesty)'!X17*Parametre!$C$99*Parametre!$C$230/1000)</f>
        <v>54489.443826811017</v>
      </c>
      <c r="Y8" s="234">
        <f>('08_A Spotreba PHM_E (cesty)'!Y8*Parametre!$C$98*Parametre!$C$229/1000)+('08_A Spotreba PHM_E (cesty)'!Y17*Parametre!$C$99*Parametre!$C$230/1000)</f>
        <v>56546.13101994789</v>
      </c>
      <c r="Z8" s="234">
        <f>('08_A Spotreba PHM_E (cesty)'!Z8*Parametre!$C$98*Parametre!$C$229/1000)+('08_A Spotreba PHM_E (cesty)'!Z17*Parametre!$C$99*Parametre!$C$230/1000)</f>
        <v>58647.749973843012</v>
      </c>
      <c r="AA8" s="234">
        <f>('08_A Spotreba PHM_E (cesty)'!AA8*Parametre!$C$98*Parametre!$C$229/1000)+('08_A Spotreba PHM_E (cesty)'!AA17*Parametre!$C$99*Parametre!$C$230/1000)</f>
        <v>60804.270978002969</v>
      </c>
      <c r="AB8" s="234">
        <f>('08_A Spotreba PHM_E (cesty)'!AB8*Parametre!$C$98*Parametre!$C$229/1000)+('08_A Spotreba PHM_E (cesty)'!AB17*Parametre!$C$99*Parametre!$C$230/1000)</f>
        <v>63007.64686199923</v>
      </c>
      <c r="AC8" s="234">
        <f>('08_A Spotreba PHM_E (cesty)'!AC8*Parametre!$C$98*Parametre!$C$229/1000)+('08_A Spotreba PHM_E (cesty)'!AC17*Parametre!$C$99*Parametre!$C$230/1000)</f>
        <v>65263.443061545338</v>
      </c>
      <c r="AD8" s="234">
        <f>('08_A Spotreba PHM_E (cesty)'!AD8*Parametre!$C$98*Parametre!$C$229/1000)+('08_A Spotreba PHM_E (cesty)'!AD17*Parametre!$C$99*Parametre!$C$230/1000)</f>
        <v>67577.521828401019</v>
      </c>
      <c r="AE8" s="234">
        <f>('08_A Spotreba PHM_E (cesty)'!AE8*Parametre!$C$98*Parametre!$C$229/1000)+('08_A Spotreba PHM_E (cesty)'!AE17*Parametre!$C$99*Parametre!$C$230/1000)</f>
        <v>69941.48150067839</v>
      </c>
      <c r="AF8" s="234">
        <f>('08_A Spotreba PHM_E (cesty)'!AF8*Parametre!$C$98*Parametre!$C$229/1000)+('08_A Spotreba PHM_E (cesty)'!AF17*Parametre!$C$99*Parametre!$C$230/1000)</f>
        <v>72366.085061351245</v>
      </c>
      <c r="AG8" s="234">
        <f>('08_A Spotreba PHM_E (cesty)'!AG8*Parametre!$C$98*Parametre!$C$229/1000)+('08_A Spotreba PHM_E (cesty)'!AG17*Parametre!$C$99*Parametre!$C$230/1000)</f>
        <v>74842.685904258498</v>
      </c>
      <c r="AH8" s="234">
        <f>('08_A Spotreba PHM_E (cesty)'!AH8*Parametre!$C$98*Parametre!$C$229/1000)+('08_A Spotreba PHM_E (cesty)'!AH17*Parametre!$C$99*Parametre!$C$230/1000)</f>
        <v>77382.381454431044</v>
      </c>
      <c r="AI8" s="234">
        <f>('08_A Spotreba PHM_E (cesty)'!AI8*Parametre!$C$98*Parametre!$C$229/1000)+('08_A Spotreba PHM_E (cesty)'!AI17*Parametre!$C$99*Parametre!$C$230/1000)</f>
        <v>79976.273029896649</v>
      </c>
      <c r="AJ8" s="234">
        <f>('08_A Spotreba PHM_E (cesty)'!AJ8*Parametre!$C$98*Parametre!$C$229/1000)+('08_A Spotreba PHM_E (cesty)'!AJ17*Parametre!$C$99*Parametre!$C$230/1000)</f>
        <v>82635.80288223589</v>
      </c>
      <c r="AK8" s="234">
        <f>('08_A Spotreba PHM_E (cesty)'!AK8*Parametre!$C$98*Parametre!$C$229/1000)+('08_A Spotreba PHM_E (cesty)'!AK17*Parametre!$C$99*Parametre!$C$230/1000)</f>
        <v>85351.812914795111</v>
      </c>
      <c r="AL8" s="234">
        <f>('08_A Spotreba PHM_E (cesty)'!AL8*Parametre!$C$98*Parametre!$C$229/1000)+('08_A Spotreba PHM_E (cesty)'!AL17*Parametre!$C$99*Parametre!$C$230/1000)</f>
        <v>88136.100912409849</v>
      </c>
      <c r="AM8" s="234">
        <f>('08_A Spotreba PHM_E (cesty)'!AM8*Parametre!$C$98*Parametre!$C$229/1000)+('08_A Spotreba PHM_E (cesty)'!AM17*Parametre!$C$99*Parametre!$C$230/1000)</f>
        <v>89634.720996575459</v>
      </c>
      <c r="AN8" s="234">
        <f>('08_A Spotreba PHM_E (cesty)'!AN8*Parametre!$C$98*Parametre!$C$229/1000)+('08_A Spotreba PHM_E (cesty)'!AN17*Parametre!$C$99*Parametre!$C$230/1000)</f>
        <v>91138.73180046826</v>
      </c>
      <c r="AO8" s="234">
        <f>('08_A Spotreba PHM_E (cesty)'!AO8*Parametre!$C$98*Parametre!$C$229/1000)+('08_A Spotreba PHM_E (cesty)'!AO17*Parametre!$C$99*Parametre!$C$230/1000)</f>
        <v>92637.351884633856</v>
      </c>
      <c r="AP8" s="234">
        <f>('08_A Spotreba PHM_E (cesty)'!AP8*Parametre!$C$98*Parametre!$C$229/1000)+('08_A Spotreba PHM_E (cesty)'!AP17*Parametre!$C$99*Parametre!$C$230/1000)</f>
        <v>94141.362688526657</v>
      </c>
    </row>
    <row r="9" spans="2:42" ht="10.8" customHeight="1" x14ac:dyDescent="0.2">
      <c r="B9" s="481" t="s">
        <v>689</v>
      </c>
      <c r="C9" s="349">
        <f t="shared" si="3"/>
        <v>0</v>
      </c>
      <c r="D9" s="234">
        <f>('08_A Spotreba PHM_E (cesty)'!D9*Parametre!$C$98*Parametre!$C$229/1000)+('08_A Spotreba PHM_E (cesty)'!D18*Parametre!$C$99*Parametre!$C$230/1000)</f>
        <v>0</v>
      </c>
      <c r="E9" s="234">
        <f>('08_A Spotreba PHM_E (cesty)'!E9*Parametre!$C$98*Parametre!$C$229/1000)+('08_A Spotreba PHM_E (cesty)'!E18*Parametre!$C$99*Parametre!$C$230/1000)</f>
        <v>0</v>
      </c>
      <c r="F9" s="234">
        <f>('08_A Spotreba PHM_E (cesty)'!F9*Parametre!$C$98*Parametre!$C$229/1000)+('08_A Spotreba PHM_E (cesty)'!F18*Parametre!$C$99*Parametre!$C$230/1000)</f>
        <v>0</v>
      </c>
      <c r="G9" s="234">
        <f>('08_A Spotreba PHM_E (cesty)'!G9*Parametre!$C$98*Parametre!$C$229/1000)+('08_A Spotreba PHM_E (cesty)'!G18*Parametre!$C$99*Parametre!$C$230/1000)</f>
        <v>0</v>
      </c>
      <c r="H9" s="234">
        <f>('08_A Spotreba PHM_E (cesty)'!H9*Parametre!$C$98*Parametre!$C$229/1000)+('08_A Spotreba PHM_E (cesty)'!H18*Parametre!$C$99*Parametre!$C$230/1000)</f>
        <v>0</v>
      </c>
      <c r="I9" s="234">
        <f>('08_A Spotreba PHM_E (cesty)'!I9*Parametre!$C$98*Parametre!$C$229/1000)+('08_A Spotreba PHM_E (cesty)'!I18*Parametre!$C$99*Parametre!$C$230/1000)</f>
        <v>0</v>
      </c>
      <c r="J9" s="234">
        <f>('08_A Spotreba PHM_E (cesty)'!J9*Parametre!$C$98*Parametre!$C$229/1000)+('08_A Spotreba PHM_E (cesty)'!J18*Parametre!$C$99*Parametre!$C$230/1000)</f>
        <v>0</v>
      </c>
      <c r="K9" s="234">
        <f>('08_A Spotreba PHM_E (cesty)'!K9*Parametre!$C$98*Parametre!$C$229/1000)+('08_A Spotreba PHM_E (cesty)'!K18*Parametre!$C$99*Parametre!$C$230/1000)</f>
        <v>0</v>
      </c>
      <c r="L9" s="234">
        <f>('08_A Spotreba PHM_E (cesty)'!L9*Parametre!$C$98*Parametre!$C$229/1000)+('08_A Spotreba PHM_E (cesty)'!L18*Parametre!$C$99*Parametre!$C$230/1000)</f>
        <v>0</v>
      </c>
      <c r="M9" s="234">
        <f>('08_A Spotreba PHM_E (cesty)'!M9*Parametre!$C$98*Parametre!$C$229/1000)+('08_A Spotreba PHM_E (cesty)'!M18*Parametre!$C$99*Parametre!$C$230/1000)</f>
        <v>0</v>
      </c>
      <c r="N9" s="234">
        <f>('08_A Spotreba PHM_E (cesty)'!N9*Parametre!$C$98*Parametre!$C$229/1000)+('08_A Spotreba PHM_E (cesty)'!N18*Parametre!$C$99*Parametre!$C$230/1000)</f>
        <v>0</v>
      </c>
      <c r="O9" s="234">
        <f>('08_A Spotreba PHM_E (cesty)'!O9*Parametre!$C$98*Parametre!$C$229/1000)+('08_A Spotreba PHM_E (cesty)'!O18*Parametre!$C$99*Parametre!$C$230/1000)</f>
        <v>0</v>
      </c>
      <c r="P9" s="234">
        <f>('08_A Spotreba PHM_E (cesty)'!P9*Parametre!$C$98*Parametre!$C$229/1000)+('08_A Spotreba PHM_E (cesty)'!P18*Parametre!$C$99*Parametre!$C$230/1000)</f>
        <v>0</v>
      </c>
      <c r="Q9" s="234">
        <f>('08_A Spotreba PHM_E (cesty)'!Q9*Parametre!$C$98*Parametre!$C$229/1000)+('08_A Spotreba PHM_E (cesty)'!Q18*Parametre!$C$99*Parametre!$C$230/1000)</f>
        <v>0</v>
      </c>
      <c r="R9" s="234">
        <f>('08_A Spotreba PHM_E (cesty)'!R9*Parametre!$C$98*Parametre!$C$229/1000)+('08_A Spotreba PHM_E (cesty)'!R18*Parametre!$C$99*Parametre!$C$230/1000)</f>
        <v>0</v>
      </c>
      <c r="S9" s="234">
        <f>('08_A Spotreba PHM_E (cesty)'!S9*Parametre!$C$98*Parametre!$C$229/1000)+('08_A Spotreba PHM_E (cesty)'!S18*Parametre!$C$99*Parametre!$C$230/1000)</f>
        <v>0</v>
      </c>
      <c r="T9" s="234">
        <f>('08_A Spotreba PHM_E (cesty)'!T9*Parametre!$C$98*Parametre!$C$229/1000)+('08_A Spotreba PHM_E (cesty)'!T18*Parametre!$C$99*Parametre!$C$230/1000)</f>
        <v>0</v>
      </c>
      <c r="U9" s="234">
        <f>('08_A Spotreba PHM_E (cesty)'!U9*Parametre!$C$98*Parametre!$C$229/1000)+('08_A Spotreba PHM_E (cesty)'!U18*Parametre!$C$99*Parametre!$C$230/1000)</f>
        <v>0</v>
      </c>
      <c r="V9" s="234">
        <f>('08_A Spotreba PHM_E (cesty)'!V9*Parametre!$C$98*Parametre!$C$229/1000)+('08_A Spotreba PHM_E (cesty)'!V18*Parametre!$C$99*Parametre!$C$230/1000)</f>
        <v>0</v>
      </c>
      <c r="W9" s="234">
        <f>('08_A Spotreba PHM_E (cesty)'!W9*Parametre!$C$98*Parametre!$C$229/1000)+('08_A Spotreba PHM_E (cesty)'!W18*Parametre!$C$99*Parametre!$C$230/1000)</f>
        <v>0</v>
      </c>
      <c r="X9" s="234">
        <f>('08_A Spotreba PHM_E (cesty)'!X9*Parametre!$C$98*Parametre!$C$229/1000)+('08_A Spotreba PHM_E (cesty)'!X18*Parametre!$C$99*Parametre!$C$230/1000)</f>
        <v>0</v>
      </c>
      <c r="Y9" s="234">
        <f>('08_A Spotreba PHM_E (cesty)'!Y9*Parametre!$C$98*Parametre!$C$229/1000)+('08_A Spotreba PHM_E (cesty)'!Y18*Parametre!$C$99*Parametre!$C$230/1000)</f>
        <v>0</v>
      </c>
      <c r="Z9" s="234">
        <f>('08_A Spotreba PHM_E (cesty)'!Z9*Parametre!$C$98*Parametre!$C$229/1000)+('08_A Spotreba PHM_E (cesty)'!Z18*Parametre!$C$99*Parametre!$C$230/1000)</f>
        <v>0</v>
      </c>
      <c r="AA9" s="234">
        <f>('08_A Spotreba PHM_E (cesty)'!AA9*Parametre!$C$98*Parametre!$C$229/1000)+('08_A Spotreba PHM_E (cesty)'!AA18*Parametre!$C$99*Parametre!$C$230/1000)</f>
        <v>0</v>
      </c>
      <c r="AB9" s="234">
        <f>('08_A Spotreba PHM_E (cesty)'!AB9*Parametre!$C$98*Parametre!$C$229/1000)+('08_A Spotreba PHM_E (cesty)'!AB18*Parametre!$C$99*Parametre!$C$230/1000)</f>
        <v>0</v>
      </c>
      <c r="AC9" s="234">
        <f>('08_A Spotreba PHM_E (cesty)'!AC9*Parametre!$C$98*Parametre!$C$229/1000)+('08_A Spotreba PHM_E (cesty)'!AC18*Parametre!$C$99*Parametre!$C$230/1000)</f>
        <v>0</v>
      </c>
      <c r="AD9" s="234">
        <f>('08_A Spotreba PHM_E (cesty)'!AD9*Parametre!$C$98*Parametre!$C$229/1000)+('08_A Spotreba PHM_E (cesty)'!AD18*Parametre!$C$99*Parametre!$C$230/1000)</f>
        <v>0</v>
      </c>
      <c r="AE9" s="234">
        <f>('08_A Spotreba PHM_E (cesty)'!AE9*Parametre!$C$98*Parametre!$C$229/1000)+('08_A Spotreba PHM_E (cesty)'!AE18*Parametre!$C$99*Parametre!$C$230/1000)</f>
        <v>0</v>
      </c>
      <c r="AF9" s="234">
        <f>('08_A Spotreba PHM_E (cesty)'!AF9*Parametre!$C$98*Parametre!$C$229/1000)+('08_A Spotreba PHM_E (cesty)'!AF18*Parametre!$C$99*Parametre!$C$230/1000)</f>
        <v>0</v>
      </c>
      <c r="AG9" s="234">
        <f>('08_A Spotreba PHM_E (cesty)'!AG9*Parametre!$C$98*Parametre!$C$229/1000)+('08_A Spotreba PHM_E (cesty)'!AG18*Parametre!$C$99*Parametre!$C$230/1000)</f>
        <v>0</v>
      </c>
      <c r="AH9" s="234">
        <f>('08_A Spotreba PHM_E (cesty)'!AH9*Parametre!$C$98*Parametre!$C$229/1000)+('08_A Spotreba PHM_E (cesty)'!AH18*Parametre!$C$99*Parametre!$C$230/1000)</f>
        <v>0</v>
      </c>
      <c r="AI9" s="234">
        <f>('08_A Spotreba PHM_E (cesty)'!AI9*Parametre!$C$98*Parametre!$C$229/1000)+('08_A Spotreba PHM_E (cesty)'!AI18*Parametre!$C$99*Parametre!$C$230/1000)</f>
        <v>0</v>
      </c>
      <c r="AJ9" s="234">
        <f>('08_A Spotreba PHM_E (cesty)'!AJ9*Parametre!$C$98*Parametre!$C$229/1000)+('08_A Spotreba PHM_E (cesty)'!AJ18*Parametre!$C$99*Parametre!$C$230/1000)</f>
        <v>0</v>
      </c>
      <c r="AK9" s="234">
        <f>('08_A Spotreba PHM_E (cesty)'!AK9*Parametre!$C$98*Parametre!$C$229/1000)+('08_A Spotreba PHM_E (cesty)'!AK18*Parametre!$C$99*Parametre!$C$230/1000)</f>
        <v>0</v>
      </c>
      <c r="AL9" s="234">
        <f>('08_A Spotreba PHM_E (cesty)'!AL9*Parametre!$C$98*Parametre!$C$229/1000)+('08_A Spotreba PHM_E (cesty)'!AL18*Parametre!$C$99*Parametre!$C$230/1000)</f>
        <v>0</v>
      </c>
      <c r="AM9" s="234">
        <f>('08_A Spotreba PHM_E (cesty)'!AM9*Parametre!$C$98*Parametre!$C$229/1000)+('08_A Spotreba PHM_E (cesty)'!AM18*Parametre!$C$99*Parametre!$C$230/1000)</f>
        <v>0</v>
      </c>
      <c r="AN9" s="234">
        <f>('08_A Spotreba PHM_E (cesty)'!AN9*Parametre!$C$98*Parametre!$C$229/1000)+('08_A Spotreba PHM_E (cesty)'!AN18*Parametre!$C$99*Parametre!$C$230/1000)</f>
        <v>0</v>
      </c>
      <c r="AO9" s="234">
        <f>('08_A Spotreba PHM_E (cesty)'!AO9*Parametre!$C$98*Parametre!$C$229/1000)+('08_A Spotreba PHM_E (cesty)'!AO18*Parametre!$C$99*Parametre!$C$230/1000)</f>
        <v>0</v>
      </c>
      <c r="AP9" s="234">
        <f>('08_A Spotreba PHM_E (cesty)'!AP9*Parametre!$C$98*Parametre!$C$229/1000)+('08_A Spotreba PHM_E (cesty)'!AP18*Parametre!$C$99*Parametre!$C$230/1000)</f>
        <v>0</v>
      </c>
    </row>
    <row r="10" spans="2:42" x14ac:dyDescent="0.2">
      <c r="B10" s="305" t="s">
        <v>591</v>
      </c>
      <c r="C10" s="350">
        <f t="shared" si="3"/>
        <v>6233870.2624919787</v>
      </c>
      <c r="D10" s="350">
        <f t="shared" ref="D10:AN10" si="4">SUM(D7:D9)</f>
        <v>0</v>
      </c>
      <c r="E10" s="350">
        <f t="shared" si="4"/>
        <v>0</v>
      </c>
      <c r="F10" s="350">
        <f t="shared" si="4"/>
        <v>0</v>
      </c>
      <c r="G10" s="350">
        <f t="shared" si="4"/>
        <v>239041.25896515173</v>
      </c>
      <c r="H10" s="350">
        <f t="shared" si="4"/>
        <v>239081.63233592574</v>
      </c>
      <c r="I10" s="350">
        <f t="shared" si="4"/>
        <v>238099.96997541923</v>
      </c>
      <c r="J10" s="350">
        <f t="shared" si="4"/>
        <v>236253.24207870447</v>
      </c>
      <c r="K10" s="350">
        <f t="shared" si="4"/>
        <v>233527.37583949024</v>
      </c>
      <c r="L10" s="350">
        <f t="shared" si="4"/>
        <v>230162.08023999582</v>
      </c>
      <c r="M10" s="350">
        <f t="shared" si="4"/>
        <v>225185.18428404108</v>
      </c>
      <c r="N10" s="350">
        <f t="shared" si="4"/>
        <v>221551.95041502782</v>
      </c>
      <c r="O10" s="350">
        <f t="shared" si="4"/>
        <v>217855.9719617769</v>
      </c>
      <c r="P10" s="350">
        <f t="shared" si="4"/>
        <v>214136.77234797322</v>
      </c>
      <c r="Q10" s="350">
        <f t="shared" si="4"/>
        <v>210354.47768601682</v>
      </c>
      <c r="R10" s="350">
        <f t="shared" si="4"/>
        <v>206549.05978449158</v>
      </c>
      <c r="S10" s="350">
        <f t="shared" si="4"/>
        <v>201113.64360287646</v>
      </c>
      <c r="T10" s="350">
        <f t="shared" si="4"/>
        <v>195783.67460729022</v>
      </c>
      <c r="U10" s="350">
        <f t="shared" si="4"/>
        <v>190519.92131844349</v>
      </c>
      <c r="V10" s="350">
        <f t="shared" si="4"/>
        <v>185362.8134535274</v>
      </c>
      <c r="W10" s="350">
        <f t="shared" si="4"/>
        <v>180273.69209110015</v>
      </c>
      <c r="X10" s="350">
        <f t="shared" si="4"/>
        <v>175292.48560152669</v>
      </c>
      <c r="Y10" s="350">
        <f t="shared" si="4"/>
        <v>170381.11466026134</v>
      </c>
      <c r="Z10" s="350">
        <f t="shared" si="4"/>
        <v>165579.00173402354</v>
      </c>
      <c r="AA10" s="350">
        <f t="shared" si="4"/>
        <v>160848.65441703825</v>
      </c>
      <c r="AB10" s="350">
        <f t="shared" si="4"/>
        <v>156228.98452303835</v>
      </c>
      <c r="AC10" s="350">
        <f t="shared" si="4"/>
        <v>151701.77281980534</v>
      </c>
      <c r="AD10" s="350">
        <f t="shared" si="4"/>
        <v>147249.37959588505</v>
      </c>
      <c r="AE10" s="350">
        <f t="shared" si="4"/>
        <v>142909.94133830775</v>
      </c>
      <c r="AF10" s="350">
        <f t="shared" si="4"/>
        <v>138647.46689556254</v>
      </c>
      <c r="AG10" s="350">
        <f t="shared" si="4"/>
        <v>134499.56935111299</v>
      </c>
      <c r="AH10" s="350">
        <f t="shared" si="4"/>
        <v>130430.87244922957</v>
      </c>
      <c r="AI10" s="350">
        <f t="shared" si="4"/>
        <v>126478.4604044196</v>
      </c>
      <c r="AJ10" s="350">
        <f t="shared" si="4"/>
        <v>122607.58055893397</v>
      </c>
      <c r="AK10" s="350">
        <f t="shared" si="4"/>
        <v>118854.78257563233</v>
      </c>
      <c r="AL10" s="350">
        <f t="shared" si="4"/>
        <v>115185.94642924925</v>
      </c>
      <c r="AM10" s="350">
        <f t="shared" si="4"/>
        <v>110292.56051009639</v>
      </c>
      <c r="AN10" s="350">
        <f t="shared" si="4"/>
        <v>105420.04107830631</v>
      </c>
      <c r="AO10" s="350">
        <f t="shared" ref="AO10:AP10" si="5">SUM(AO7:AO9)</f>
        <v>100602.76910896285</v>
      </c>
      <c r="AP10" s="350">
        <f t="shared" si="5"/>
        <v>95806.157453332722</v>
      </c>
    </row>
    <row r="11" spans="2:42" ht="13.2" thickBot="1" x14ac:dyDescent="0.35">
      <c r="B11" s="399" t="s">
        <v>150</v>
      </c>
      <c r="C11" s="257" t="s">
        <v>9</v>
      </c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</row>
    <row r="12" spans="2:42" x14ac:dyDescent="0.2">
      <c r="B12" s="480" t="s">
        <v>658</v>
      </c>
      <c r="C12" s="349">
        <f>SUM(D12:AP12)</f>
        <v>906.26443565923739</v>
      </c>
      <c r="D12" s="234">
        <f>('08_A Spotreba PHM_E (cesty)'!D7*Parametre!$C$98*Parametre!$D$229/1000)+('08_A Spotreba PHM_E (cesty)'!D16*Parametre!$C$99*Parametre!$D$230/1000)</f>
        <v>0</v>
      </c>
      <c r="E12" s="234">
        <f>('08_A Spotreba PHM_E (cesty)'!E7*Parametre!$C$98*Parametre!$D$229/1000)+('08_A Spotreba PHM_E (cesty)'!E16*Parametre!$C$99*Parametre!$D$230/1000)</f>
        <v>0</v>
      </c>
      <c r="F12" s="234">
        <f>('08_A Spotreba PHM_E (cesty)'!F7*Parametre!$C$98*Parametre!$D$229/1000)+('08_A Spotreba PHM_E (cesty)'!F16*Parametre!$C$99*Parametre!$D$230/1000)</f>
        <v>0</v>
      </c>
      <c r="G12" s="234">
        <f>('08_A Spotreba PHM_E (cesty)'!G7*Parametre!$C$98*Parametre!$D$229/1000)+('08_A Spotreba PHM_E (cesty)'!G16*Parametre!$C$99*Parametre!$D$230/1000)</f>
        <v>46.170545591157882</v>
      </c>
      <c r="H12" s="234">
        <f>('08_A Spotreba PHM_E (cesty)'!H7*Parametre!$C$98*Parametre!$D$229/1000)+('08_A Spotreba PHM_E (cesty)'!H16*Parametre!$C$99*Parametre!$D$230/1000)</f>
        <v>46.016350533107605</v>
      </c>
      <c r="I12" s="234">
        <f>('08_A Spotreba PHM_E (cesty)'!I7*Parametre!$C$98*Parametre!$D$229/1000)+('08_A Spotreba PHM_E (cesty)'!I16*Parametre!$C$99*Parametre!$D$230/1000)</f>
        <v>45.595067152825884</v>
      </c>
      <c r="J12" s="234">
        <f>('08_A Spotreba PHM_E (cesty)'!J7*Parametre!$C$98*Parametre!$D$229/1000)+('08_A Spotreba PHM_E (cesty)'!J16*Parametre!$C$99*Parametre!$D$230/1000)</f>
        <v>44.946041195847634</v>
      </c>
      <c r="K12" s="234">
        <f>('08_A Spotreba PHM_E (cesty)'!K7*Parametre!$C$98*Parametre!$D$229/1000)+('08_A Spotreba PHM_E (cesty)'!K16*Parametre!$C$99*Parametre!$D$230/1000)</f>
        <v>44.064567780327387</v>
      </c>
      <c r="L12" s="234">
        <f>('08_A Spotreba PHM_E (cesty)'!L7*Parametre!$C$98*Parametre!$D$229/1000)+('08_A Spotreba PHM_E (cesty)'!L16*Parametre!$C$99*Parametre!$D$230/1000)</f>
        <v>43.01166684488566</v>
      </c>
      <c r="M12" s="234">
        <f>('08_A Spotreba PHM_E (cesty)'!M7*Parametre!$C$98*Parametre!$D$229/1000)+('08_A Spotreba PHM_E (cesty)'!M16*Parametre!$C$99*Parametre!$D$230/1000)</f>
        <v>41.534168770363422</v>
      </c>
      <c r="N12" s="234">
        <f>('08_A Spotreba PHM_E (cesty)'!N7*Parametre!$C$98*Parametre!$D$229/1000)+('08_A Spotreba PHM_E (cesty)'!N16*Parametre!$C$99*Parametre!$D$230/1000)</f>
        <v>40.398242379904673</v>
      </c>
      <c r="O12" s="234">
        <f>('08_A Spotreba PHM_E (cesty)'!O7*Parametre!$C$98*Parametre!$D$229/1000)+('08_A Spotreba PHM_E (cesty)'!O16*Parametre!$C$99*Parametre!$D$230/1000)</f>
        <v>39.23921003192968</v>
      </c>
      <c r="P12" s="234">
        <f>('08_A Spotreba PHM_E (cesty)'!P7*Parametre!$C$98*Parametre!$D$229/1000)+('08_A Spotreba PHM_E (cesty)'!P16*Parametre!$C$99*Parametre!$D$230/1000)</f>
        <v>38.067175705682928</v>
      </c>
      <c r="Q12" s="234">
        <f>('08_A Spotreba PHM_E (cesty)'!Q7*Parametre!$C$98*Parametre!$D$229/1000)+('08_A Spotreba PHM_E (cesty)'!Q16*Parametre!$C$99*Parametre!$D$230/1000)</f>
        <v>36.871569761181313</v>
      </c>
      <c r="R12" s="234">
        <f>('08_A Spotreba PHM_E (cesty)'!R7*Parametre!$C$98*Parametre!$D$229/1000)+('08_A Spotreba PHM_E (cesty)'!R16*Parametre!$C$99*Parametre!$D$230/1000)</f>
        <v>35.662637141157724</v>
      </c>
      <c r="S12" s="234">
        <f>('08_A Spotreba PHM_E (cesty)'!S7*Parametre!$C$98*Parametre!$D$229/1000)+('08_A Spotreba PHM_E (cesty)'!S16*Parametre!$C$99*Parametre!$D$230/1000)</f>
        <v>34.087755454194763</v>
      </c>
      <c r="T12" s="234">
        <f>('08_A Spotreba PHM_E (cesty)'!T7*Parametre!$C$98*Parametre!$D$229/1000)+('08_A Spotreba PHM_E (cesty)'!T16*Parametre!$C$99*Parametre!$D$230/1000)</f>
        <v>32.527247577827957</v>
      </c>
      <c r="U12" s="234">
        <f>('08_A Spotreba PHM_E (cesty)'!U7*Parametre!$C$98*Parametre!$D$229/1000)+('08_A Spotreba PHM_E (cesty)'!U16*Parametre!$C$99*Parametre!$D$230/1000)</f>
        <v>30.970566211164247</v>
      </c>
      <c r="V12" s="234">
        <f>('08_A Spotreba PHM_E (cesty)'!V7*Parametre!$C$98*Parametre!$D$229/1000)+('08_A Spotreba PHM_E (cesty)'!V16*Parametre!$C$99*Parametre!$D$230/1000)</f>
        <v>29.428146245985062</v>
      </c>
      <c r="W12" s="234">
        <f>('08_A Spotreba PHM_E (cesty)'!W7*Parametre!$C$98*Parametre!$D$229/1000)+('08_A Spotreba PHM_E (cesty)'!W16*Parametre!$C$99*Parametre!$D$230/1000)</f>
        <v>27.889503649163842</v>
      </c>
      <c r="X12" s="234">
        <f>('08_A Spotreba PHM_E (cesty)'!X7*Parametre!$C$98*Parametre!$D$229/1000)+('08_A Spotreba PHM_E (cesty)'!X16*Parametre!$C$99*Parametre!$D$230/1000)</f>
        <v>26.365010875695546</v>
      </c>
      <c r="Y12" s="234">
        <f>('08_A Spotreba PHM_E (cesty)'!Y7*Parametre!$C$98*Parametre!$D$229/1000)+('08_A Spotreba PHM_E (cesty)'!Y16*Parametre!$C$99*Parametre!$D$230/1000)</f>
        <v>24.844246780710272</v>
      </c>
      <c r="Z12" s="234">
        <f>('08_A Spotreba PHM_E (cesty)'!Z7*Parametre!$C$98*Parametre!$D$229/1000)+('08_A Spotreba PHM_E (cesty)'!Z16*Parametre!$C$99*Parametre!$D$230/1000)</f>
        <v>23.337521756004087</v>
      </c>
      <c r="AA12" s="234">
        <f>('08_A Spotreba PHM_E (cesty)'!AA7*Parametre!$C$98*Parametre!$D$229/1000)+('08_A Spotreba PHM_E (cesty)'!AA16*Parametre!$C$99*Parametre!$D$230/1000)</f>
        <v>21.834477167730476</v>
      </c>
      <c r="AB12" s="234">
        <f>('08_A Spotreba PHM_E (cesty)'!AB7*Parametre!$C$98*Parametre!$D$229/1000)+('08_A Spotreba PHM_E (cesty)'!AB16*Parametre!$C$99*Parametre!$D$230/1000)</f>
        <v>20.345361715838862</v>
      </c>
      <c r="AC12" s="234">
        <f>('08_A Spotreba PHM_E (cesty)'!AC7*Parametre!$C$98*Parametre!$D$229/1000)+('08_A Spotreba PHM_E (cesty)'!AC16*Parametre!$C$99*Parametre!$D$230/1000)</f>
        <v>18.864984446364087</v>
      </c>
      <c r="AD12" s="234">
        <f>('08_A Spotreba PHM_E (cesty)'!AD7*Parametre!$C$98*Parametre!$D$229/1000)+('08_A Spotreba PHM_E (cesty)'!AD16*Parametre!$C$99*Parametre!$D$230/1000)</f>
        <v>17.38821610505369</v>
      </c>
      <c r="AE12" s="234">
        <f>('08_A Spotreba PHM_E (cesty)'!AE7*Parametre!$C$98*Parametre!$D$229/1000)+('08_A Spotreba PHM_E (cesty)'!AE16*Parametre!$C$99*Parametre!$D$230/1000)</f>
        <v>15.925213545446578</v>
      </c>
      <c r="AF12" s="234">
        <f>('08_A Spotreba PHM_E (cesty)'!AF7*Parametre!$C$98*Parametre!$D$229/1000)+('08_A Spotreba PHM_E (cesty)'!AF16*Parametre!$C$99*Parametre!$D$230/1000)</f>
        <v>14.46577277560627</v>
      </c>
      <c r="AG12" s="234">
        <f>('08_A Spotreba PHM_E (cesty)'!AG7*Parametre!$C$98*Parametre!$D$229/1000)+('08_A Spotreba PHM_E (cesty)'!AG16*Parametre!$C$99*Parametre!$D$230/1000)</f>
        <v>13.019989875914048</v>
      </c>
      <c r="AH12" s="234">
        <f>('08_A Spotreba PHM_E (cesty)'!AH7*Parametre!$C$98*Parametre!$D$229/1000)+('08_A Spotreba PHM_E (cesty)'!AH16*Parametre!$C$99*Parametre!$D$230/1000)</f>
        <v>11.577722062871397</v>
      </c>
      <c r="AI12" s="234">
        <f>('08_A Spotreba PHM_E (cesty)'!AI7*Parametre!$C$98*Parametre!$D$229/1000)+('08_A Spotreba PHM_E (cesty)'!AI16*Parametre!$C$99*Parametre!$D$230/1000)</f>
        <v>10.149005007335338</v>
      </c>
      <c r="AJ12" s="234">
        <f>('08_A Spotreba PHM_E (cesty)'!AJ7*Parametre!$C$98*Parametre!$D$229/1000)+('08_A Spotreba PHM_E (cesty)'!AJ16*Parametre!$C$99*Parametre!$D$230/1000)</f>
        <v>8.7237567670883234</v>
      </c>
      <c r="AK12" s="234">
        <f>('08_A Spotreba PHM_E (cesty)'!AK7*Parametre!$C$98*Parametre!$D$229/1000)+('08_A Spotreba PHM_E (cesty)'!AK16*Parametre!$C$99*Parametre!$D$230/1000)</f>
        <v>7.3119529649206978</v>
      </c>
      <c r="AL12" s="234">
        <f>('08_A Spotreba PHM_E (cesty)'!AL7*Parametre!$C$98*Parametre!$D$229/1000)+('08_A Spotreba PHM_E (cesty)'!AL16*Parametre!$C$99*Parametre!$D$230/1000)</f>
        <v>5.9035721349412471</v>
      </c>
      <c r="AM12" s="234">
        <f>('08_A Spotreba PHM_E (cesty)'!AM7*Parametre!$C$98*Parametre!$D$229/1000)+('08_A Spotreba PHM_E (cesty)'!AM16*Parametre!$C$99*Parametre!$D$230/1000)</f>
        <v>4.5085302111684706</v>
      </c>
      <c r="AN12" s="234">
        <f>('08_A Spotreba PHM_E (cesty)'!AN7*Parametre!$C$98*Parametre!$D$229/1000)+('08_A Spotreba PHM_E (cesty)'!AN16*Parametre!$C$99*Parametre!$D$230/1000)</f>
        <v>3.1168658412720505</v>
      </c>
      <c r="AO12" s="234">
        <f>('08_A Spotreba PHM_E (cesty)'!AO7*Parametre!$C$98*Parametre!$D$229/1000)+('08_A Spotreba PHM_E (cesty)'!AO16*Parametre!$C$99*Parametre!$D$230/1000)</f>
        <v>1.7384356276436226</v>
      </c>
      <c r="AP12" s="234">
        <f>('08_A Spotreba PHM_E (cesty)'!AP7*Parametre!$C$98*Parametre!$D$229/1000)+('08_A Spotreba PHM_E (cesty)'!AP16*Parametre!$C$99*Parametre!$D$230/1000)</f>
        <v>0.36333797092433573</v>
      </c>
    </row>
    <row r="13" spans="2:42" x14ac:dyDescent="0.2">
      <c r="B13" s="495" t="s">
        <v>678</v>
      </c>
      <c r="C13" s="349">
        <f t="shared" ref="C13:C15" si="6">SUM(D13:AP13)</f>
        <v>299.00218688977782</v>
      </c>
      <c r="D13" s="234">
        <f>('08_A Spotreba PHM_E (cesty)'!D8*Parametre!$C$98*Parametre!$D$229/1000)+('08_A Spotreba PHM_E (cesty)'!D17*Parametre!$C$99*Parametre!$D$230/1000)</f>
        <v>0</v>
      </c>
      <c r="E13" s="234">
        <f>('08_A Spotreba PHM_E (cesty)'!E8*Parametre!$C$98*Parametre!$D$229/1000)+('08_A Spotreba PHM_E (cesty)'!E17*Parametre!$C$99*Parametre!$D$230/1000)</f>
        <v>0</v>
      </c>
      <c r="F13" s="234">
        <f>('08_A Spotreba PHM_E (cesty)'!F8*Parametre!$C$98*Parametre!$D$229/1000)+('08_A Spotreba PHM_E (cesty)'!F17*Parametre!$C$99*Parametre!$D$230/1000)</f>
        <v>0</v>
      </c>
      <c r="G13" s="234">
        <f>('08_A Spotreba PHM_E (cesty)'!G8*Parametre!$C$98*Parametre!$D$229/1000)+('08_A Spotreba PHM_E (cesty)'!G17*Parametre!$C$99*Parametre!$D$230/1000)</f>
        <v>8.5346435689822062</v>
      </c>
      <c r="H13" s="234">
        <f>('08_A Spotreba PHM_E (cesty)'!H8*Parametre!$C$98*Parametre!$D$229/1000)+('08_A Spotreba PHM_E (cesty)'!H17*Parametre!$C$99*Parametre!$D$230/1000)</f>
        <v>8.6192061897001331</v>
      </c>
      <c r="I13" s="234">
        <f>('08_A Spotreba PHM_E (cesty)'!I8*Parametre!$C$98*Parametre!$D$229/1000)+('08_A Spotreba PHM_E (cesty)'!I17*Parametre!$C$99*Parametre!$D$230/1000)</f>
        <v>8.6802846614491607</v>
      </c>
      <c r="J13" s="234">
        <f>('08_A Spotreba PHM_E (cesty)'!J8*Parametre!$C$98*Parametre!$D$229/1000)+('08_A Spotreba PHM_E (cesty)'!J17*Parametre!$C$99*Parametre!$D$230/1000)</f>
        <v>8.720947888103515</v>
      </c>
      <c r="K13" s="234">
        <f>('08_A Spotreba PHM_E (cesty)'!K8*Parametre!$C$98*Parametre!$D$229/1000)+('08_A Spotreba PHM_E (cesty)'!K17*Parametre!$C$99*Parametre!$D$230/1000)</f>
        <v>8.740265045486403</v>
      </c>
      <c r="L13" s="234">
        <f>('08_A Spotreba PHM_E (cesty)'!L8*Parametre!$C$98*Parametre!$D$229/1000)+('08_A Spotreba PHM_E (cesty)'!L17*Parametre!$C$99*Parametre!$D$230/1000)</f>
        <v>8.7434589369947933</v>
      </c>
      <c r="M13" s="234">
        <f>('08_A Spotreba PHM_E (cesty)'!M8*Parametre!$C$98*Parametre!$D$229/1000)+('08_A Spotreba PHM_E (cesty)'!M17*Parametre!$C$99*Parametre!$D$230/1000)</f>
        <v>8.7061713092752111</v>
      </c>
      <c r="N13" s="234">
        <f>('08_A Spotreba PHM_E (cesty)'!N8*Parametre!$C$98*Parametre!$D$229/1000)+('08_A Spotreba PHM_E (cesty)'!N17*Parametre!$C$99*Parametre!$D$230/1000)</f>
        <v>8.700578844423184</v>
      </c>
      <c r="O13" s="234">
        <f>('08_A Spotreba PHM_E (cesty)'!O8*Parametre!$C$98*Parametre!$D$229/1000)+('08_A Spotreba PHM_E (cesty)'!O17*Parametre!$C$99*Parametre!$D$230/1000)</f>
        <v>8.6923624947428522</v>
      </c>
      <c r="P13" s="234">
        <f>('08_A Spotreba PHM_E (cesty)'!P8*Parametre!$C$98*Parametre!$D$229/1000)+('08_A Spotreba PHM_E (cesty)'!P17*Parametre!$C$99*Parametre!$D$230/1000)</f>
        <v>8.6824467050053453</v>
      </c>
      <c r="Q13" s="234">
        <f>('08_A Spotreba PHM_E (cesty)'!Q8*Parametre!$C$98*Parametre!$D$229/1000)+('08_A Spotreba PHM_E (cesty)'!Q17*Parametre!$C$99*Parametre!$D$230/1000)</f>
        <v>8.6697654091310667</v>
      </c>
      <c r="R13" s="234">
        <f>('08_A Spotreba PHM_E (cesty)'!R8*Parametre!$C$98*Parametre!$D$229/1000)+('08_A Spotreba PHM_E (cesty)'!R17*Parametre!$C$99*Parametre!$D$230/1000)</f>
        <v>8.6552700585185125</v>
      </c>
      <c r="S13" s="234">
        <f>('08_A Spotreba PHM_E (cesty)'!S8*Parametre!$C$98*Parametre!$D$229/1000)+('08_A Spotreba PHM_E (cesty)'!S17*Parametre!$C$99*Parametre!$D$230/1000)</f>
        <v>8.6378614165042489</v>
      </c>
      <c r="T13" s="234">
        <f>('08_A Spotreba PHM_E (cesty)'!T8*Parametre!$C$98*Parametre!$D$229/1000)+('08_A Spotreba PHM_E (cesty)'!T17*Parametre!$C$99*Parametre!$D$230/1000)</f>
        <v>8.6185187291376621</v>
      </c>
      <c r="U13" s="234">
        <f>('08_A Spotreba PHM_E (cesty)'!U8*Parametre!$C$98*Parametre!$D$229/1000)+('08_A Spotreba PHM_E (cesty)'!U17*Parametre!$C$99*Parametre!$D$230/1000)</f>
        <v>8.5961085579150271</v>
      </c>
      <c r="V13" s="234">
        <f>('08_A Spotreba PHM_E (cesty)'!V8*Parametre!$C$98*Parametre!$D$229/1000)+('08_A Spotreba PHM_E (cesty)'!V17*Parametre!$C$99*Parametre!$D$230/1000)</f>
        <v>8.5716387545242423</v>
      </c>
      <c r="W13" s="234">
        <f>('08_A Spotreba PHM_E (cesty)'!W8*Parametre!$C$98*Parametre!$D$229/1000)+('08_A Spotreba PHM_E (cesty)'!W17*Parametre!$C$99*Parametre!$D$230/1000)</f>
        <v>8.5439406153283706</v>
      </c>
      <c r="X13" s="234">
        <f>('08_A Spotreba PHM_E (cesty)'!X8*Parametre!$C$98*Parametre!$D$229/1000)+('08_A Spotreba PHM_E (cesty)'!X17*Parametre!$C$99*Parametre!$D$230/1000)</f>
        <v>8.5140514322738543</v>
      </c>
      <c r="Y13" s="234">
        <f>('08_A Spotreba PHM_E (cesty)'!Y8*Parametre!$C$98*Parametre!$D$229/1000)+('08_A Spotreba PHM_E (cesty)'!Y17*Parametre!$C$99*Parametre!$D$230/1000)</f>
        <v>8.4807661402667041</v>
      </c>
      <c r="Z13" s="234">
        <f>('08_A Spotreba PHM_E (cesty)'!Z8*Parametre!$C$98*Parametre!$D$229/1000)+('08_A Spotreba PHM_E (cesty)'!Z17*Parametre!$C$99*Parametre!$D$230/1000)</f>
        <v>8.4451523304519647</v>
      </c>
      <c r="AA13" s="234">
        <f>('08_A Spotreba PHM_E (cesty)'!AA8*Parametre!$C$98*Parametre!$D$229/1000)+('08_A Spotreba PHM_E (cesty)'!AA17*Parametre!$C$99*Parametre!$D$230/1000)</f>
        <v>8.405967445898467</v>
      </c>
      <c r="AB13" s="234">
        <f>('08_A Spotreba PHM_E (cesty)'!AB8*Parametre!$C$98*Parametre!$D$229/1000)+('08_A Spotreba PHM_E (cesty)'!AB17*Parametre!$C$99*Parametre!$D$230/1000)</f>
        <v>8.3643102609177102</v>
      </c>
      <c r="AC13" s="234">
        <f>('08_A Spotreba PHM_E (cesty)'!AC8*Parametre!$C$98*Parametre!$D$229/1000)+('08_A Spotreba PHM_E (cesty)'!AC17*Parametre!$C$99*Parametre!$D$230/1000)</f>
        <v>8.3195120177122046</v>
      </c>
      <c r="AD13" s="234">
        <f>('08_A Spotreba PHM_E (cesty)'!AD8*Parametre!$C$98*Parametre!$D$229/1000)+('08_A Spotreba PHM_E (cesty)'!AD17*Parametre!$C$99*Parametre!$D$230/1000)</f>
        <v>8.2708662140904021</v>
      </c>
      <c r="AE13" s="234">
        <f>('08_A Spotreba PHM_E (cesty)'!AE8*Parametre!$C$98*Parametre!$D$229/1000)+('08_A Spotreba PHM_E (cesty)'!AE17*Parametre!$C$99*Parametre!$D$230/1000)</f>
        <v>8.2195201141170582</v>
      </c>
      <c r="AF13" s="234">
        <f>('08_A Spotreba PHM_E (cesty)'!AF8*Parametre!$C$98*Parametre!$D$229/1000)+('08_A Spotreba PHM_E (cesty)'!AF17*Parametre!$C$99*Parametre!$D$230/1000)</f>
        <v>8.1641322537658283</v>
      </c>
      <c r="AG13" s="234">
        <f>('08_A Spotreba PHM_E (cesty)'!AG8*Parametre!$C$98*Parametre!$D$229/1000)+('08_A Spotreba PHM_E (cesty)'!AG17*Parametre!$C$99*Parametre!$D$230/1000)</f>
        <v>8.105883404546109</v>
      </c>
      <c r="AH13" s="234">
        <f>('08_A Spotreba PHM_E (cesty)'!AH8*Parametre!$C$98*Parametre!$D$229/1000)+('08_A Spotreba PHM_E (cesty)'!AH17*Parametre!$C$99*Parametre!$D$230/1000)</f>
        <v>8.043390370540461</v>
      </c>
      <c r="AI13" s="234">
        <f>('08_A Spotreba PHM_E (cesty)'!AI8*Parametre!$C$98*Parametre!$D$229/1000)+('08_A Spotreba PHM_E (cesty)'!AI17*Parametre!$C$99*Parametre!$D$230/1000)</f>
        <v>7.9778684081441433</v>
      </c>
      <c r="AJ13" s="234">
        <f>('08_A Spotreba PHM_E (cesty)'!AJ8*Parametre!$C$98*Parametre!$D$229/1000)+('08_A Spotreba PHM_E (cesty)'!AJ17*Parametre!$C$99*Parametre!$D$230/1000)</f>
        <v>7.9078912923511115</v>
      </c>
      <c r="AK13" s="234">
        <f>('08_A Spotreba PHM_E (cesty)'!AK8*Parametre!$C$98*Parametre!$D$229/1000)+('08_A Spotreba PHM_E (cesty)'!AK17*Parametre!$C$99*Parametre!$D$230/1000)</f>
        <v>7.8347097703592796</v>
      </c>
      <c r="AL13" s="234">
        <f>('08_A Spotreba PHM_E (cesty)'!AL8*Parametre!$C$98*Parametre!$D$229/1000)+('08_A Spotreba PHM_E (cesty)'!AL17*Parametre!$C$99*Parametre!$D$230/1000)</f>
        <v>7.7568532505850882</v>
      </c>
      <c r="AM13" s="234">
        <f>('08_A Spotreba PHM_E (cesty)'!AM8*Parametre!$C$98*Parametre!$D$229/1000)+('08_A Spotreba PHM_E (cesty)'!AM17*Parametre!$C$99*Parametre!$D$230/1000)</f>
        <v>7.5621763608373334</v>
      </c>
      <c r="AN13" s="234">
        <f>('08_A Spotreba PHM_E (cesty)'!AN8*Parametre!$C$98*Parametre!$D$229/1000)+('08_A Spotreba PHM_E (cesty)'!AN17*Parametre!$C$99*Parametre!$D$230/1000)</f>
        <v>7.3667991945077542</v>
      </c>
      <c r="AO13" s="234">
        <f>('08_A Spotreba PHM_E (cesty)'!AO8*Parametre!$C$98*Parametre!$D$229/1000)+('08_A Spotreba PHM_E (cesty)'!AO17*Parametre!$C$99*Parametre!$D$230/1000)</f>
        <v>7.1721223047600002</v>
      </c>
      <c r="AP13" s="234">
        <f>('08_A Spotreba PHM_E (cesty)'!AP8*Parametre!$C$98*Parametre!$D$229/1000)+('08_A Spotreba PHM_E (cesty)'!AP17*Parametre!$C$99*Parametre!$D$230/1000)</f>
        <v>6.9767451384304184</v>
      </c>
    </row>
    <row r="14" spans="2:42" x14ac:dyDescent="0.2">
      <c r="B14" s="481" t="s">
        <v>689</v>
      </c>
      <c r="C14" s="349">
        <f t="shared" si="6"/>
        <v>0</v>
      </c>
      <c r="D14" s="234">
        <f>('08_A Spotreba PHM_E (cesty)'!D9*Parametre!$C$98*Parametre!$D$229/1000)+('08_A Spotreba PHM_E (cesty)'!D18*Parametre!$C$99*Parametre!$D$230/1000)</f>
        <v>0</v>
      </c>
      <c r="E14" s="234">
        <f>('08_A Spotreba PHM_E (cesty)'!E9*Parametre!$C$98*Parametre!$D$229/1000)+('08_A Spotreba PHM_E (cesty)'!E18*Parametre!$C$99*Parametre!$D$230/1000)</f>
        <v>0</v>
      </c>
      <c r="F14" s="234">
        <f>('08_A Spotreba PHM_E (cesty)'!F9*Parametre!$C$98*Parametre!$D$229/1000)+('08_A Spotreba PHM_E (cesty)'!F18*Parametre!$C$99*Parametre!$D$230/1000)</f>
        <v>0</v>
      </c>
      <c r="G14" s="234">
        <f>('08_A Spotreba PHM_E (cesty)'!G9*Parametre!$C$98*Parametre!$D$229/1000)+('08_A Spotreba PHM_E (cesty)'!G18*Parametre!$C$99*Parametre!$D$230/1000)</f>
        <v>0</v>
      </c>
      <c r="H14" s="234">
        <f>('08_A Spotreba PHM_E (cesty)'!H9*Parametre!$C$98*Parametre!$D$229/1000)+('08_A Spotreba PHM_E (cesty)'!H18*Parametre!$C$99*Parametre!$D$230/1000)</f>
        <v>0</v>
      </c>
      <c r="I14" s="234">
        <f>('08_A Spotreba PHM_E (cesty)'!I9*Parametre!$C$98*Parametre!$D$229/1000)+('08_A Spotreba PHM_E (cesty)'!I18*Parametre!$C$99*Parametre!$D$230/1000)</f>
        <v>0</v>
      </c>
      <c r="J14" s="234">
        <f>('08_A Spotreba PHM_E (cesty)'!J9*Parametre!$C$98*Parametre!$D$229/1000)+('08_A Spotreba PHM_E (cesty)'!J18*Parametre!$C$99*Parametre!$D$230/1000)</f>
        <v>0</v>
      </c>
      <c r="K14" s="234">
        <f>('08_A Spotreba PHM_E (cesty)'!K9*Parametre!$C$98*Parametre!$D$229/1000)+('08_A Spotreba PHM_E (cesty)'!K18*Parametre!$C$99*Parametre!$D$230/1000)</f>
        <v>0</v>
      </c>
      <c r="L14" s="234">
        <f>('08_A Spotreba PHM_E (cesty)'!L9*Parametre!$C$98*Parametre!$D$229/1000)+('08_A Spotreba PHM_E (cesty)'!L18*Parametre!$C$99*Parametre!$D$230/1000)</f>
        <v>0</v>
      </c>
      <c r="M14" s="234">
        <f>('08_A Spotreba PHM_E (cesty)'!M9*Parametre!$C$98*Parametre!$D$229/1000)+('08_A Spotreba PHM_E (cesty)'!M18*Parametre!$C$99*Parametre!$D$230/1000)</f>
        <v>0</v>
      </c>
      <c r="N14" s="234">
        <f>('08_A Spotreba PHM_E (cesty)'!N9*Parametre!$C$98*Parametre!$D$229/1000)+('08_A Spotreba PHM_E (cesty)'!N18*Parametre!$C$99*Parametre!$D$230/1000)</f>
        <v>0</v>
      </c>
      <c r="O14" s="234">
        <f>('08_A Spotreba PHM_E (cesty)'!O9*Parametre!$C$98*Parametre!$D$229/1000)+('08_A Spotreba PHM_E (cesty)'!O18*Parametre!$C$99*Parametre!$D$230/1000)</f>
        <v>0</v>
      </c>
      <c r="P14" s="234">
        <f>('08_A Spotreba PHM_E (cesty)'!P9*Parametre!$C$98*Parametre!$D$229/1000)+('08_A Spotreba PHM_E (cesty)'!P18*Parametre!$C$99*Parametre!$D$230/1000)</f>
        <v>0</v>
      </c>
      <c r="Q14" s="234">
        <f>('08_A Spotreba PHM_E (cesty)'!Q9*Parametre!$C$98*Parametre!$D$229/1000)+('08_A Spotreba PHM_E (cesty)'!Q18*Parametre!$C$99*Parametre!$D$230/1000)</f>
        <v>0</v>
      </c>
      <c r="R14" s="234">
        <f>('08_A Spotreba PHM_E (cesty)'!R9*Parametre!$C$98*Parametre!$D$229/1000)+('08_A Spotreba PHM_E (cesty)'!R18*Parametre!$C$99*Parametre!$D$230/1000)</f>
        <v>0</v>
      </c>
      <c r="S14" s="234">
        <f>('08_A Spotreba PHM_E (cesty)'!S9*Parametre!$C$98*Parametre!$D$229/1000)+('08_A Spotreba PHM_E (cesty)'!S18*Parametre!$C$99*Parametre!$D$230/1000)</f>
        <v>0</v>
      </c>
      <c r="T14" s="234">
        <f>('08_A Spotreba PHM_E (cesty)'!T9*Parametre!$C$98*Parametre!$D$229/1000)+('08_A Spotreba PHM_E (cesty)'!T18*Parametre!$C$99*Parametre!$D$230/1000)</f>
        <v>0</v>
      </c>
      <c r="U14" s="234">
        <f>('08_A Spotreba PHM_E (cesty)'!U9*Parametre!$C$98*Parametre!$D$229/1000)+('08_A Spotreba PHM_E (cesty)'!U18*Parametre!$C$99*Parametre!$D$230/1000)</f>
        <v>0</v>
      </c>
      <c r="V14" s="234">
        <f>('08_A Spotreba PHM_E (cesty)'!V9*Parametre!$C$98*Parametre!$D$229/1000)+('08_A Spotreba PHM_E (cesty)'!V18*Parametre!$C$99*Parametre!$D$230/1000)</f>
        <v>0</v>
      </c>
      <c r="W14" s="234">
        <f>('08_A Spotreba PHM_E (cesty)'!W9*Parametre!$C$98*Parametre!$D$229/1000)+('08_A Spotreba PHM_E (cesty)'!W18*Parametre!$C$99*Parametre!$D$230/1000)</f>
        <v>0</v>
      </c>
      <c r="X14" s="234">
        <f>('08_A Spotreba PHM_E (cesty)'!X9*Parametre!$C$98*Parametre!$D$229/1000)+('08_A Spotreba PHM_E (cesty)'!X18*Parametre!$C$99*Parametre!$D$230/1000)</f>
        <v>0</v>
      </c>
      <c r="Y14" s="234">
        <f>('08_A Spotreba PHM_E (cesty)'!Y9*Parametre!$C$98*Parametre!$D$229/1000)+('08_A Spotreba PHM_E (cesty)'!Y18*Parametre!$C$99*Parametre!$D$230/1000)</f>
        <v>0</v>
      </c>
      <c r="Z14" s="234">
        <f>('08_A Spotreba PHM_E (cesty)'!Z9*Parametre!$C$98*Parametre!$D$229/1000)+('08_A Spotreba PHM_E (cesty)'!Z18*Parametre!$C$99*Parametre!$D$230/1000)</f>
        <v>0</v>
      </c>
      <c r="AA14" s="234">
        <f>('08_A Spotreba PHM_E (cesty)'!AA9*Parametre!$C$98*Parametre!$D$229/1000)+('08_A Spotreba PHM_E (cesty)'!AA18*Parametre!$C$99*Parametre!$D$230/1000)</f>
        <v>0</v>
      </c>
      <c r="AB14" s="234">
        <f>('08_A Spotreba PHM_E (cesty)'!AB9*Parametre!$C$98*Parametre!$D$229/1000)+('08_A Spotreba PHM_E (cesty)'!AB18*Parametre!$C$99*Parametre!$D$230/1000)</f>
        <v>0</v>
      </c>
      <c r="AC14" s="234">
        <f>('08_A Spotreba PHM_E (cesty)'!AC9*Parametre!$C$98*Parametre!$D$229/1000)+('08_A Spotreba PHM_E (cesty)'!AC18*Parametre!$C$99*Parametre!$D$230/1000)</f>
        <v>0</v>
      </c>
      <c r="AD14" s="234">
        <f>('08_A Spotreba PHM_E (cesty)'!AD9*Parametre!$C$98*Parametre!$D$229/1000)+('08_A Spotreba PHM_E (cesty)'!AD18*Parametre!$C$99*Parametre!$D$230/1000)</f>
        <v>0</v>
      </c>
      <c r="AE14" s="234">
        <f>('08_A Spotreba PHM_E (cesty)'!AE9*Parametre!$C$98*Parametre!$D$229/1000)+('08_A Spotreba PHM_E (cesty)'!AE18*Parametre!$C$99*Parametre!$D$230/1000)</f>
        <v>0</v>
      </c>
      <c r="AF14" s="234">
        <f>('08_A Spotreba PHM_E (cesty)'!AF9*Parametre!$C$98*Parametre!$D$229/1000)+('08_A Spotreba PHM_E (cesty)'!AF18*Parametre!$C$99*Parametre!$D$230/1000)</f>
        <v>0</v>
      </c>
      <c r="AG14" s="234">
        <f>('08_A Spotreba PHM_E (cesty)'!AG9*Parametre!$C$98*Parametre!$D$229/1000)+('08_A Spotreba PHM_E (cesty)'!AG18*Parametre!$C$99*Parametre!$D$230/1000)</f>
        <v>0</v>
      </c>
      <c r="AH14" s="234">
        <f>('08_A Spotreba PHM_E (cesty)'!AH9*Parametre!$C$98*Parametre!$D$229/1000)+('08_A Spotreba PHM_E (cesty)'!AH18*Parametre!$C$99*Parametre!$D$230/1000)</f>
        <v>0</v>
      </c>
      <c r="AI14" s="234">
        <f>('08_A Spotreba PHM_E (cesty)'!AI9*Parametre!$C$98*Parametre!$D$229/1000)+('08_A Spotreba PHM_E (cesty)'!AI18*Parametre!$C$99*Parametre!$D$230/1000)</f>
        <v>0</v>
      </c>
      <c r="AJ14" s="234">
        <f>('08_A Spotreba PHM_E (cesty)'!AJ9*Parametre!$C$98*Parametre!$D$229/1000)+('08_A Spotreba PHM_E (cesty)'!AJ18*Parametre!$C$99*Parametre!$D$230/1000)</f>
        <v>0</v>
      </c>
      <c r="AK14" s="234">
        <f>('08_A Spotreba PHM_E (cesty)'!AK9*Parametre!$C$98*Parametre!$D$229/1000)+('08_A Spotreba PHM_E (cesty)'!AK18*Parametre!$C$99*Parametre!$D$230/1000)</f>
        <v>0</v>
      </c>
      <c r="AL14" s="234">
        <f>('08_A Spotreba PHM_E (cesty)'!AL9*Parametre!$C$98*Parametre!$D$229/1000)+('08_A Spotreba PHM_E (cesty)'!AL18*Parametre!$C$99*Parametre!$D$230/1000)</f>
        <v>0</v>
      </c>
      <c r="AM14" s="234">
        <f>('08_A Spotreba PHM_E (cesty)'!AM9*Parametre!$C$98*Parametre!$D$229/1000)+('08_A Spotreba PHM_E (cesty)'!AM18*Parametre!$C$99*Parametre!$D$230/1000)</f>
        <v>0</v>
      </c>
      <c r="AN14" s="234">
        <f>('08_A Spotreba PHM_E (cesty)'!AN9*Parametre!$C$98*Parametre!$D$229/1000)+('08_A Spotreba PHM_E (cesty)'!AN18*Parametre!$C$99*Parametre!$D$230/1000)</f>
        <v>0</v>
      </c>
      <c r="AO14" s="234">
        <f>('08_A Spotreba PHM_E (cesty)'!AO9*Parametre!$C$98*Parametre!$D$229/1000)+('08_A Spotreba PHM_E (cesty)'!AO18*Parametre!$C$99*Parametre!$D$230/1000)</f>
        <v>0</v>
      </c>
      <c r="AP14" s="234">
        <f>('08_A Spotreba PHM_E (cesty)'!AP9*Parametre!$C$98*Parametre!$D$229/1000)+('08_A Spotreba PHM_E (cesty)'!AP18*Parametre!$C$99*Parametre!$D$230/1000)</f>
        <v>0</v>
      </c>
    </row>
    <row r="15" spans="2:42" x14ac:dyDescent="0.2">
      <c r="B15" s="305" t="s">
        <v>591</v>
      </c>
      <c r="C15" s="350">
        <f t="shared" si="6"/>
        <v>1205.2666225490145</v>
      </c>
      <c r="D15" s="350">
        <f t="shared" ref="D15:AN15" si="7">SUM(D12:D14)</f>
        <v>0</v>
      </c>
      <c r="E15" s="350">
        <f t="shared" si="7"/>
        <v>0</v>
      </c>
      <c r="F15" s="350">
        <f t="shared" si="7"/>
        <v>0</v>
      </c>
      <c r="G15" s="350">
        <f t="shared" si="7"/>
        <v>54.705189160140087</v>
      </c>
      <c r="H15" s="350">
        <f t="shared" si="7"/>
        <v>54.635556722807735</v>
      </c>
      <c r="I15" s="350">
        <f t="shared" si="7"/>
        <v>54.275351814275041</v>
      </c>
      <c r="J15" s="350">
        <f t="shared" si="7"/>
        <v>53.666989083951151</v>
      </c>
      <c r="K15" s="350">
        <f t="shared" si="7"/>
        <v>52.80483282581379</v>
      </c>
      <c r="L15" s="350">
        <f t="shared" si="7"/>
        <v>51.755125781880452</v>
      </c>
      <c r="M15" s="350">
        <f t="shared" si="7"/>
        <v>50.240340079638635</v>
      </c>
      <c r="N15" s="350">
        <f t="shared" si="7"/>
        <v>49.098821224327857</v>
      </c>
      <c r="O15" s="350">
        <f t="shared" si="7"/>
        <v>47.931572526672532</v>
      </c>
      <c r="P15" s="350">
        <f t="shared" si="7"/>
        <v>46.749622410688275</v>
      </c>
      <c r="Q15" s="350">
        <f t="shared" si="7"/>
        <v>45.541335170312379</v>
      </c>
      <c r="R15" s="350">
        <f t="shared" si="7"/>
        <v>44.317907199676235</v>
      </c>
      <c r="S15" s="350">
        <f t="shared" si="7"/>
        <v>42.725616870699014</v>
      </c>
      <c r="T15" s="350">
        <f t="shared" si="7"/>
        <v>41.145766306965619</v>
      </c>
      <c r="U15" s="350">
        <f t="shared" si="7"/>
        <v>39.56667476907927</v>
      </c>
      <c r="V15" s="350">
        <f t="shared" si="7"/>
        <v>37.999785000509306</v>
      </c>
      <c r="W15" s="350">
        <f t="shared" si="7"/>
        <v>36.433444264492209</v>
      </c>
      <c r="X15" s="350">
        <f t="shared" si="7"/>
        <v>34.879062307969399</v>
      </c>
      <c r="Y15" s="350">
        <f t="shared" si="7"/>
        <v>33.325012920976974</v>
      </c>
      <c r="Z15" s="350">
        <f t="shared" si="7"/>
        <v>31.782674086456051</v>
      </c>
      <c r="AA15" s="350">
        <f t="shared" si="7"/>
        <v>30.240444613628945</v>
      </c>
      <c r="AB15" s="350">
        <f t="shared" si="7"/>
        <v>28.709671976756574</v>
      </c>
      <c r="AC15" s="350">
        <f t="shared" si="7"/>
        <v>27.18449646407629</v>
      </c>
      <c r="AD15" s="350">
        <f t="shared" si="7"/>
        <v>25.65908231914409</v>
      </c>
      <c r="AE15" s="350">
        <f t="shared" si="7"/>
        <v>24.144733659563634</v>
      </c>
      <c r="AF15" s="350">
        <f t="shared" si="7"/>
        <v>22.629905029372097</v>
      </c>
      <c r="AG15" s="350">
        <f t="shared" si="7"/>
        <v>21.125873280460155</v>
      </c>
      <c r="AH15" s="350">
        <f t="shared" si="7"/>
        <v>19.621112433411859</v>
      </c>
      <c r="AI15" s="350">
        <f t="shared" si="7"/>
        <v>18.12687341547948</v>
      </c>
      <c r="AJ15" s="350">
        <f t="shared" si="7"/>
        <v>16.631648059439435</v>
      </c>
      <c r="AK15" s="350">
        <f t="shared" si="7"/>
        <v>15.146662735279978</v>
      </c>
      <c r="AL15" s="350">
        <f t="shared" si="7"/>
        <v>13.660425385526334</v>
      </c>
      <c r="AM15" s="350">
        <f t="shared" si="7"/>
        <v>12.070706572005804</v>
      </c>
      <c r="AN15" s="350">
        <f t="shared" si="7"/>
        <v>10.483665035779804</v>
      </c>
      <c r="AO15" s="350">
        <f t="shared" ref="AO15:AP15" si="8">SUM(AO12:AO14)</f>
        <v>8.9105579324036235</v>
      </c>
      <c r="AP15" s="350">
        <f t="shared" si="8"/>
        <v>7.3400831093547545</v>
      </c>
    </row>
    <row r="16" spans="2:42" ht="12" thickBot="1" x14ac:dyDescent="0.3">
      <c r="B16" s="399" t="s">
        <v>252</v>
      </c>
      <c r="C16" s="257" t="s">
        <v>9</v>
      </c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</row>
    <row r="17" spans="2:42" x14ac:dyDescent="0.2">
      <c r="B17" s="480" t="s">
        <v>658</v>
      </c>
      <c r="C17" s="349">
        <f>SUM(D17:AP17)</f>
        <v>197.87266690961081</v>
      </c>
      <c r="D17" s="234">
        <f>('08_A Spotreba PHM_E (cesty)'!D7*Parametre!$C$98*Parametre!$E$229/1000)+('08_A Spotreba PHM_E (cesty)'!D16*Parametre!$C$99*Parametre!$E$230/1000)</f>
        <v>0</v>
      </c>
      <c r="E17" s="234">
        <f>('08_A Spotreba PHM_E (cesty)'!E7*Parametre!$C$98*Parametre!$E$229/1000)+('08_A Spotreba PHM_E (cesty)'!E16*Parametre!$C$99*Parametre!$E$230/1000)</f>
        <v>0</v>
      </c>
      <c r="F17" s="234">
        <f>('08_A Spotreba PHM_E (cesty)'!F7*Parametre!$C$98*Parametre!$E$229/1000)+('08_A Spotreba PHM_E (cesty)'!F16*Parametre!$C$99*Parametre!$E$230/1000)</f>
        <v>0</v>
      </c>
      <c r="G17" s="234">
        <f>('08_A Spotreba PHM_E (cesty)'!G7*Parametre!$C$98*Parametre!$E$229/1000)+('08_A Spotreba PHM_E (cesty)'!G16*Parametre!$C$99*Parametre!$E$230/1000)</f>
        <v>10.080820375731211</v>
      </c>
      <c r="H17" s="234">
        <f>('08_A Spotreba PHM_E (cesty)'!H7*Parametre!$C$98*Parametre!$E$229/1000)+('08_A Spotreba PHM_E (cesty)'!H16*Parametre!$C$99*Parametre!$E$230/1000)</f>
        <v>10.047153615611137</v>
      </c>
      <c r="I17" s="234">
        <f>('08_A Spotreba PHM_E (cesty)'!I7*Parametre!$C$98*Parametre!$E$229/1000)+('08_A Spotreba PHM_E (cesty)'!I16*Parametre!$C$99*Parametre!$E$230/1000)</f>
        <v>9.9551711183388036</v>
      </c>
      <c r="J17" s="234">
        <f>('08_A Spotreba PHM_E (cesty)'!J7*Parametre!$C$98*Parametre!$E$229/1000)+('08_A Spotreba PHM_E (cesty)'!J16*Parametre!$C$99*Parametre!$E$230/1000)</f>
        <v>9.8134635858045165</v>
      </c>
      <c r="K17" s="234">
        <f>('08_A Spotreba PHM_E (cesty)'!K7*Parametre!$C$98*Parametre!$E$229/1000)+('08_A Spotreba PHM_E (cesty)'!K16*Parametre!$C$99*Parametre!$E$230/1000)</f>
        <v>9.6210037598685716</v>
      </c>
      <c r="L17" s="234">
        <f>('08_A Spotreba PHM_E (cesty)'!L7*Parametre!$C$98*Parametre!$E$229/1000)+('08_A Spotreba PHM_E (cesty)'!L16*Parametre!$C$99*Parametre!$E$230/1000)</f>
        <v>9.3911146591935282</v>
      </c>
      <c r="M17" s="234">
        <f>('08_A Spotreba PHM_E (cesty)'!M7*Parametre!$C$98*Parametre!$E$229/1000)+('08_A Spotreba PHM_E (cesty)'!M16*Parametre!$C$99*Parametre!$E$230/1000)</f>
        <v>9.0685195392086371</v>
      </c>
      <c r="N17" s="234">
        <f>('08_A Spotreba PHM_E (cesty)'!N7*Parametre!$C$98*Parametre!$E$229/1000)+('08_A Spotreba PHM_E (cesty)'!N16*Parametre!$C$99*Parametre!$E$230/1000)</f>
        <v>8.8205027623728789</v>
      </c>
      <c r="O17" s="234">
        <f>('08_A Spotreba PHM_E (cesty)'!O7*Parametre!$C$98*Parametre!$E$229/1000)+('08_A Spotreba PHM_E (cesty)'!O16*Parametre!$C$99*Parametre!$E$230/1000)</f>
        <v>8.5674410590726815</v>
      </c>
      <c r="P17" s="234">
        <f>('08_A Spotreba PHM_E (cesty)'!P7*Parametre!$C$98*Parametre!$E$229/1000)+('08_A Spotreba PHM_E (cesty)'!P16*Parametre!$C$99*Parametre!$E$230/1000)</f>
        <v>8.3115405197611558</v>
      </c>
      <c r="Q17" s="234">
        <f>('08_A Spotreba PHM_E (cesty)'!Q7*Parametre!$C$98*Parametre!$E$229/1000)+('08_A Spotreba PHM_E (cesty)'!Q16*Parametre!$C$99*Parametre!$E$230/1000)</f>
        <v>8.0504933821898508</v>
      </c>
      <c r="R17" s="234">
        <f>('08_A Spotreba PHM_E (cesty)'!R7*Parametre!$C$98*Parametre!$E$229/1000)+('08_A Spotreba PHM_E (cesty)'!R16*Parametre!$C$99*Parametre!$E$230/1000)</f>
        <v>7.7865365146072865</v>
      </c>
      <c r="S17" s="234">
        <f>('08_A Spotreba PHM_E (cesty)'!S7*Parametre!$C$98*Parametre!$E$229/1000)+('08_A Spotreba PHM_E (cesty)'!S16*Parametre!$C$99*Parametre!$E$230/1000)</f>
        <v>7.4426787759553408</v>
      </c>
      <c r="T17" s="234">
        <f>('08_A Spotreba PHM_E (cesty)'!T7*Parametre!$C$98*Parametre!$E$229/1000)+('08_A Spotreba PHM_E (cesty)'!T16*Parametre!$C$99*Parametre!$E$230/1000)</f>
        <v>7.1019593975042401</v>
      </c>
      <c r="U17" s="234">
        <f>('08_A Spotreba PHM_E (cesty)'!U7*Parametre!$C$98*Parametre!$E$229/1000)+('08_A Spotreba PHM_E (cesty)'!U16*Parametre!$C$99*Parametre!$E$230/1000)</f>
        <v>6.7620754944950914</v>
      </c>
      <c r="V17" s="234">
        <f>('08_A Spotreba PHM_E (cesty)'!V7*Parametre!$C$98*Parametre!$E$229/1000)+('08_A Spotreba PHM_E (cesty)'!V16*Parametre!$C$99*Parametre!$E$230/1000)</f>
        <v>6.4253054084190291</v>
      </c>
      <c r="W17" s="234">
        <f>('08_A Spotreba PHM_E (cesty)'!W7*Parametre!$C$98*Parametre!$E$229/1000)+('08_A Spotreba PHM_E (cesty)'!W16*Parametre!$C$99*Parametre!$E$230/1000)</f>
        <v>6.0893600683238107</v>
      </c>
      <c r="X17" s="234">
        <f>('08_A Spotreba PHM_E (cesty)'!X7*Parametre!$C$98*Parametre!$E$229/1000)+('08_A Spotreba PHM_E (cesty)'!X16*Parametre!$C$99*Parametre!$E$230/1000)</f>
        <v>5.7565041833290858</v>
      </c>
      <c r="Y17" s="234">
        <f>('08_A Spotreba PHM_E (cesty)'!Y7*Parametre!$C$98*Parametre!$E$229/1000)+('08_A Spotreba PHM_E (cesty)'!Y16*Parametre!$C$99*Parametre!$E$230/1000)</f>
        <v>5.4244624134275421</v>
      </c>
      <c r="Z17" s="234">
        <f>('08_A Spotreba PHM_E (cesty)'!Z7*Parametre!$C$98*Parametre!$E$229/1000)+('08_A Spotreba PHM_E (cesty)'!Z16*Parametre!$C$99*Parametre!$E$230/1000)</f>
        <v>5.0954859169359983</v>
      </c>
      <c r="AA17" s="234">
        <f>('08_A Spotreba PHM_E (cesty)'!AA7*Parametre!$C$98*Parametre!$E$229/1000)+('08_A Spotreba PHM_E (cesty)'!AA16*Parametre!$C$99*Parametre!$E$230/1000)</f>
        <v>4.7673130024274277</v>
      </c>
      <c r="AB17" s="234">
        <f>('08_A Spotreba PHM_E (cesty)'!AB7*Parametre!$C$98*Parametre!$E$229/1000)+('08_A Spotreba PHM_E (cesty)'!AB16*Parametre!$C$99*Parametre!$E$230/1000)</f>
        <v>4.4421813584964083</v>
      </c>
      <c r="AC17" s="234">
        <f>('08_A Spotreba PHM_E (cesty)'!AC7*Parametre!$C$98*Parametre!$E$229/1000)+('08_A Spotreba PHM_E (cesty)'!AC16*Parametre!$C$99*Parametre!$E$230/1000)</f>
        <v>4.1189575986119547</v>
      </c>
      <c r="AD17" s="234">
        <f>('08_A Spotreba PHM_E (cesty)'!AD7*Parametre!$C$98*Parametre!$E$229/1000)+('08_A Spotreba PHM_E (cesty)'!AD16*Parametre!$C$99*Parametre!$E$230/1000)</f>
        <v>3.7965218076827778</v>
      </c>
      <c r="AE17" s="234">
        <f>('08_A Spotreba PHM_E (cesty)'!AE7*Parametre!$C$98*Parametre!$E$229/1000)+('08_A Spotreba PHM_E (cesty)'!AE16*Parametre!$C$99*Parametre!$E$230/1000)</f>
        <v>3.4770916206706772</v>
      </c>
      <c r="AF17" s="234">
        <f>('08_A Spotreba PHM_E (cesty)'!AF7*Parametre!$C$98*Parametre!$E$229/1000)+('08_A Spotreba PHM_E (cesty)'!AF16*Parametre!$C$99*Parametre!$E$230/1000)</f>
        <v>3.1584391104738607</v>
      </c>
      <c r="AG17" s="234">
        <f>('08_A Spotreba PHM_E (cesty)'!AG7*Parametre!$C$98*Parametre!$E$229/1000)+('08_A Spotreba PHM_E (cesty)'!AG16*Parametre!$C$99*Parametre!$E$230/1000)</f>
        <v>2.842768642917326</v>
      </c>
      <c r="AH17" s="234">
        <f>('08_A Spotreba PHM_E (cesty)'!AH7*Parametre!$C$98*Parametre!$E$229/1000)+('08_A Spotreba PHM_E (cesty)'!AH16*Parametre!$C$99*Parametre!$E$230/1000)</f>
        <v>2.5278656550746597</v>
      </c>
      <c r="AI17" s="234">
        <f>('08_A Spotreba PHM_E (cesty)'!AI7*Parametre!$C$98*Parametre!$E$229/1000)+('08_A Spotreba PHM_E (cesty)'!AI16*Parametre!$C$99*Parametre!$E$230/1000)</f>
        <v>2.2159213230293213</v>
      </c>
      <c r="AJ17" s="234">
        <f>('08_A Spotreba PHM_E (cesty)'!AJ7*Parametre!$C$98*Parametre!$E$229/1000)+('08_A Spotreba PHM_E (cesty)'!AJ16*Parametre!$C$99*Parametre!$E$230/1000)</f>
        <v>1.9047343678656654</v>
      </c>
      <c r="AK17" s="234">
        <f>('08_A Spotreba PHM_E (cesty)'!AK7*Parametre!$C$98*Parametre!$E$229/1000)+('08_A Spotreba PHM_E (cesty)'!AK16*Parametre!$C$99*Parametre!$E$230/1000)</f>
        <v>1.5964828548458196</v>
      </c>
      <c r="AL17" s="234">
        <f>('08_A Spotreba PHM_E (cesty)'!AL7*Parametre!$C$98*Parametre!$E$229/1000)+('08_A Spotreba PHM_E (cesty)'!AL16*Parametre!$C$99*Parametre!$E$230/1000)</f>
        <v>1.2889787093811607</v>
      </c>
      <c r="AM17" s="234">
        <f>('08_A Spotreba PHM_E (cesty)'!AM7*Parametre!$C$98*Parametre!$E$229/1000)+('08_A Spotreba PHM_E (cesty)'!AM16*Parametre!$C$99*Parametre!$E$230/1000)</f>
        <v>0.98438696436047568</v>
      </c>
      <c r="AN17" s="234">
        <f>('08_A Spotreba PHM_E (cesty)'!AN7*Parametre!$C$98*Parametre!$E$229/1000)+('08_A Spotreba PHM_E (cesty)'!AN16*Parametre!$C$99*Parametre!$E$230/1000)</f>
        <v>0.68053267031640263</v>
      </c>
      <c r="AO17" s="234">
        <f>('08_A Spotreba PHM_E (cesty)'!AO7*Parametre!$C$98*Parametre!$E$229/1000)+('08_A Spotreba PHM_E (cesty)'!AO16*Parametre!$C$99*Parametre!$E$230/1000)</f>
        <v>0.3795679057429871</v>
      </c>
      <c r="AP17" s="234">
        <f>('08_A Spotreba PHM_E (cesty)'!AP7*Parametre!$C$98*Parametre!$E$229/1000)+('08_A Spotreba PHM_E (cesty)'!AP16*Parametre!$C$99*Parametre!$E$230/1000)</f>
        <v>7.9330767563472973E-2</v>
      </c>
    </row>
    <row r="18" spans="2:42" x14ac:dyDescent="0.2">
      <c r="B18" s="495" t="s">
        <v>678</v>
      </c>
      <c r="C18" s="349">
        <f t="shared" ref="C18:C20" si="9">SUM(D18:AP18)</f>
        <v>77.826925201877955</v>
      </c>
      <c r="D18" s="234">
        <f>('08_A Spotreba PHM_E (cesty)'!D8*Parametre!$C$98*Parametre!$E$229/1000)+('08_A Spotreba PHM_E (cesty)'!D17*Parametre!$C$99*Parametre!$E$230/1000)</f>
        <v>0</v>
      </c>
      <c r="E18" s="234">
        <f>('08_A Spotreba PHM_E (cesty)'!E8*Parametre!$C$98*Parametre!$E$229/1000)+('08_A Spotreba PHM_E (cesty)'!E17*Parametre!$C$99*Parametre!$E$230/1000)</f>
        <v>0</v>
      </c>
      <c r="F18" s="234">
        <f>('08_A Spotreba PHM_E (cesty)'!F8*Parametre!$C$98*Parametre!$E$229/1000)+('08_A Spotreba PHM_E (cesty)'!F17*Parametre!$C$99*Parametre!$E$230/1000)</f>
        <v>0</v>
      </c>
      <c r="G18" s="234">
        <f>('08_A Spotreba PHM_E (cesty)'!G8*Parametre!$C$98*Parametre!$E$229/1000)+('08_A Spotreba PHM_E (cesty)'!G17*Parametre!$C$99*Parametre!$E$230/1000)</f>
        <v>1.6586544537861447</v>
      </c>
      <c r="H18" s="234">
        <f>('08_A Spotreba PHM_E (cesty)'!H8*Parametre!$C$98*Parametre!$E$229/1000)+('08_A Spotreba PHM_E (cesty)'!H17*Parametre!$C$99*Parametre!$E$230/1000)</f>
        <v>1.6834549760909425</v>
      </c>
      <c r="I18" s="234">
        <f>('08_A Spotreba PHM_E (cesty)'!I8*Parametre!$C$98*Parametre!$E$229/1000)+('08_A Spotreba PHM_E (cesty)'!I17*Parametre!$C$99*Parametre!$E$230/1000)</f>
        <v>1.7085823410629402</v>
      </c>
      <c r="J18" s="234">
        <f>('08_A Spotreba PHM_E (cesty)'!J8*Parametre!$C$98*Parametre!$E$229/1000)+('08_A Spotreba PHM_E (cesty)'!J17*Parametre!$C$99*Parametre!$E$230/1000)</f>
        <v>1.7340476938222511</v>
      </c>
      <c r="K18" s="234">
        <f>('08_A Spotreba PHM_E (cesty)'!K8*Parametre!$C$98*Parametre!$E$229/1000)+('08_A Spotreba PHM_E (cesty)'!K17*Parametre!$C$99*Parametre!$E$230/1000)</f>
        <v>1.7598549645084929</v>
      </c>
      <c r="L18" s="234">
        <f>('08_A Spotreba PHM_E (cesty)'!L8*Parametre!$C$98*Parametre!$E$229/1000)+('08_A Spotreba PHM_E (cesty)'!L17*Parametre!$C$99*Parametre!$E$230/1000)</f>
        <v>1.7860193959953492</v>
      </c>
      <c r="M18" s="234">
        <f>('08_A Spotreba PHM_E (cesty)'!M8*Parametre!$C$98*Parametre!$E$229/1000)+('08_A Spotreba PHM_E (cesty)'!M17*Parametre!$C$99*Parametre!$E$230/1000)</f>
        <v>1.8125023413496173</v>
      </c>
      <c r="N18" s="234">
        <f>('08_A Spotreba PHM_E (cesty)'!N8*Parametre!$C$98*Parametre!$E$229/1000)+('08_A Spotreba PHM_E (cesty)'!N17*Parametre!$C$99*Parametre!$E$230/1000)</f>
        <v>1.8394413844815907</v>
      </c>
      <c r="O18" s="234">
        <f>('08_A Spotreba PHM_E (cesty)'!O8*Parametre!$C$98*Parametre!$E$229/1000)+('08_A Spotreba PHM_E (cesty)'!O17*Parametre!$C$99*Parametre!$E$230/1000)</f>
        <v>1.8667798786168066</v>
      </c>
      <c r="P18" s="234">
        <f>('08_A Spotreba PHM_E (cesty)'!P8*Parametre!$C$98*Parametre!$E$229/1000)+('08_A Spotreba PHM_E (cesty)'!P17*Parametre!$C$99*Parametre!$E$230/1000)</f>
        <v>1.8945255741374427</v>
      </c>
      <c r="Q18" s="234">
        <f>('08_A Spotreba PHM_E (cesty)'!Q8*Parametre!$C$98*Parametre!$E$229/1000)+('08_A Spotreba PHM_E (cesty)'!Q17*Parametre!$C$99*Parametre!$E$230/1000)</f>
        <v>1.922682680365043</v>
      </c>
      <c r="R18" s="234">
        <f>('08_A Spotreba PHM_E (cesty)'!R8*Parametre!$C$98*Parametre!$E$229/1000)+('08_A Spotreba PHM_E (cesty)'!R17*Parametre!$C$99*Parametre!$E$230/1000)</f>
        <v>1.951259180231546</v>
      </c>
      <c r="S18" s="234">
        <f>('08_A Spotreba PHM_E (cesty)'!S8*Parametre!$C$98*Parametre!$E$229/1000)+('08_A Spotreba PHM_E (cesty)'!S17*Parametre!$C$99*Parametre!$E$230/1000)</f>
        <v>1.9802594085541125</v>
      </c>
      <c r="T18" s="234">
        <f>('08_A Spotreba PHM_E (cesty)'!T8*Parametre!$C$98*Parametre!$E$229/1000)+('08_A Spotreba PHM_E (cesty)'!T17*Parametre!$C$99*Parametre!$E$230/1000)</f>
        <v>2.0096915877917061</v>
      </c>
      <c r="U18" s="234">
        <f>('08_A Spotreba PHM_E (cesty)'!U8*Parametre!$C$98*Parametre!$E$229/1000)+('08_A Spotreba PHM_E (cesty)'!U17*Parametre!$C$99*Parametre!$E$230/1000)</f>
        <v>2.0395601819978881</v>
      </c>
      <c r="V18" s="234">
        <f>('08_A Spotreba PHM_E (cesty)'!V8*Parametre!$C$98*Parametre!$E$229/1000)+('08_A Spotreba PHM_E (cesty)'!V17*Parametre!$C$99*Parametre!$E$230/1000)</f>
        <v>2.069873660345241</v>
      </c>
      <c r="W18" s="234">
        <f>('08_A Spotreba PHM_E (cesty)'!W8*Parametre!$C$98*Parametre!$E$229/1000)+('08_A Spotreba PHM_E (cesty)'!W17*Parametre!$C$99*Parametre!$E$230/1000)</f>
        <v>2.1006366199759912</v>
      </c>
      <c r="X18" s="234">
        <f>('08_A Spotreba PHM_E (cesty)'!X8*Parametre!$C$98*Parametre!$E$229/1000)+('08_A Spotreba PHM_E (cesty)'!X17*Parametre!$C$99*Parametre!$E$230/1000)</f>
        <v>2.1318577841785515</v>
      </c>
      <c r="Y18" s="234">
        <f>('08_A Spotreba PHM_E (cesty)'!Y8*Parametre!$C$98*Parametre!$E$229/1000)+('08_A Spotreba PHM_E (cesty)'!Y17*Parametre!$C$99*Parametre!$E$230/1000)</f>
        <v>2.1635418871508825</v>
      </c>
      <c r="Z18" s="234">
        <f>('08_A Spotreba PHM_E (cesty)'!Z8*Parametre!$C$98*Parametre!$E$229/1000)+('08_A Spotreba PHM_E (cesty)'!Z17*Parametre!$C$99*Parametre!$E$230/1000)</f>
        <v>2.1956979139215065</v>
      </c>
      <c r="AA18" s="234">
        <f>('08_A Spotreba PHM_E (cesty)'!AA8*Parametre!$C$98*Parametre!$E$229/1000)+('08_A Spotreba PHM_E (cesty)'!AA17*Parametre!$C$99*Parametre!$E$230/1000)</f>
        <v>2.2283307398294196</v>
      </c>
      <c r="AB18" s="234">
        <f>('08_A Spotreba PHM_E (cesty)'!AB8*Parametre!$C$98*Parametre!$E$229/1000)+('08_A Spotreba PHM_E (cesty)'!AB17*Parametre!$C$99*Parametre!$E$230/1000)</f>
        <v>2.2614496194962768</v>
      </c>
      <c r="AC18" s="234">
        <f>('08_A Spotreba PHM_E (cesty)'!AC8*Parametre!$C$98*Parametre!$E$229/1000)+('08_A Spotreba PHM_E (cesty)'!AC17*Parametre!$C$99*Parametre!$E$230/1000)</f>
        <v>2.2950606911366789</v>
      </c>
      <c r="AD18" s="234">
        <f>('08_A Spotreba PHM_E (cesty)'!AD8*Parametre!$C$98*Parametre!$E$229/1000)+('08_A Spotreba PHM_E (cesty)'!AD17*Parametre!$C$99*Parametre!$E$230/1000)</f>
        <v>2.3291701344714673</v>
      </c>
      <c r="AE18" s="234">
        <f>('08_A Spotreba PHM_E (cesty)'!AE8*Parametre!$C$98*Parametre!$E$229/1000)+('08_A Spotreba PHM_E (cesty)'!AE17*Parametre!$C$99*Parametre!$E$230/1000)</f>
        <v>2.3637876237555893</v>
      </c>
      <c r="AF18" s="234">
        <f>('08_A Spotreba PHM_E (cesty)'!AF8*Parametre!$C$98*Parametre!$E$229/1000)+('08_A Spotreba PHM_E (cesty)'!AF17*Parametre!$C$99*Parametre!$E$230/1000)</f>
        <v>2.3989184058636113</v>
      </c>
      <c r="AG18" s="234">
        <f>('08_A Spotreba PHM_E (cesty)'!AG8*Parametre!$C$98*Parametre!$E$229/1000)+('08_A Spotreba PHM_E (cesty)'!AG17*Parametre!$C$99*Parametre!$E$230/1000)</f>
        <v>2.4345724453225115</v>
      </c>
      <c r="AH18" s="234">
        <f>('08_A Spotreba PHM_E (cesty)'!AH8*Parametre!$C$98*Parametre!$E$229/1000)+('08_A Spotreba PHM_E (cesty)'!AH17*Parametre!$C$99*Parametre!$E$230/1000)</f>
        <v>2.4707551454293326</v>
      </c>
      <c r="AI18" s="234">
        <f>('08_A Spotreba PHM_E (cesty)'!AI8*Parametre!$C$98*Parametre!$E$229/1000)+('08_A Spotreba PHM_E (cesty)'!AI17*Parametre!$C$99*Parametre!$E$230/1000)</f>
        <v>2.5074767696921052</v>
      </c>
      <c r="AJ18" s="234">
        <f>('08_A Spotreba PHM_E (cesty)'!AJ8*Parametre!$C$98*Parametre!$E$229/1000)+('08_A Spotreba PHM_E (cesty)'!AJ17*Parametre!$C$99*Parametre!$E$230/1000)</f>
        <v>2.5447428824928013</v>
      </c>
      <c r="AK18" s="234">
        <f>('08_A Spotreba PHM_E (cesty)'!AK8*Parametre!$C$98*Parametre!$E$229/1000)+('08_A Spotreba PHM_E (cesty)'!AK17*Parametre!$C$99*Parametre!$E$230/1000)</f>
        <v>2.5825640552908093</v>
      </c>
      <c r="AL18" s="234">
        <f>('08_A Spotreba PHM_E (cesty)'!AL8*Parametre!$C$98*Parametre!$E$229/1000)+('08_A Spotreba PHM_E (cesty)'!AL17*Parametre!$C$99*Parametre!$E$230/1000)</f>
        <v>2.6209460183544273</v>
      </c>
      <c r="AM18" s="234">
        <f>('08_A Spotreba PHM_E (cesty)'!AM8*Parametre!$C$98*Parametre!$E$229/1000)+('08_A Spotreba PHM_E (cesty)'!AM17*Parametre!$C$99*Parametre!$E$230/1000)</f>
        <v>2.6205907983584531</v>
      </c>
      <c r="AN18" s="234">
        <f>('08_A Spotreba PHM_E (cesty)'!AN8*Parametre!$C$98*Parametre!$E$229/1000)+('08_A Spotreba PHM_E (cesty)'!AN17*Parametre!$C$99*Parametre!$E$230/1000)</f>
        <v>2.6202343005927089</v>
      </c>
      <c r="AO18" s="234">
        <f>('08_A Spotreba PHM_E (cesty)'!AO8*Parametre!$C$98*Parametre!$E$229/1000)+('08_A Spotreba PHM_E (cesty)'!AO17*Parametre!$C$99*Parametre!$E$230/1000)</f>
        <v>2.6198790805967347</v>
      </c>
      <c r="AP18" s="234">
        <f>('08_A Spotreba PHM_E (cesty)'!AP8*Parametre!$C$98*Parametre!$E$229/1000)+('08_A Spotreba PHM_E (cesty)'!AP17*Parametre!$C$99*Parametre!$E$230/1000)</f>
        <v>2.6195225828309909</v>
      </c>
    </row>
    <row r="19" spans="2:42" x14ac:dyDescent="0.2">
      <c r="B19" s="481" t="s">
        <v>689</v>
      </c>
      <c r="C19" s="349">
        <f t="shared" si="9"/>
        <v>0</v>
      </c>
      <c r="D19" s="234">
        <f>('08_A Spotreba PHM_E (cesty)'!D9*Parametre!$C$98*Parametre!$E$229/1000)+('08_A Spotreba PHM_E (cesty)'!D18*Parametre!$C$99*Parametre!$E$230/1000)</f>
        <v>0</v>
      </c>
      <c r="E19" s="234">
        <f>('08_A Spotreba PHM_E (cesty)'!E9*Parametre!$C$98*Parametre!$E$229/1000)+('08_A Spotreba PHM_E (cesty)'!E18*Parametre!$C$99*Parametre!$E$230/1000)</f>
        <v>0</v>
      </c>
      <c r="F19" s="234">
        <f>('08_A Spotreba PHM_E (cesty)'!F9*Parametre!$C$98*Parametre!$E$229/1000)+('08_A Spotreba PHM_E (cesty)'!F18*Parametre!$C$99*Parametre!$E$230/1000)</f>
        <v>0</v>
      </c>
      <c r="G19" s="234">
        <f>('08_A Spotreba PHM_E (cesty)'!G9*Parametre!$C$98*Parametre!$E$229/1000)+('08_A Spotreba PHM_E (cesty)'!G18*Parametre!$C$99*Parametre!$E$230/1000)</f>
        <v>0</v>
      </c>
      <c r="H19" s="234">
        <f>('08_A Spotreba PHM_E (cesty)'!H9*Parametre!$C$98*Parametre!$E$229/1000)+('08_A Spotreba PHM_E (cesty)'!H18*Parametre!$C$99*Parametre!$E$230/1000)</f>
        <v>0</v>
      </c>
      <c r="I19" s="234">
        <f>('08_A Spotreba PHM_E (cesty)'!I9*Parametre!$C$98*Parametre!$E$229/1000)+('08_A Spotreba PHM_E (cesty)'!I18*Parametre!$C$99*Parametre!$E$230/1000)</f>
        <v>0</v>
      </c>
      <c r="J19" s="234">
        <f>('08_A Spotreba PHM_E (cesty)'!J9*Parametre!$C$98*Parametre!$E$229/1000)+('08_A Spotreba PHM_E (cesty)'!J18*Parametre!$C$99*Parametre!$E$230/1000)</f>
        <v>0</v>
      </c>
      <c r="K19" s="234">
        <f>('08_A Spotreba PHM_E (cesty)'!K9*Parametre!$C$98*Parametre!$E$229/1000)+('08_A Spotreba PHM_E (cesty)'!K18*Parametre!$C$99*Parametre!$E$230/1000)</f>
        <v>0</v>
      </c>
      <c r="L19" s="234">
        <f>('08_A Spotreba PHM_E (cesty)'!L9*Parametre!$C$98*Parametre!$E$229/1000)+('08_A Spotreba PHM_E (cesty)'!L18*Parametre!$C$99*Parametre!$E$230/1000)</f>
        <v>0</v>
      </c>
      <c r="M19" s="234">
        <f>('08_A Spotreba PHM_E (cesty)'!M9*Parametre!$C$98*Parametre!$E$229/1000)+('08_A Spotreba PHM_E (cesty)'!M18*Parametre!$C$99*Parametre!$E$230/1000)</f>
        <v>0</v>
      </c>
      <c r="N19" s="234">
        <f>('08_A Spotreba PHM_E (cesty)'!N9*Parametre!$C$98*Parametre!$E$229/1000)+('08_A Spotreba PHM_E (cesty)'!N18*Parametre!$C$99*Parametre!$E$230/1000)</f>
        <v>0</v>
      </c>
      <c r="O19" s="234">
        <f>('08_A Spotreba PHM_E (cesty)'!O9*Parametre!$C$98*Parametre!$E$229/1000)+('08_A Spotreba PHM_E (cesty)'!O18*Parametre!$C$99*Parametre!$E$230/1000)</f>
        <v>0</v>
      </c>
      <c r="P19" s="234">
        <f>('08_A Spotreba PHM_E (cesty)'!P9*Parametre!$C$98*Parametre!$E$229/1000)+('08_A Spotreba PHM_E (cesty)'!P18*Parametre!$C$99*Parametre!$E$230/1000)</f>
        <v>0</v>
      </c>
      <c r="Q19" s="234">
        <f>('08_A Spotreba PHM_E (cesty)'!Q9*Parametre!$C$98*Parametre!$E$229/1000)+('08_A Spotreba PHM_E (cesty)'!Q18*Parametre!$C$99*Parametre!$E$230/1000)</f>
        <v>0</v>
      </c>
      <c r="R19" s="234">
        <f>('08_A Spotreba PHM_E (cesty)'!R9*Parametre!$C$98*Parametre!$E$229/1000)+('08_A Spotreba PHM_E (cesty)'!R18*Parametre!$C$99*Parametre!$E$230/1000)</f>
        <v>0</v>
      </c>
      <c r="S19" s="234">
        <f>('08_A Spotreba PHM_E (cesty)'!S9*Parametre!$C$98*Parametre!$E$229/1000)+('08_A Spotreba PHM_E (cesty)'!S18*Parametre!$C$99*Parametre!$E$230/1000)</f>
        <v>0</v>
      </c>
      <c r="T19" s="234">
        <f>('08_A Spotreba PHM_E (cesty)'!T9*Parametre!$C$98*Parametre!$E$229/1000)+('08_A Spotreba PHM_E (cesty)'!T18*Parametre!$C$99*Parametre!$E$230/1000)</f>
        <v>0</v>
      </c>
      <c r="U19" s="234">
        <f>('08_A Spotreba PHM_E (cesty)'!U9*Parametre!$C$98*Parametre!$E$229/1000)+('08_A Spotreba PHM_E (cesty)'!U18*Parametre!$C$99*Parametre!$E$230/1000)</f>
        <v>0</v>
      </c>
      <c r="V19" s="234">
        <f>('08_A Spotreba PHM_E (cesty)'!V9*Parametre!$C$98*Parametre!$E$229/1000)+('08_A Spotreba PHM_E (cesty)'!V18*Parametre!$C$99*Parametre!$E$230/1000)</f>
        <v>0</v>
      </c>
      <c r="W19" s="234">
        <f>('08_A Spotreba PHM_E (cesty)'!W9*Parametre!$C$98*Parametre!$E$229/1000)+('08_A Spotreba PHM_E (cesty)'!W18*Parametre!$C$99*Parametre!$E$230/1000)</f>
        <v>0</v>
      </c>
      <c r="X19" s="234">
        <f>('08_A Spotreba PHM_E (cesty)'!X9*Parametre!$C$98*Parametre!$E$229/1000)+('08_A Spotreba PHM_E (cesty)'!X18*Parametre!$C$99*Parametre!$E$230/1000)</f>
        <v>0</v>
      </c>
      <c r="Y19" s="234">
        <f>('08_A Spotreba PHM_E (cesty)'!Y9*Parametre!$C$98*Parametre!$E$229/1000)+('08_A Spotreba PHM_E (cesty)'!Y18*Parametre!$C$99*Parametre!$E$230/1000)</f>
        <v>0</v>
      </c>
      <c r="Z19" s="234">
        <f>('08_A Spotreba PHM_E (cesty)'!Z9*Parametre!$C$98*Parametre!$E$229/1000)+('08_A Spotreba PHM_E (cesty)'!Z18*Parametre!$C$99*Parametre!$E$230/1000)</f>
        <v>0</v>
      </c>
      <c r="AA19" s="234">
        <f>('08_A Spotreba PHM_E (cesty)'!AA9*Parametre!$C$98*Parametre!$E$229/1000)+('08_A Spotreba PHM_E (cesty)'!AA18*Parametre!$C$99*Parametre!$E$230/1000)</f>
        <v>0</v>
      </c>
      <c r="AB19" s="234">
        <f>('08_A Spotreba PHM_E (cesty)'!AB9*Parametre!$C$98*Parametre!$E$229/1000)+('08_A Spotreba PHM_E (cesty)'!AB18*Parametre!$C$99*Parametre!$E$230/1000)</f>
        <v>0</v>
      </c>
      <c r="AC19" s="234">
        <f>('08_A Spotreba PHM_E (cesty)'!AC9*Parametre!$C$98*Parametre!$E$229/1000)+('08_A Spotreba PHM_E (cesty)'!AC18*Parametre!$C$99*Parametre!$E$230/1000)</f>
        <v>0</v>
      </c>
      <c r="AD19" s="234">
        <f>('08_A Spotreba PHM_E (cesty)'!AD9*Parametre!$C$98*Parametre!$E$229/1000)+('08_A Spotreba PHM_E (cesty)'!AD18*Parametre!$C$99*Parametre!$E$230/1000)</f>
        <v>0</v>
      </c>
      <c r="AE19" s="234">
        <f>('08_A Spotreba PHM_E (cesty)'!AE9*Parametre!$C$98*Parametre!$E$229/1000)+('08_A Spotreba PHM_E (cesty)'!AE18*Parametre!$C$99*Parametre!$E$230/1000)</f>
        <v>0</v>
      </c>
      <c r="AF19" s="234">
        <f>('08_A Spotreba PHM_E (cesty)'!AF9*Parametre!$C$98*Parametre!$E$229/1000)+('08_A Spotreba PHM_E (cesty)'!AF18*Parametre!$C$99*Parametre!$E$230/1000)</f>
        <v>0</v>
      </c>
      <c r="AG19" s="234">
        <f>('08_A Spotreba PHM_E (cesty)'!AG9*Parametre!$C$98*Parametre!$E$229/1000)+('08_A Spotreba PHM_E (cesty)'!AG18*Parametre!$C$99*Parametre!$E$230/1000)</f>
        <v>0</v>
      </c>
      <c r="AH19" s="234">
        <f>('08_A Spotreba PHM_E (cesty)'!AH9*Parametre!$C$98*Parametre!$E$229/1000)+('08_A Spotreba PHM_E (cesty)'!AH18*Parametre!$C$99*Parametre!$E$230/1000)</f>
        <v>0</v>
      </c>
      <c r="AI19" s="234">
        <f>('08_A Spotreba PHM_E (cesty)'!AI9*Parametre!$C$98*Parametre!$E$229/1000)+('08_A Spotreba PHM_E (cesty)'!AI18*Parametre!$C$99*Parametre!$E$230/1000)</f>
        <v>0</v>
      </c>
      <c r="AJ19" s="234">
        <f>('08_A Spotreba PHM_E (cesty)'!AJ9*Parametre!$C$98*Parametre!$E$229/1000)+('08_A Spotreba PHM_E (cesty)'!AJ18*Parametre!$C$99*Parametre!$E$230/1000)</f>
        <v>0</v>
      </c>
      <c r="AK19" s="234">
        <f>('08_A Spotreba PHM_E (cesty)'!AK9*Parametre!$C$98*Parametre!$E$229/1000)+('08_A Spotreba PHM_E (cesty)'!AK18*Parametre!$C$99*Parametre!$E$230/1000)</f>
        <v>0</v>
      </c>
      <c r="AL19" s="234">
        <f>('08_A Spotreba PHM_E (cesty)'!AL9*Parametre!$C$98*Parametre!$E$229/1000)+('08_A Spotreba PHM_E (cesty)'!AL18*Parametre!$C$99*Parametre!$E$230/1000)</f>
        <v>0</v>
      </c>
      <c r="AM19" s="234">
        <f>('08_A Spotreba PHM_E (cesty)'!AM9*Parametre!$C$98*Parametre!$E$229/1000)+('08_A Spotreba PHM_E (cesty)'!AM18*Parametre!$C$99*Parametre!$E$230/1000)</f>
        <v>0</v>
      </c>
      <c r="AN19" s="234">
        <f>('08_A Spotreba PHM_E (cesty)'!AN9*Parametre!$C$98*Parametre!$E$229/1000)+('08_A Spotreba PHM_E (cesty)'!AN18*Parametre!$C$99*Parametre!$E$230/1000)</f>
        <v>0</v>
      </c>
      <c r="AO19" s="234">
        <f>('08_A Spotreba PHM_E (cesty)'!AO9*Parametre!$C$98*Parametre!$E$229/1000)+('08_A Spotreba PHM_E (cesty)'!AO18*Parametre!$C$99*Parametre!$E$230/1000)</f>
        <v>0</v>
      </c>
      <c r="AP19" s="234">
        <f>('08_A Spotreba PHM_E (cesty)'!AP9*Parametre!$C$98*Parametre!$E$229/1000)+('08_A Spotreba PHM_E (cesty)'!AP18*Parametre!$C$99*Parametre!$E$230/1000)</f>
        <v>0</v>
      </c>
    </row>
    <row r="20" spans="2:42" x14ac:dyDescent="0.2">
      <c r="B20" s="305" t="s">
        <v>591</v>
      </c>
      <c r="C20" s="350">
        <f t="shared" si="9"/>
        <v>275.69959211148881</v>
      </c>
      <c r="D20" s="350">
        <f t="shared" ref="D20:AN20" si="10">SUM(D17:D19)</f>
        <v>0</v>
      </c>
      <c r="E20" s="350">
        <f t="shared" si="10"/>
        <v>0</v>
      </c>
      <c r="F20" s="350">
        <f t="shared" si="10"/>
        <v>0</v>
      </c>
      <c r="G20" s="350">
        <f t="shared" si="10"/>
        <v>11.739474829517356</v>
      </c>
      <c r="H20" s="350">
        <f t="shared" si="10"/>
        <v>11.730608591702079</v>
      </c>
      <c r="I20" s="350">
        <f t="shared" si="10"/>
        <v>11.663753459401743</v>
      </c>
      <c r="J20" s="350">
        <f t="shared" si="10"/>
        <v>11.547511279626768</v>
      </c>
      <c r="K20" s="350">
        <f t="shared" si="10"/>
        <v>11.380858724377065</v>
      </c>
      <c r="L20" s="350">
        <f t="shared" si="10"/>
        <v>11.177134055188878</v>
      </c>
      <c r="M20" s="350">
        <f t="shared" si="10"/>
        <v>10.881021880558254</v>
      </c>
      <c r="N20" s="350">
        <f t="shared" si="10"/>
        <v>10.659944146854469</v>
      </c>
      <c r="O20" s="350">
        <f t="shared" si="10"/>
        <v>10.434220937689489</v>
      </c>
      <c r="P20" s="350">
        <f t="shared" si="10"/>
        <v>10.206066093898599</v>
      </c>
      <c r="Q20" s="350">
        <f t="shared" si="10"/>
        <v>9.9731760625548933</v>
      </c>
      <c r="R20" s="350">
        <f t="shared" si="10"/>
        <v>9.737795694838832</v>
      </c>
      <c r="S20" s="350">
        <f t="shared" si="10"/>
        <v>9.4229381845094533</v>
      </c>
      <c r="T20" s="350">
        <f t="shared" si="10"/>
        <v>9.1116509852959453</v>
      </c>
      <c r="U20" s="350">
        <f t="shared" si="10"/>
        <v>8.80163567649298</v>
      </c>
      <c r="V20" s="350">
        <f t="shared" si="10"/>
        <v>8.4951790687642692</v>
      </c>
      <c r="W20" s="350">
        <f t="shared" si="10"/>
        <v>8.1899966882998019</v>
      </c>
      <c r="X20" s="350">
        <f t="shared" si="10"/>
        <v>7.8883619675076373</v>
      </c>
      <c r="Y20" s="350">
        <f t="shared" si="10"/>
        <v>7.5880043005784241</v>
      </c>
      <c r="Z20" s="350">
        <f t="shared" si="10"/>
        <v>7.2911838308575048</v>
      </c>
      <c r="AA20" s="350">
        <f t="shared" si="10"/>
        <v>6.9956437422568474</v>
      </c>
      <c r="AB20" s="350">
        <f t="shared" si="10"/>
        <v>6.7036309779926846</v>
      </c>
      <c r="AC20" s="350">
        <f t="shared" si="10"/>
        <v>6.4140182897486335</v>
      </c>
      <c r="AD20" s="350">
        <f t="shared" si="10"/>
        <v>6.1256919421542451</v>
      </c>
      <c r="AE20" s="350">
        <f t="shared" si="10"/>
        <v>5.8408792444262669</v>
      </c>
      <c r="AF20" s="350">
        <f t="shared" si="10"/>
        <v>5.557357516337472</v>
      </c>
      <c r="AG20" s="350">
        <f t="shared" si="10"/>
        <v>5.2773410882398375</v>
      </c>
      <c r="AH20" s="350">
        <f t="shared" si="10"/>
        <v>4.9986208005039927</v>
      </c>
      <c r="AI20" s="350">
        <f t="shared" si="10"/>
        <v>4.7233980927214265</v>
      </c>
      <c r="AJ20" s="350">
        <f t="shared" si="10"/>
        <v>4.4494772503584663</v>
      </c>
      <c r="AK20" s="350">
        <f t="shared" si="10"/>
        <v>4.1790469101366288</v>
      </c>
      <c r="AL20" s="350">
        <f t="shared" si="10"/>
        <v>3.909924727735588</v>
      </c>
      <c r="AM20" s="350">
        <f t="shared" si="10"/>
        <v>3.6049777627189288</v>
      </c>
      <c r="AN20" s="350">
        <f t="shared" si="10"/>
        <v>3.3007669709091116</v>
      </c>
      <c r="AO20" s="350">
        <f t="shared" ref="AO20:AP20" si="11">SUM(AO17:AO19)</f>
        <v>2.9994469863397217</v>
      </c>
      <c r="AP20" s="350">
        <f t="shared" si="11"/>
        <v>2.6988533503944638</v>
      </c>
    </row>
    <row r="21" spans="2:42" ht="12" thickBot="1" x14ac:dyDescent="0.3">
      <c r="B21" s="399" t="s">
        <v>622</v>
      </c>
      <c r="C21" s="257" t="s">
        <v>9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</row>
    <row r="22" spans="2:42" x14ac:dyDescent="0.2">
      <c r="B22" s="480" t="s">
        <v>658</v>
      </c>
      <c r="C22" s="349">
        <f>SUM(D22:AP22)</f>
        <v>1183620.5014159677</v>
      </c>
      <c r="D22" s="234">
        <f>'08_A Spotreba PHM_E (cesty)'!D25*Parametre!$D$112/1000</f>
        <v>0</v>
      </c>
      <c r="E22" s="234">
        <f>'08_A Spotreba PHM_E (cesty)'!E25*Parametre!$D$112/1000</f>
        <v>0</v>
      </c>
      <c r="F22" s="234">
        <f>'08_A Spotreba PHM_E (cesty)'!F25*Parametre!$D$112/1000</f>
        <v>0</v>
      </c>
      <c r="G22" s="234">
        <f>'08_A Spotreba PHM_E (cesty)'!G25*Parametre!$D$112/1000</f>
        <v>3464.2757060493814</v>
      </c>
      <c r="H22" s="234">
        <f>'08_A Spotreba PHM_E (cesty)'!H25*Parametre!$D$112/1000</f>
        <v>4100.4370043302397</v>
      </c>
      <c r="I22" s="234">
        <f>'08_A Spotreba PHM_E (cesty)'!I25*Parametre!$D$112/1000</f>
        <v>5082.0185395206763</v>
      </c>
      <c r="J22" s="234">
        <f>'08_A Spotreba PHM_E (cesty)'!J25*Parametre!$D$112/1000</f>
        <v>6358.6088916019207</v>
      </c>
      <c r="K22" s="234">
        <f>'08_A Spotreba PHM_E (cesty)'!K25*Parametre!$D$112/1000</f>
        <v>7936.2603596928975</v>
      </c>
      <c r="L22" s="234">
        <f>'08_A Spotreba PHM_E (cesty)'!L25*Parametre!$D$112/1000</f>
        <v>9736.7801034889089</v>
      </c>
      <c r="M22" s="234">
        <f>'08_A Spotreba PHM_E (cesty)'!M25*Parametre!$D$112/1000</f>
        <v>12084.699862621357</v>
      </c>
      <c r="N22" s="234">
        <f>'08_A Spotreba PHM_E (cesty)'!N25*Parametre!$D$112/1000</f>
        <v>13997.975673952356</v>
      </c>
      <c r="O22" s="234">
        <f>'08_A Spotreba PHM_E (cesty)'!O25*Parametre!$D$112/1000</f>
        <v>15944.069238408712</v>
      </c>
      <c r="P22" s="234">
        <f>'08_A Spotreba PHM_E (cesty)'!P25*Parametre!$D$112/1000</f>
        <v>17910.051801605019</v>
      </c>
      <c r="Q22" s="234">
        <f>'08_A Spotreba PHM_E (cesty)'!Q25*Parametre!$D$112/1000</f>
        <v>19909.493964520287</v>
      </c>
      <c r="R22" s="234">
        <f>'08_A Spotreba PHM_E (cesty)'!R25*Parametre!$D$112/1000</f>
        <v>21929.2866022286</v>
      </c>
      <c r="S22" s="234">
        <f>'08_A Spotreba PHM_E (cesty)'!S25*Parametre!$D$112/1000</f>
        <v>23745.027474419367</v>
      </c>
      <c r="T22" s="234">
        <f>'08_A Spotreba PHM_E (cesty)'!T25*Parametre!$D$112/1000</f>
        <v>25542.952938708662</v>
      </c>
      <c r="U22" s="234">
        <f>'08_A Spotreba PHM_E (cesty)'!U25*Parametre!$D$112/1000</f>
        <v>27336.580573256575</v>
      </c>
      <c r="V22" s="234">
        <f>'08_A Spotreba PHM_E (cesty)'!V25*Parametre!$D$112/1000</f>
        <v>29112.533237414013</v>
      </c>
      <c r="W22" s="234">
        <f>'08_A Spotreba PHM_E (cesty)'!W25*Parametre!$D$112/1000</f>
        <v>30884.247424414069</v>
      </c>
      <c r="X22" s="234">
        <f>'08_A Spotreba PHM_E (cesty)'!X25*Parametre!$D$112/1000</f>
        <v>32638.426035244429</v>
      </c>
      <c r="Y22" s="234">
        <f>'08_A Spotreba PHM_E (cesty)'!Y25*Parametre!$D$112/1000</f>
        <v>34388.424964596816</v>
      </c>
      <c r="Z22" s="234">
        <f>'08_A Spotreba PHM_E (cesty)'!Z25*Parametre!$D$112/1000</f>
        <v>36121.026676170164</v>
      </c>
      <c r="AA22" s="234">
        <f>'08_A Spotreba PHM_E (cesty)'!AA25*Parametre!$D$112/1000</f>
        <v>37849.506949582872</v>
      </c>
      <c r="AB22" s="234">
        <f>'08_A Spotreba PHM_E (cesty)'!AB25*Parametre!$D$112/1000</f>
        <v>39560.727335185351</v>
      </c>
      <c r="AC22" s="234">
        <f>'08_A Spotreba PHM_E (cesty)'!AC25*Parametre!$D$112/1000</f>
        <v>41261.339752911663</v>
      </c>
      <c r="AD22" s="234">
        <f>'08_A Spotreba PHM_E (cesty)'!AD25*Parametre!$D$112/1000</f>
        <v>42957.917042088957</v>
      </c>
      <c r="AE22" s="234">
        <f>'08_A Spotreba PHM_E (cesty)'!AE25*Parametre!$D$112/1000</f>
        <v>44637.438496747578</v>
      </c>
      <c r="AF22" s="234">
        <f>'08_A Spotreba PHM_E (cesty)'!AF25*Parametre!$D$112/1000</f>
        <v>46312.981705094513</v>
      </c>
      <c r="AG22" s="234">
        <f>'08_A Spotreba PHM_E (cesty)'!AG25*Parametre!$D$112/1000</f>
        <v>47971.603870086277</v>
      </c>
      <c r="AH22" s="234">
        <f>'08_A Spotreba PHM_E (cesty)'!AH25*Parametre!$D$112/1000</f>
        <v>49626.304134269878</v>
      </c>
      <c r="AI22" s="234">
        <f>'08_A Spotreba PHM_E (cesty)'!AI25*Parametre!$D$112/1000</f>
        <v>51264.217143363428</v>
      </c>
      <c r="AJ22" s="234">
        <f>'08_A Spotreba PHM_E (cesty)'!AJ25*Parametre!$D$112/1000</f>
        <v>52898.264064808143</v>
      </c>
      <c r="AK22" s="234">
        <f>'08_A Spotreba PHM_E (cesty)'!AK25*Parametre!$D$112/1000</f>
        <v>54515.6565237084</v>
      </c>
      <c r="AL22" s="234">
        <f>'08_A Spotreba PHM_E (cesty)'!AL25*Parametre!$D$112/1000</f>
        <v>56129.238180130982</v>
      </c>
      <c r="AM22" s="234">
        <f>'08_A Spotreba PHM_E (cesty)'!AM25*Parametre!$D$112/1000</f>
        <v>57726.297177963956</v>
      </c>
      <c r="AN22" s="234">
        <f>'08_A Spotreba PHM_E (cesty)'!AN25*Parametre!$D$112/1000</f>
        <v>59319.60013482545</v>
      </c>
      <c r="AO22" s="234">
        <f>'08_A Spotreba PHM_E (cesty)'!AO25*Parametre!$D$112/1000</f>
        <v>60896.511255540521</v>
      </c>
      <c r="AP22" s="234">
        <f>'08_A Spotreba PHM_E (cesty)'!AP25*Parametre!$D$112/1000</f>
        <v>62469.720577415537</v>
      </c>
    </row>
    <row r="23" spans="2:42" x14ac:dyDescent="0.2">
      <c r="B23" s="495" t="s">
        <v>678</v>
      </c>
      <c r="C23" s="349">
        <f t="shared" ref="C23:C25" si="12">SUM(D23:AP23)</f>
        <v>729708.99180685321</v>
      </c>
      <c r="D23" s="234">
        <f>'08_A Spotreba PHM_E (cesty)'!D26*Parametre!$D$112/1000</f>
        <v>0</v>
      </c>
      <c r="E23" s="234">
        <f>'08_A Spotreba PHM_E (cesty)'!E26*Parametre!$D$112/1000</f>
        <v>0</v>
      </c>
      <c r="F23" s="234">
        <f>'08_A Spotreba PHM_E (cesty)'!F26*Parametre!$D$112/1000</f>
        <v>0</v>
      </c>
      <c r="G23" s="234">
        <f>'08_A Spotreba PHM_E (cesty)'!G26*Parametre!$D$112/1000</f>
        <v>15514.37010914251</v>
      </c>
      <c r="H23" s="234">
        <f>'08_A Spotreba PHM_E (cesty)'!H26*Parametre!$D$112/1000</f>
        <v>15747.085660779645</v>
      </c>
      <c r="I23" s="234">
        <f>'08_A Spotreba PHM_E (cesty)'!I26*Parametre!$D$112/1000</f>
        <v>15983.291945691344</v>
      </c>
      <c r="J23" s="234">
        <f>'08_A Spotreba PHM_E (cesty)'!J26*Parametre!$D$112/1000</f>
        <v>16223.041324876707</v>
      </c>
      <c r="K23" s="234">
        <f>'08_A Spotreba PHM_E (cesty)'!K26*Parametre!$D$112/1000</f>
        <v>16466.386944749855</v>
      </c>
      <c r="L23" s="234">
        <f>'08_A Spotreba PHM_E (cesty)'!L26*Parametre!$D$112/1000</f>
        <v>16713.382748921103</v>
      </c>
      <c r="M23" s="234">
        <f>'08_A Spotreba PHM_E (cesty)'!M26*Parametre!$D$112/1000</f>
        <v>16964.083490154917</v>
      </c>
      <c r="N23" s="234">
        <f>'08_A Spotreba PHM_E (cesty)'!N26*Parametre!$D$112/1000</f>
        <v>17218.544742507238</v>
      </c>
      <c r="O23" s="234">
        <f>'08_A Spotreba PHM_E (cesty)'!O26*Parametre!$D$112/1000</f>
        <v>17476.822913644846</v>
      </c>
      <c r="P23" s="234">
        <f>'08_A Spotreba PHM_E (cesty)'!P26*Parametre!$D$112/1000</f>
        <v>17738.975257349517</v>
      </c>
      <c r="Q23" s="234">
        <f>'08_A Spotreba PHM_E (cesty)'!Q26*Parametre!$D$112/1000</f>
        <v>18005.059886209761</v>
      </c>
      <c r="R23" s="234">
        <f>'08_A Spotreba PHM_E (cesty)'!R26*Parametre!$D$112/1000</f>
        <v>18275.135784502905</v>
      </c>
      <c r="S23" s="234">
        <f>'08_A Spotreba PHM_E (cesty)'!S26*Parametre!$D$112/1000</f>
        <v>18549.262821270444</v>
      </c>
      <c r="T23" s="234">
        <f>'08_A Spotreba PHM_E (cesty)'!T26*Parametre!$D$112/1000</f>
        <v>18827.501763589498</v>
      </c>
      <c r="U23" s="234">
        <f>'08_A Spotreba PHM_E (cesty)'!U26*Parametre!$D$112/1000</f>
        <v>19109.914290043343</v>
      </c>
      <c r="V23" s="234">
        <f>'08_A Spotreba PHM_E (cesty)'!V26*Parametre!$D$112/1000</f>
        <v>19396.563004393993</v>
      </c>
      <c r="W23" s="234">
        <f>'08_A Spotreba PHM_E (cesty)'!W26*Parametre!$D$112/1000</f>
        <v>19687.511449459889</v>
      </c>
      <c r="X23" s="234">
        <f>'08_A Spotreba PHM_E (cesty)'!X26*Parametre!$D$112/1000</f>
        <v>19982.824121201786</v>
      </c>
      <c r="Y23" s="234">
        <f>'08_A Spotreba PHM_E (cesty)'!Y26*Parametre!$D$112/1000</f>
        <v>20282.566483019811</v>
      </c>
      <c r="Z23" s="234">
        <f>'08_A Spotreba PHM_E (cesty)'!Z26*Parametre!$D$112/1000</f>
        <v>20586.804980265108</v>
      </c>
      <c r="AA23" s="234">
        <f>'08_A Spotreba PHM_E (cesty)'!AA26*Parametre!$D$112/1000</f>
        <v>20895.607054969088</v>
      </c>
      <c r="AB23" s="234">
        <f>'08_A Spotreba PHM_E (cesty)'!AB26*Parametre!$D$112/1000</f>
        <v>21209.041160793615</v>
      </c>
      <c r="AC23" s="234">
        <f>'08_A Spotreba PHM_E (cesty)'!AC26*Parametre!$D$112/1000</f>
        <v>21527.176778205518</v>
      </c>
      <c r="AD23" s="234">
        <f>'08_A Spotreba PHM_E (cesty)'!AD26*Parametre!$D$112/1000</f>
        <v>21850.0844298786</v>
      </c>
      <c r="AE23" s="234">
        <f>'08_A Spotreba PHM_E (cesty)'!AE26*Parametre!$D$112/1000</f>
        <v>22177.835696326772</v>
      </c>
      <c r="AF23" s="234">
        <f>'08_A Spotreba PHM_E (cesty)'!AF26*Parametre!$D$112/1000</f>
        <v>22510.503231771676</v>
      </c>
      <c r="AG23" s="234">
        <f>'08_A Spotreba PHM_E (cesty)'!AG26*Parametre!$D$112/1000</f>
        <v>22848.16078024825</v>
      </c>
      <c r="AH23" s="234">
        <f>'08_A Spotreba PHM_E (cesty)'!AH26*Parametre!$D$112/1000</f>
        <v>23190.883191951969</v>
      </c>
      <c r="AI23" s="234">
        <f>'08_A Spotreba PHM_E (cesty)'!AI26*Parametre!$D$112/1000</f>
        <v>23538.746439831244</v>
      </c>
      <c r="AJ23" s="234">
        <f>'08_A Spotreba PHM_E (cesty)'!AJ26*Parametre!$D$112/1000</f>
        <v>23891.827636428712</v>
      </c>
      <c r="AK23" s="234">
        <f>'08_A Spotreba PHM_E (cesty)'!AK26*Parametre!$D$112/1000</f>
        <v>24250.205050975139</v>
      </c>
      <c r="AL23" s="234">
        <f>'08_A Spotreba PHM_E (cesty)'!AL26*Parametre!$D$112/1000</f>
        <v>24613.95812673977</v>
      </c>
      <c r="AM23" s="234">
        <f>'08_A Spotreba PHM_E (cesty)'!AM26*Parametre!$D$112/1000</f>
        <v>24613.95812673977</v>
      </c>
      <c r="AN23" s="234">
        <f>'08_A Spotreba PHM_E (cesty)'!AN26*Parametre!$D$112/1000</f>
        <v>24613.95812673977</v>
      </c>
      <c r="AO23" s="234">
        <f>'08_A Spotreba PHM_E (cesty)'!AO26*Parametre!$D$112/1000</f>
        <v>24613.95812673977</v>
      </c>
      <c r="AP23" s="234">
        <f>'08_A Spotreba PHM_E (cesty)'!AP26*Parametre!$D$112/1000</f>
        <v>24613.95812673977</v>
      </c>
    </row>
    <row r="24" spans="2:42" x14ac:dyDescent="0.2">
      <c r="B24" s="481" t="s">
        <v>689</v>
      </c>
      <c r="C24" s="349">
        <f t="shared" si="12"/>
        <v>0</v>
      </c>
      <c r="D24" s="234">
        <f>'08_A Spotreba PHM_E (cesty)'!D27*Parametre!$D$112/1000</f>
        <v>0</v>
      </c>
      <c r="E24" s="234">
        <f>'08_A Spotreba PHM_E (cesty)'!E27*Parametre!$D$112/1000</f>
        <v>0</v>
      </c>
      <c r="F24" s="234">
        <f>'08_A Spotreba PHM_E (cesty)'!F27*Parametre!$D$112/1000</f>
        <v>0</v>
      </c>
      <c r="G24" s="234">
        <f>'08_A Spotreba PHM_E (cesty)'!G27*Parametre!$D$112/1000</f>
        <v>0</v>
      </c>
      <c r="H24" s="234">
        <f>'08_A Spotreba PHM_E (cesty)'!H27*Parametre!$D$112/1000</f>
        <v>0</v>
      </c>
      <c r="I24" s="234">
        <f>'08_A Spotreba PHM_E (cesty)'!I27*Parametre!$D$112/1000</f>
        <v>0</v>
      </c>
      <c r="J24" s="234">
        <f>'08_A Spotreba PHM_E (cesty)'!J27*Parametre!$D$112/1000</f>
        <v>0</v>
      </c>
      <c r="K24" s="234">
        <f>'08_A Spotreba PHM_E (cesty)'!K27*Parametre!$D$112/1000</f>
        <v>0</v>
      </c>
      <c r="L24" s="234">
        <f>'08_A Spotreba PHM_E (cesty)'!L27*Parametre!$D$112/1000</f>
        <v>0</v>
      </c>
      <c r="M24" s="234">
        <f>'08_A Spotreba PHM_E (cesty)'!M27*Parametre!$D$112/1000</f>
        <v>0</v>
      </c>
      <c r="N24" s="234">
        <f>'08_A Spotreba PHM_E (cesty)'!N27*Parametre!$D$112/1000</f>
        <v>0</v>
      </c>
      <c r="O24" s="234">
        <f>'08_A Spotreba PHM_E (cesty)'!O27*Parametre!$D$112/1000</f>
        <v>0</v>
      </c>
      <c r="P24" s="234">
        <f>'08_A Spotreba PHM_E (cesty)'!P27*Parametre!$D$112/1000</f>
        <v>0</v>
      </c>
      <c r="Q24" s="234">
        <f>'08_A Spotreba PHM_E (cesty)'!Q27*Parametre!$D$112/1000</f>
        <v>0</v>
      </c>
      <c r="R24" s="234">
        <f>'08_A Spotreba PHM_E (cesty)'!R27*Parametre!$D$112/1000</f>
        <v>0</v>
      </c>
      <c r="S24" s="234">
        <f>'08_A Spotreba PHM_E (cesty)'!S27*Parametre!$D$112/1000</f>
        <v>0</v>
      </c>
      <c r="T24" s="234">
        <f>'08_A Spotreba PHM_E (cesty)'!T27*Parametre!$D$112/1000</f>
        <v>0</v>
      </c>
      <c r="U24" s="234">
        <f>'08_A Spotreba PHM_E (cesty)'!U27*Parametre!$D$112/1000</f>
        <v>0</v>
      </c>
      <c r="V24" s="234">
        <f>'08_A Spotreba PHM_E (cesty)'!V27*Parametre!$D$112/1000</f>
        <v>0</v>
      </c>
      <c r="W24" s="234">
        <f>'08_A Spotreba PHM_E (cesty)'!W27*Parametre!$D$112/1000</f>
        <v>0</v>
      </c>
      <c r="X24" s="234">
        <f>'08_A Spotreba PHM_E (cesty)'!X27*Parametre!$D$112/1000</f>
        <v>0</v>
      </c>
      <c r="Y24" s="234">
        <f>'08_A Spotreba PHM_E (cesty)'!Y27*Parametre!$D$112/1000</f>
        <v>0</v>
      </c>
      <c r="Z24" s="234">
        <f>'08_A Spotreba PHM_E (cesty)'!Z27*Parametre!$D$112/1000</f>
        <v>0</v>
      </c>
      <c r="AA24" s="234">
        <f>'08_A Spotreba PHM_E (cesty)'!AA27*Parametre!$D$112/1000</f>
        <v>0</v>
      </c>
      <c r="AB24" s="234">
        <f>'08_A Spotreba PHM_E (cesty)'!AB27*Parametre!$D$112/1000</f>
        <v>0</v>
      </c>
      <c r="AC24" s="234">
        <f>'08_A Spotreba PHM_E (cesty)'!AC27*Parametre!$D$112/1000</f>
        <v>0</v>
      </c>
      <c r="AD24" s="234">
        <f>'08_A Spotreba PHM_E (cesty)'!AD27*Parametre!$D$112/1000</f>
        <v>0</v>
      </c>
      <c r="AE24" s="234">
        <f>'08_A Spotreba PHM_E (cesty)'!AE27*Parametre!$D$112/1000</f>
        <v>0</v>
      </c>
      <c r="AF24" s="234">
        <f>'08_A Spotreba PHM_E (cesty)'!AF27*Parametre!$D$112/1000</f>
        <v>0</v>
      </c>
      <c r="AG24" s="234">
        <f>'08_A Spotreba PHM_E (cesty)'!AG27*Parametre!$D$112/1000</f>
        <v>0</v>
      </c>
      <c r="AH24" s="234">
        <f>'08_A Spotreba PHM_E (cesty)'!AH27*Parametre!$D$112/1000</f>
        <v>0</v>
      </c>
      <c r="AI24" s="234">
        <f>'08_A Spotreba PHM_E (cesty)'!AI27*Parametre!$D$112/1000</f>
        <v>0</v>
      </c>
      <c r="AJ24" s="234">
        <f>'08_A Spotreba PHM_E (cesty)'!AJ27*Parametre!$D$112/1000</f>
        <v>0</v>
      </c>
      <c r="AK24" s="234">
        <f>'08_A Spotreba PHM_E (cesty)'!AK27*Parametre!$D$112/1000</f>
        <v>0</v>
      </c>
      <c r="AL24" s="234">
        <f>'08_A Spotreba PHM_E (cesty)'!AL27*Parametre!$D$112/1000</f>
        <v>0</v>
      </c>
      <c r="AM24" s="234">
        <f>'08_A Spotreba PHM_E (cesty)'!AM27*Parametre!$D$112/1000</f>
        <v>0</v>
      </c>
      <c r="AN24" s="234">
        <f>'08_A Spotreba PHM_E (cesty)'!AN27*Parametre!$D$112/1000</f>
        <v>0</v>
      </c>
      <c r="AO24" s="234">
        <f>'08_A Spotreba PHM_E (cesty)'!AO27*Parametre!$D$112/1000</f>
        <v>0</v>
      </c>
      <c r="AP24" s="234">
        <f>'08_A Spotreba PHM_E (cesty)'!AP27*Parametre!$D$112/1000</f>
        <v>0</v>
      </c>
    </row>
    <row r="25" spans="2:42" x14ac:dyDescent="0.2">
      <c r="B25" s="305" t="s">
        <v>591</v>
      </c>
      <c r="C25" s="350">
        <f t="shared" si="12"/>
        <v>1913329.4932228215</v>
      </c>
      <c r="D25" s="350">
        <f t="shared" ref="D25:AN25" si="13">SUM(D22:D24)</f>
        <v>0</v>
      </c>
      <c r="E25" s="350">
        <f t="shared" si="13"/>
        <v>0</v>
      </c>
      <c r="F25" s="350">
        <f t="shared" si="13"/>
        <v>0</v>
      </c>
      <c r="G25" s="350">
        <f t="shared" si="13"/>
        <v>18978.645815191892</v>
      </c>
      <c r="H25" s="350">
        <f t="shared" si="13"/>
        <v>19847.522665109886</v>
      </c>
      <c r="I25" s="350">
        <f t="shared" si="13"/>
        <v>21065.31048521202</v>
      </c>
      <c r="J25" s="350">
        <f t="shared" si="13"/>
        <v>22581.650216478629</v>
      </c>
      <c r="K25" s="350">
        <f t="shared" si="13"/>
        <v>24402.647304442751</v>
      </c>
      <c r="L25" s="350">
        <f t="shared" si="13"/>
        <v>26450.162852410012</v>
      </c>
      <c r="M25" s="350">
        <f t="shared" si="13"/>
        <v>29048.783352776274</v>
      </c>
      <c r="N25" s="350">
        <f t="shared" si="13"/>
        <v>31216.520416459593</v>
      </c>
      <c r="O25" s="350">
        <f t="shared" si="13"/>
        <v>33420.892152053559</v>
      </c>
      <c r="P25" s="350">
        <f t="shared" si="13"/>
        <v>35649.02705895454</v>
      </c>
      <c r="Q25" s="350">
        <f t="shared" si="13"/>
        <v>37914.553850730052</v>
      </c>
      <c r="R25" s="350">
        <f t="shared" si="13"/>
        <v>40204.422386731501</v>
      </c>
      <c r="S25" s="350">
        <f t="shared" si="13"/>
        <v>42294.290295689811</v>
      </c>
      <c r="T25" s="350">
        <f t="shared" si="13"/>
        <v>44370.454702298157</v>
      </c>
      <c r="U25" s="350">
        <f t="shared" si="13"/>
        <v>46446.494863299915</v>
      </c>
      <c r="V25" s="350">
        <f t="shared" si="13"/>
        <v>48509.096241808002</v>
      </c>
      <c r="W25" s="350">
        <f t="shared" si="13"/>
        <v>50571.758873873958</v>
      </c>
      <c r="X25" s="350">
        <f t="shared" si="13"/>
        <v>52621.250156446215</v>
      </c>
      <c r="Y25" s="350">
        <f t="shared" si="13"/>
        <v>54670.99144761663</v>
      </c>
      <c r="Z25" s="350">
        <f t="shared" si="13"/>
        <v>56707.831656435272</v>
      </c>
      <c r="AA25" s="350">
        <f t="shared" si="13"/>
        <v>58745.114004551957</v>
      </c>
      <c r="AB25" s="350">
        <f t="shared" si="13"/>
        <v>60769.768495978962</v>
      </c>
      <c r="AC25" s="350">
        <f t="shared" si="13"/>
        <v>62788.51653111718</v>
      </c>
      <c r="AD25" s="350">
        <f t="shared" si="13"/>
        <v>64808.001471967553</v>
      </c>
      <c r="AE25" s="350">
        <f t="shared" si="13"/>
        <v>66815.27419307435</v>
      </c>
      <c r="AF25" s="350">
        <f t="shared" si="13"/>
        <v>68823.484936866182</v>
      </c>
      <c r="AG25" s="350">
        <f t="shared" si="13"/>
        <v>70819.764650334531</v>
      </c>
      <c r="AH25" s="350">
        <f t="shared" si="13"/>
        <v>72817.187326221843</v>
      </c>
      <c r="AI25" s="350">
        <f t="shared" si="13"/>
        <v>74802.96358319468</v>
      </c>
      <c r="AJ25" s="350">
        <f t="shared" si="13"/>
        <v>76790.091701236859</v>
      </c>
      <c r="AK25" s="350">
        <f t="shared" si="13"/>
        <v>78765.861574683542</v>
      </c>
      <c r="AL25" s="350">
        <f t="shared" si="13"/>
        <v>80743.196306870756</v>
      </c>
      <c r="AM25" s="350">
        <f t="shared" si="13"/>
        <v>82340.255304703722</v>
      </c>
      <c r="AN25" s="350">
        <f t="shared" si="13"/>
        <v>83933.558261565224</v>
      </c>
      <c r="AO25" s="350">
        <f t="shared" ref="AO25:AP25" si="14">SUM(AO22:AO24)</f>
        <v>85510.469382280295</v>
      </c>
      <c r="AP25" s="350">
        <f t="shared" si="14"/>
        <v>87083.678704155303</v>
      </c>
    </row>
    <row r="26" spans="2:42" x14ac:dyDescent="0.2">
      <c r="B26" s="299"/>
      <c r="C26" s="299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</row>
    <row r="27" spans="2:42" x14ac:dyDescent="0.2">
      <c r="B27" s="299"/>
      <c r="C27" s="300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2:AP35"/>
  <sheetViews>
    <sheetView zoomScale="90" zoomScaleNormal="90" workbookViewId="0">
      <selection activeCell="C33" sqref="C33"/>
    </sheetView>
  </sheetViews>
  <sheetFormatPr defaultColWidth="9.21875" defaultRowHeight="10.199999999999999" x14ac:dyDescent="0.2"/>
  <cols>
    <col min="1" max="1" width="3.77734375" style="30" customWidth="1"/>
    <col min="2" max="2" width="40.5546875" style="30" bestFit="1" customWidth="1"/>
    <col min="3" max="3" width="8.5546875" style="30" bestFit="1" customWidth="1"/>
    <col min="4" max="6" width="5.88671875" style="30" bestFit="1" customWidth="1"/>
    <col min="7" max="42" width="7.21875" style="30" bestFit="1" customWidth="1"/>
    <col min="43" max="16384" width="9.21875" style="30"/>
  </cols>
  <sheetData>
    <row r="2" spans="2:42" x14ac:dyDescent="0.2">
      <c r="B2" s="31"/>
      <c r="C2" s="31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2" x14ac:dyDescent="0.2">
      <c r="B3" s="32" t="s">
        <v>460</v>
      </c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</row>
    <row r="4" spans="2:42" x14ac:dyDescent="0.2">
      <c r="B4" s="34" t="s">
        <v>33</v>
      </c>
      <c r="C4" s="266" t="s">
        <v>9</v>
      </c>
      <c r="D4" s="35">
        <f>Parametre!C13</f>
        <v>2026</v>
      </c>
      <c r="E4" s="35">
        <f>D4+$D$3</f>
        <v>2027</v>
      </c>
      <c r="F4" s="35">
        <f t="shared" ref="F4:AG4" si="0">E4+$D$3</f>
        <v>2028</v>
      </c>
      <c r="G4" s="35">
        <f t="shared" si="0"/>
        <v>2029</v>
      </c>
      <c r="H4" s="35">
        <f t="shared" si="0"/>
        <v>2030</v>
      </c>
      <c r="I4" s="35">
        <f t="shared" si="0"/>
        <v>2031</v>
      </c>
      <c r="J4" s="35">
        <f t="shared" si="0"/>
        <v>2032</v>
      </c>
      <c r="K4" s="35">
        <f t="shared" si="0"/>
        <v>2033</v>
      </c>
      <c r="L4" s="35">
        <f t="shared" si="0"/>
        <v>2034</v>
      </c>
      <c r="M4" s="35">
        <f t="shared" si="0"/>
        <v>2035</v>
      </c>
      <c r="N4" s="35">
        <f t="shared" si="0"/>
        <v>2036</v>
      </c>
      <c r="O4" s="35">
        <f t="shared" si="0"/>
        <v>2037</v>
      </c>
      <c r="P4" s="35">
        <f t="shared" si="0"/>
        <v>2038</v>
      </c>
      <c r="Q4" s="35">
        <f t="shared" si="0"/>
        <v>2039</v>
      </c>
      <c r="R4" s="35">
        <f t="shared" si="0"/>
        <v>2040</v>
      </c>
      <c r="S4" s="35">
        <f t="shared" si="0"/>
        <v>2041</v>
      </c>
      <c r="T4" s="35">
        <f t="shared" si="0"/>
        <v>2042</v>
      </c>
      <c r="U4" s="35">
        <f t="shared" si="0"/>
        <v>2043</v>
      </c>
      <c r="V4" s="35">
        <f t="shared" si="0"/>
        <v>2044</v>
      </c>
      <c r="W4" s="35">
        <f t="shared" si="0"/>
        <v>2045</v>
      </c>
      <c r="X4" s="35">
        <f t="shared" si="0"/>
        <v>2046</v>
      </c>
      <c r="Y4" s="35">
        <f t="shared" si="0"/>
        <v>2047</v>
      </c>
      <c r="Z4" s="35">
        <f t="shared" si="0"/>
        <v>2048</v>
      </c>
      <c r="AA4" s="35">
        <f t="shared" si="0"/>
        <v>2049</v>
      </c>
      <c r="AB4" s="35">
        <f t="shared" si="0"/>
        <v>2050</v>
      </c>
      <c r="AC4" s="35">
        <f t="shared" si="0"/>
        <v>2051</v>
      </c>
      <c r="AD4" s="35">
        <f t="shared" si="0"/>
        <v>2052</v>
      </c>
      <c r="AE4" s="35">
        <f t="shared" si="0"/>
        <v>2053</v>
      </c>
      <c r="AF4" s="35">
        <f t="shared" si="0"/>
        <v>2054</v>
      </c>
      <c r="AG4" s="35">
        <f t="shared" si="0"/>
        <v>2055</v>
      </c>
      <c r="AH4" s="35">
        <f t="shared" ref="AH4" si="1">AG4+$D$3</f>
        <v>2056</v>
      </c>
      <c r="AI4" s="35">
        <f t="shared" ref="AI4" si="2">AH4+$D$3</f>
        <v>2057</v>
      </c>
      <c r="AJ4" s="35">
        <f t="shared" ref="AJ4" si="3">AI4+$D$3</f>
        <v>2058</v>
      </c>
      <c r="AK4" s="35">
        <f t="shared" ref="AK4" si="4">AJ4+$D$3</f>
        <v>2059</v>
      </c>
      <c r="AL4" s="35">
        <f t="shared" ref="AL4" si="5">AK4+$D$3</f>
        <v>2060</v>
      </c>
      <c r="AM4" s="35">
        <f t="shared" ref="AM4" si="6">AL4+$D$3</f>
        <v>2061</v>
      </c>
      <c r="AN4" s="35">
        <f t="shared" ref="AN4" si="7">AM4+$D$3</f>
        <v>2062</v>
      </c>
      <c r="AO4" s="35">
        <f t="shared" ref="AO4" si="8">AN4+$D$3</f>
        <v>2063</v>
      </c>
      <c r="AP4" s="35">
        <f t="shared" ref="AP4" si="9">AO4+$D$3</f>
        <v>2064</v>
      </c>
    </row>
    <row r="5" spans="2:42" x14ac:dyDescent="0.2">
      <c r="B5" s="31" t="s">
        <v>287</v>
      </c>
      <c r="C5" s="37">
        <f>SUM(D5:AP5)</f>
        <v>0</v>
      </c>
      <c r="D5" s="120">
        <v>0</v>
      </c>
      <c r="E5" s="120">
        <v>0</v>
      </c>
      <c r="F5" s="120">
        <v>0</v>
      </c>
      <c r="G5" s="120">
        <v>0</v>
      </c>
      <c r="H5" s="120">
        <v>0</v>
      </c>
      <c r="I5" s="120">
        <v>0</v>
      </c>
      <c r="J5" s="120">
        <v>0</v>
      </c>
      <c r="K5" s="120">
        <v>0</v>
      </c>
      <c r="L5" s="120">
        <v>0</v>
      </c>
      <c r="M5" s="120">
        <v>0</v>
      </c>
      <c r="N5" s="120">
        <v>0</v>
      </c>
      <c r="O5" s="120">
        <v>0</v>
      </c>
      <c r="P5" s="120">
        <v>0</v>
      </c>
      <c r="Q5" s="120">
        <v>0</v>
      </c>
      <c r="R5" s="120">
        <v>0</v>
      </c>
      <c r="S5" s="120">
        <v>0</v>
      </c>
      <c r="T5" s="120">
        <v>0</v>
      </c>
      <c r="U5" s="120">
        <v>0</v>
      </c>
      <c r="V5" s="120">
        <v>0</v>
      </c>
      <c r="W5" s="120">
        <v>0</v>
      </c>
      <c r="X5" s="120">
        <v>0</v>
      </c>
      <c r="Y5" s="120">
        <v>0</v>
      </c>
      <c r="Z5" s="120">
        <v>0</v>
      </c>
      <c r="AA5" s="120">
        <v>0</v>
      </c>
      <c r="AB5" s="120">
        <v>0</v>
      </c>
      <c r="AC5" s="120">
        <v>0</v>
      </c>
      <c r="AD5" s="120">
        <v>0</v>
      </c>
      <c r="AE5" s="120">
        <v>0</v>
      </c>
      <c r="AF5" s="120">
        <v>0</v>
      </c>
      <c r="AG5" s="120">
        <v>0</v>
      </c>
      <c r="AH5" s="120">
        <v>0</v>
      </c>
      <c r="AI5" s="120">
        <v>0</v>
      </c>
      <c r="AJ5" s="120">
        <v>0</v>
      </c>
      <c r="AK5" s="120">
        <v>0</v>
      </c>
      <c r="AL5" s="120">
        <v>0</v>
      </c>
      <c r="AM5" s="120">
        <v>0</v>
      </c>
      <c r="AN5" s="120">
        <v>0</v>
      </c>
      <c r="AO5" s="120">
        <v>0</v>
      </c>
      <c r="AP5" s="120">
        <v>0</v>
      </c>
    </row>
    <row r="6" spans="2:42" x14ac:dyDescent="0.2">
      <c r="B6" s="31" t="s">
        <v>288</v>
      </c>
      <c r="C6" s="37">
        <f t="shared" ref="C6:C8" si="10">SUM(D6:AP6)</f>
        <v>0</v>
      </c>
      <c r="D6" s="120">
        <f>'13a_A Hluk (voz.)'!D9</f>
        <v>0</v>
      </c>
      <c r="E6" s="120">
        <f>'13a_A Hluk (voz.)'!E9</f>
        <v>0</v>
      </c>
      <c r="F6" s="120">
        <f>'13a_A Hluk (voz.)'!F9</f>
        <v>0</v>
      </c>
      <c r="G6" s="120">
        <f>'13a_A Hluk (voz.)'!G9</f>
        <v>0</v>
      </c>
      <c r="H6" s="120">
        <f>'13a_A Hluk (voz.)'!H9</f>
        <v>0</v>
      </c>
      <c r="I6" s="120">
        <f>'13a_A Hluk (voz.)'!I9</f>
        <v>0</v>
      </c>
      <c r="J6" s="120">
        <f>'13a_A Hluk (voz.)'!J9</f>
        <v>0</v>
      </c>
      <c r="K6" s="120">
        <f>'13a_A Hluk (voz.)'!K9</f>
        <v>0</v>
      </c>
      <c r="L6" s="120">
        <f>'13a_A Hluk (voz.)'!L9</f>
        <v>0</v>
      </c>
      <c r="M6" s="120">
        <f>'13a_A Hluk (voz.)'!M9</f>
        <v>0</v>
      </c>
      <c r="N6" s="120">
        <f>'13a_A Hluk (voz.)'!N9</f>
        <v>0</v>
      </c>
      <c r="O6" s="120">
        <f>'13a_A Hluk (voz.)'!O9</f>
        <v>0</v>
      </c>
      <c r="P6" s="120">
        <f>'13a_A Hluk (voz.)'!P9</f>
        <v>0</v>
      </c>
      <c r="Q6" s="120">
        <f>'13a_A Hluk (voz.)'!Q9</f>
        <v>0</v>
      </c>
      <c r="R6" s="120">
        <f>'13a_A Hluk (voz.)'!R9</f>
        <v>0</v>
      </c>
      <c r="S6" s="120">
        <f>'13a_A Hluk (voz.)'!S9</f>
        <v>0</v>
      </c>
      <c r="T6" s="120">
        <f>'13a_A Hluk (voz.)'!T9</f>
        <v>0</v>
      </c>
      <c r="U6" s="120">
        <f>'13a_A Hluk (voz.)'!U9</f>
        <v>0</v>
      </c>
      <c r="V6" s="120">
        <f>'13a_A Hluk (voz.)'!V9</f>
        <v>0</v>
      </c>
      <c r="W6" s="120">
        <f>'13a_A Hluk (voz.)'!W9</f>
        <v>0</v>
      </c>
      <c r="X6" s="120">
        <f>'13a_A Hluk (voz.)'!X9</f>
        <v>0</v>
      </c>
      <c r="Y6" s="120">
        <f>'13a_A Hluk (voz.)'!Y9</f>
        <v>0</v>
      </c>
      <c r="Z6" s="120">
        <f>'13a_A Hluk (voz.)'!Z9</f>
        <v>0</v>
      </c>
      <c r="AA6" s="120">
        <f>'13a_A Hluk (voz.)'!AA9</f>
        <v>0</v>
      </c>
      <c r="AB6" s="120">
        <f>'13a_A Hluk (voz.)'!AB9</f>
        <v>0</v>
      </c>
      <c r="AC6" s="120">
        <f>'13a_A Hluk (voz.)'!AC9</f>
        <v>0</v>
      </c>
      <c r="AD6" s="120">
        <f>'13a_A Hluk (voz.)'!AD9</f>
        <v>0</v>
      </c>
      <c r="AE6" s="120">
        <f>'13a_A Hluk (voz.)'!AE9</f>
        <v>0</v>
      </c>
      <c r="AF6" s="120">
        <f>'13a_A Hluk (voz.)'!AF9</f>
        <v>0</v>
      </c>
      <c r="AG6" s="120">
        <f>'13a_A Hluk (voz.)'!AG9</f>
        <v>0</v>
      </c>
      <c r="AH6" s="120">
        <f>'13a_A Hluk (voz.)'!AH9</f>
        <v>0</v>
      </c>
      <c r="AI6" s="120">
        <f>'13a_A Hluk (voz.)'!AI9</f>
        <v>0</v>
      </c>
      <c r="AJ6" s="120">
        <f>'13a_A Hluk (voz.)'!AJ9</f>
        <v>0</v>
      </c>
      <c r="AK6" s="120">
        <f>'13a_A Hluk (voz.)'!AK9</f>
        <v>0</v>
      </c>
      <c r="AL6" s="120">
        <f>'13a_A Hluk (voz.)'!AL9</f>
        <v>0</v>
      </c>
      <c r="AM6" s="120">
        <f>'13a_A Hluk (voz.)'!AM9</f>
        <v>0</v>
      </c>
      <c r="AN6" s="120">
        <f>'13a_A Hluk (voz.)'!AN9</f>
        <v>0</v>
      </c>
      <c r="AO6" s="120">
        <f>'13a_A Hluk (voz.)'!AO9</f>
        <v>0</v>
      </c>
      <c r="AP6" s="120">
        <f>'13a_A Hluk (voz.)'!AP9</f>
        <v>0</v>
      </c>
    </row>
    <row r="7" spans="2:42" x14ac:dyDescent="0.2">
      <c r="B7" s="31" t="s">
        <v>289</v>
      </c>
      <c r="C7" s="37">
        <f t="shared" si="10"/>
        <v>0</v>
      </c>
      <c r="D7" s="120">
        <f>'13a_A Hluk (voz.)'!D18</f>
        <v>0</v>
      </c>
      <c r="E7" s="120">
        <f>'13a_A Hluk (voz.)'!E18</f>
        <v>0</v>
      </c>
      <c r="F7" s="120">
        <f>'13a_A Hluk (voz.)'!F18</f>
        <v>0</v>
      </c>
      <c r="G7" s="120">
        <f>'13a_A Hluk (voz.)'!G18</f>
        <v>0</v>
      </c>
      <c r="H7" s="120">
        <f>'13a_A Hluk (voz.)'!H18</f>
        <v>0</v>
      </c>
      <c r="I7" s="120">
        <f>'13a_A Hluk (voz.)'!I18</f>
        <v>0</v>
      </c>
      <c r="J7" s="120">
        <f>'13a_A Hluk (voz.)'!J18</f>
        <v>0</v>
      </c>
      <c r="K7" s="120">
        <f>'13a_A Hluk (voz.)'!K18</f>
        <v>0</v>
      </c>
      <c r="L7" s="120">
        <f>'13a_A Hluk (voz.)'!L18</f>
        <v>0</v>
      </c>
      <c r="M7" s="120">
        <f>'13a_A Hluk (voz.)'!M18</f>
        <v>0</v>
      </c>
      <c r="N7" s="120">
        <f>'13a_A Hluk (voz.)'!N18</f>
        <v>0</v>
      </c>
      <c r="O7" s="120">
        <f>'13a_A Hluk (voz.)'!O18</f>
        <v>0</v>
      </c>
      <c r="P7" s="120">
        <f>'13a_A Hluk (voz.)'!P18</f>
        <v>0</v>
      </c>
      <c r="Q7" s="120">
        <f>'13a_A Hluk (voz.)'!Q18</f>
        <v>0</v>
      </c>
      <c r="R7" s="120">
        <f>'13a_A Hluk (voz.)'!R18</f>
        <v>0</v>
      </c>
      <c r="S7" s="120">
        <f>'13a_A Hluk (voz.)'!S18</f>
        <v>0</v>
      </c>
      <c r="T7" s="120">
        <f>'13a_A Hluk (voz.)'!T18</f>
        <v>0</v>
      </c>
      <c r="U7" s="120">
        <f>'13a_A Hluk (voz.)'!U18</f>
        <v>0</v>
      </c>
      <c r="V7" s="120">
        <f>'13a_A Hluk (voz.)'!V18</f>
        <v>0</v>
      </c>
      <c r="W7" s="120">
        <f>'13a_A Hluk (voz.)'!W18</f>
        <v>0</v>
      </c>
      <c r="X7" s="120">
        <f>'13a_A Hluk (voz.)'!X18</f>
        <v>0</v>
      </c>
      <c r="Y7" s="120">
        <f>'13a_A Hluk (voz.)'!Y18</f>
        <v>0</v>
      </c>
      <c r="Z7" s="120">
        <f>'13a_A Hluk (voz.)'!Z18</f>
        <v>0</v>
      </c>
      <c r="AA7" s="120">
        <f>'13a_A Hluk (voz.)'!AA18</f>
        <v>0</v>
      </c>
      <c r="AB7" s="120">
        <f>'13a_A Hluk (voz.)'!AB18</f>
        <v>0</v>
      </c>
      <c r="AC7" s="120">
        <f>'13a_A Hluk (voz.)'!AC18</f>
        <v>0</v>
      </c>
      <c r="AD7" s="120">
        <f>'13a_A Hluk (voz.)'!AD18</f>
        <v>0</v>
      </c>
      <c r="AE7" s="120">
        <f>'13a_A Hluk (voz.)'!AE18</f>
        <v>0</v>
      </c>
      <c r="AF7" s="120">
        <f>'13a_A Hluk (voz.)'!AF18</f>
        <v>0</v>
      </c>
      <c r="AG7" s="120">
        <f>'13a_A Hluk (voz.)'!AG18</f>
        <v>0</v>
      </c>
      <c r="AH7" s="120">
        <f>'13a_A Hluk (voz.)'!AH18</f>
        <v>0</v>
      </c>
      <c r="AI7" s="120">
        <f>'13a_A Hluk (voz.)'!AI18</f>
        <v>0</v>
      </c>
      <c r="AJ7" s="120">
        <f>'13a_A Hluk (voz.)'!AJ18</f>
        <v>0</v>
      </c>
      <c r="AK7" s="120">
        <f>'13a_A Hluk (voz.)'!AK18</f>
        <v>0</v>
      </c>
      <c r="AL7" s="120">
        <f>'13a_A Hluk (voz.)'!AL18</f>
        <v>0</v>
      </c>
      <c r="AM7" s="120">
        <f>'13a_A Hluk (voz.)'!AM18</f>
        <v>0</v>
      </c>
      <c r="AN7" s="120">
        <f>'13a_A Hluk (voz.)'!AN18</f>
        <v>0</v>
      </c>
      <c r="AO7" s="120">
        <f>'13a_A Hluk (voz.)'!AO18</f>
        <v>0</v>
      </c>
      <c r="AP7" s="120">
        <f>'13a_A Hluk (voz.)'!AP18</f>
        <v>0</v>
      </c>
    </row>
    <row r="8" spans="2:42" x14ac:dyDescent="0.2">
      <c r="B8" s="32" t="s">
        <v>9</v>
      </c>
      <c r="C8" s="121">
        <f t="shared" si="10"/>
        <v>0</v>
      </c>
      <c r="D8" s="121">
        <f t="shared" ref="D8:AG8" si="11">SUM(D5:D7)</f>
        <v>0</v>
      </c>
      <c r="E8" s="121">
        <f t="shared" si="11"/>
        <v>0</v>
      </c>
      <c r="F8" s="121">
        <f t="shared" si="11"/>
        <v>0</v>
      </c>
      <c r="G8" s="121">
        <f t="shared" si="11"/>
        <v>0</v>
      </c>
      <c r="H8" s="121">
        <f t="shared" si="11"/>
        <v>0</v>
      </c>
      <c r="I8" s="121">
        <f t="shared" si="11"/>
        <v>0</v>
      </c>
      <c r="J8" s="121">
        <f t="shared" si="11"/>
        <v>0</v>
      </c>
      <c r="K8" s="121">
        <f t="shared" si="11"/>
        <v>0</v>
      </c>
      <c r="L8" s="121">
        <f t="shared" si="11"/>
        <v>0</v>
      </c>
      <c r="M8" s="121">
        <f t="shared" si="11"/>
        <v>0</v>
      </c>
      <c r="N8" s="121">
        <f t="shared" si="11"/>
        <v>0</v>
      </c>
      <c r="O8" s="121">
        <f t="shared" si="11"/>
        <v>0</v>
      </c>
      <c r="P8" s="121">
        <f t="shared" si="11"/>
        <v>0</v>
      </c>
      <c r="Q8" s="121">
        <f t="shared" si="11"/>
        <v>0</v>
      </c>
      <c r="R8" s="121">
        <f t="shared" si="11"/>
        <v>0</v>
      </c>
      <c r="S8" s="121">
        <f t="shared" si="11"/>
        <v>0</v>
      </c>
      <c r="T8" s="121">
        <f t="shared" si="11"/>
        <v>0</v>
      </c>
      <c r="U8" s="121">
        <f t="shared" si="11"/>
        <v>0</v>
      </c>
      <c r="V8" s="121">
        <f t="shared" si="11"/>
        <v>0</v>
      </c>
      <c r="W8" s="121">
        <f t="shared" si="11"/>
        <v>0</v>
      </c>
      <c r="X8" s="121">
        <f t="shared" si="11"/>
        <v>0</v>
      </c>
      <c r="Y8" s="121">
        <f t="shared" si="11"/>
        <v>0</v>
      </c>
      <c r="Z8" s="121">
        <f t="shared" si="11"/>
        <v>0</v>
      </c>
      <c r="AA8" s="121">
        <f t="shared" si="11"/>
        <v>0</v>
      </c>
      <c r="AB8" s="121">
        <f t="shared" si="11"/>
        <v>0</v>
      </c>
      <c r="AC8" s="121">
        <f t="shared" si="11"/>
        <v>0</v>
      </c>
      <c r="AD8" s="121">
        <f t="shared" si="11"/>
        <v>0</v>
      </c>
      <c r="AE8" s="121">
        <f t="shared" si="11"/>
        <v>0</v>
      </c>
      <c r="AF8" s="121">
        <f t="shared" si="11"/>
        <v>0</v>
      </c>
      <c r="AG8" s="121">
        <f t="shared" si="11"/>
        <v>0</v>
      </c>
      <c r="AH8" s="121">
        <f t="shared" ref="AH8:AN8" si="12">SUM(AH5:AH7)</f>
        <v>0</v>
      </c>
      <c r="AI8" s="121">
        <f t="shared" si="12"/>
        <v>0</v>
      </c>
      <c r="AJ8" s="121">
        <f t="shared" si="12"/>
        <v>0</v>
      </c>
      <c r="AK8" s="121">
        <f t="shared" si="12"/>
        <v>0</v>
      </c>
      <c r="AL8" s="121">
        <f t="shared" si="12"/>
        <v>0</v>
      </c>
      <c r="AM8" s="121">
        <f t="shared" si="12"/>
        <v>0</v>
      </c>
      <c r="AN8" s="121">
        <f t="shared" si="12"/>
        <v>0</v>
      </c>
      <c r="AO8" s="121">
        <f t="shared" ref="AO8:AP8" si="13">SUM(AO5:AO7)</f>
        <v>0</v>
      </c>
      <c r="AP8" s="121">
        <f t="shared" si="13"/>
        <v>0</v>
      </c>
    </row>
    <row r="11" spans="2:42" x14ac:dyDescent="0.2">
      <c r="B11" s="31"/>
      <c r="C11" s="31"/>
      <c r="D11" s="31" t="s">
        <v>10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2:42" x14ac:dyDescent="0.2">
      <c r="B12" s="32" t="s">
        <v>461</v>
      </c>
      <c r="C12" s="32"/>
      <c r="D12" s="33">
        <v>1</v>
      </c>
      <c r="E12" s="33">
        <v>2</v>
      </c>
      <c r="F12" s="33">
        <v>3</v>
      </c>
      <c r="G12" s="33">
        <v>4</v>
      </c>
      <c r="H12" s="33">
        <v>5</v>
      </c>
      <c r="I12" s="33">
        <v>6</v>
      </c>
      <c r="J12" s="33">
        <v>7</v>
      </c>
      <c r="K12" s="33">
        <v>8</v>
      </c>
      <c r="L12" s="33">
        <v>9</v>
      </c>
      <c r="M12" s="33">
        <v>10</v>
      </c>
      <c r="N12" s="33">
        <v>11</v>
      </c>
      <c r="O12" s="33">
        <v>12</v>
      </c>
      <c r="P12" s="33">
        <v>13</v>
      </c>
      <c r="Q12" s="33">
        <v>14</v>
      </c>
      <c r="R12" s="33">
        <v>15</v>
      </c>
      <c r="S12" s="33">
        <v>16</v>
      </c>
      <c r="T12" s="33">
        <v>17</v>
      </c>
      <c r="U12" s="33">
        <v>18</v>
      </c>
      <c r="V12" s="33">
        <v>19</v>
      </c>
      <c r="W12" s="33">
        <v>20</v>
      </c>
      <c r="X12" s="33">
        <v>21</v>
      </c>
      <c r="Y12" s="33">
        <v>22</v>
      </c>
      <c r="Z12" s="33">
        <v>23</v>
      </c>
      <c r="AA12" s="33">
        <v>24</v>
      </c>
      <c r="AB12" s="33">
        <v>25</v>
      </c>
      <c r="AC12" s="33">
        <v>26</v>
      </c>
      <c r="AD12" s="33">
        <v>27</v>
      </c>
      <c r="AE12" s="33">
        <v>28</v>
      </c>
      <c r="AF12" s="33">
        <v>29</v>
      </c>
      <c r="AG12" s="33">
        <v>30</v>
      </c>
      <c r="AH12" s="33">
        <v>31</v>
      </c>
      <c r="AI12" s="33">
        <v>32</v>
      </c>
      <c r="AJ12" s="33">
        <v>33</v>
      </c>
      <c r="AK12" s="33">
        <v>34</v>
      </c>
      <c r="AL12" s="33">
        <v>35</v>
      </c>
      <c r="AM12" s="33">
        <v>36</v>
      </c>
      <c r="AN12" s="33">
        <v>37</v>
      </c>
      <c r="AO12" s="33">
        <v>38</v>
      </c>
      <c r="AP12" s="33">
        <v>39</v>
      </c>
    </row>
    <row r="13" spans="2:42" x14ac:dyDescent="0.2">
      <c r="B13" s="34" t="s">
        <v>34</v>
      </c>
      <c r="C13" s="266" t="s">
        <v>9</v>
      </c>
      <c r="D13" s="35">
        <f t="shared" ref="D13:AG13" si="14">D4</f>
        <v>2026</v>
      </c>
      <c r="E13" s="35">
        <f t="shared" si="14"/>
        <v>2027</v>
      </c>
      <c r="F13" s="35">
        <f t="shared" si="14"/>
        <v>2028</v>
      </c>
      <c r="G13" s="35">
        <f t="shared" si="14"/>
        <v>2029</v>
      </c>
      <c r="H13" s="35">
        <f t="shared" si="14"/>
        <v>2030</v>
      </c>
      <c r="I13" s="35">
        <f t="shared" si="14"/>
        <v>2031</v>
      </c>
      <c r="J13" s="35">
        <f t="shared" si="14"/>
        <v>2032</v>
      </c>
      <c r="K13" s="35">
        <f t="shared" si="14"/>
        <v>2033</v>
      </c>
      <c r="L13" s="35">
        <f t="shared" si="14"/>
        <v>2034</v>
      </c>
      <c r="M13" s="35">
        <f t="shared" si="14"/>
        <v>2035</v>
      </c>
      <c r="N13" s="35">
        <f t="shared" si="14"/>
        <v>2036</v>
      </c>
      <c r="O13" s="35">
        <f t="shared" si="14"/>
        <v>2037</v>
      </c>
      <c r="P13" s="35">
        <f t="shared" si="14"/>
        <v>2038</v>
      </c>
      <c r="Q13" s="35">
        <f t="shared" si="14"/>
        <v>2039</v>
      </c>
      <c r="R13" s="35">
        <f t="shared" si="14"/>
        <v>2040</v>
      </c>
      <c r="S13" s="35">
        <f t="shared" si="14"/>
        <v>2041</v>
      </c>
      <c r="T13" s="35">
        <f t="shared" si="14"/>
        <v>2042</v>
      </c>
      <c r="U13" s="35">
        <f t="shared" si="14"/>
        <v>2043</v>
      </c>
      <c r="V13" s="35">
        <f t="shared" si="14"/>
        <v>2044</v>
      </c>
      <c r="W13" s="35">
        <f t="shared" si="14"/>
        <v>2045</v>
      </c>
      <c r="X13" s="35">
        <f t="shared" si="14"/>
        <v>2046</v>
      </c>
      <c r="Y13" s="35">
        <f t="shared" si="14"/>
        <v>2047</v>
      </c>
      <c r="Z13" s="35">
        <f t="shared" si="14"/>
        <v>2048</v>
      </c>
      <c r="AA13" s="35">
        <f t="shared" si="14"/>
        <v>2049</v>
      </c>
      <c r="AB13" s="35">
        <f t="shared" si="14"/>
        <v>2050</v>
      </c>
      <c r="AC13" s="35">
        <f t="shared" si="14"/>
        <v>2051</v>
      </c>
      <c r="AD13" s="35">
        <f t="shared" si="14"/>
        <v>2052</v>
      </c>
      <c r="AE13" s="35">
        <f t="shared" si="14"/>
        <v>2053</v>
      </c>
      <c r="AF13" s="35">
        <f t="shared" si="14"/>
        <v>2054</v>
      </c>
      <c r="AG13" s="35">
        <f t="shared" si="14"/>
        <v>2055</v>
      </c>
      <c r="AH13" s="35">
        <f t="shared" ref="AH13:AN13" si="15">AH4</f>
        <v>2056</v>
      </c>
      <c r="AI13" s="35">
        <f t="shared" si="15"/>
        <v>2057</v>
      </c>
      <c r="AJ13" s="35">
        <f t="shared" si="15"/>
        <v>2058</v>
      </c>
      <c r="AK13" s="35">
        <f t="shared" si="15"/>
        <v>2059</v>
      </c>
      <c r="AL13" s="35">
        <f t="shared" si="15"/>
        <v>2060</v>
      </c>
      <c r="AM13" s="35">
        <f t="shared" si="15"/>
        <v>2061</v>
      </c>
      <c r="AN13" s="35">
        <f t="shared" si="15"/>
        <v>2062</v>
      </c>
      <c r="AO13" s="35">
        <f t="shared" ref="AO13:AP13" si="16">AO4</f>
        <v>2063</v>
      </c>
      <c r="AP13" s="35">
        <f t="shared" si="16"/>
        <v>2064</v>
      </c>
    </row>
    <row r="14" spans="2:42" x14ac:dyDescent="0.2">
      <c r="B14" s="31" t="s">
        <v>287</v>
      </c>
      <c r="C14" s="37">
        <f>SUM(D14:AP14)</f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</row>
    <row r="15" spans="2:42" x14ac:dyDescent="0.2">
      <c r="B15" s="31" t="s">
        <v>288</v>
      </c>
      <c r="C15" s="37">
        <f t="shared" ref="C15:C17" si="17">SUM(D15:AP15)</f>
        <v>0</v>
      </c>
      <c r="D15" s="120">
        <f>'13a_A Hluk (voz.)'!D27</f>
        <v>0</v>
      </c>
      <c r="E15" s="120">
        <f>'13a_A Hluk (voz.)'!E27</f>
        <v>0</v>
      </c>
      <c r="F15" s="120">
        <f>'13a_A Hluk (voz.)'!F27</f>
        <v>0</v>
      </c>
      <c r="G15" s="120">
        <f>'13a_A Hluk (voz.)'!G27</f>
        <v>0</v>
      </c>
      <c r="H15" s="120">
        <f>'13a_A Hluk (voz.)'!H27</f>
        <v>0</v>
      </c>
      <c r="I15" s="120">
        <f>'13a_A Hluk (voz.)'!I27</f>
        <v>0</v>
      </c>
      <c r="J15" s="120">
        <f>'13a_A Hluk (voz.)'!J27</f>
        <v>0</v>
      </c>
      <c r="K15" s="120">
        <f>'13a_A Hluk (voz.)'!K27</f>
        <v>0</v>
      </c>
      <c r="L15" s="120">
        <f>'13a_A Hluk (voz.)'!L27</f>
        <v>0</v>
      </c>
      <c r="M15" s="120">
        <f>'13a_A Hluk (voz.)'!M27</f>
        <v>0</v>
      </c>
      <c r="N15" s="120">
        <f>'13a_A Hluk (voz.)'!N27</f>
        <v>0</v>
      </c>
      <c r="O15" s="120">
        <f>'13a_A Hluk (voz.)'!O27</f>
        <v>0</v>
      </c>
      <c r="P15" s="120">
        <f>'13a_A Hluk (voz.)'!P27</f>
        <v>0</v>
      </c>
      <c r="Q15" s="120">
        <f>'13a_A Hluk (voz.)'!Q27</f>
        <v>0</v>
      </c>
      <c r="R15" s="120">
        <f>'13a_A Hluk (voz.)'!R27</f>
        <v>0</v>
      </c>
      <c r="S15" s="120">
        <f>'13a_A Hluk (voz.)'!S27</f>
        <v>0</v>
      </c>
      <c r="T15" s="120">
        <f>'13a_A Hluk (voz.)'!T27</f>
        <v>0</v>
      </c>
      <c r="U15" s="120">
        <f>'13a_A Hluk (voz.)'!U27</f>
        <v>0</v>
      </c>
      <c r="V15" s="120">
        <f>'13a_A Hluk (voz.)'!V27</f>
        <v>0</v>
      </c>
      <c r="W15" s="120">
        <f>'13a_A Hluk (voz.)'!W27</f>
        <v>0</v>
      </c>
      <c r="X15" s="120">
        <f>'13a_A Hluk (voz.)'!X27</f>
        <v>0</v>
      </c>
      <c r="Y15" s="120">
        <f>'13a_A Hluk (voz.)'!Y27</f>
        <v>0</v>
      </c>
      <c r="Z15" s="120">
        <f>'13a_A Hluk (voz.)'!Z27</f>
        <v>0</v>
      </c>
      <c r="AA15" s="120">
        <f>'13a_A Hluk (voz.)'!AA27</f>
        <v>0</v>
      </c>
      <c r="AB15" s="120">
        <f>'13a_A Hluk (voz.)'!AB27</f>
        <v>0</v>
      </c>
      <c r="AC15" s="120">
        <f>'13a_A Hluk (voz.)'!AC27</f>
        <v>0</v>
      </c>
      <c r="AD15" s="120">
        <f>'13a_A Hluk (voz.)'!AD27</f>
        <v>0</v>
      </c>
      <c r="AE15" s="120">
        <f>'13a_A Hluk (voz.)'!AE27</f>
        <v>0</v>
      </c>
      <c r="AF15" s="120">
        <f>'13a_A Hluk (voz.)'!AF27</f>
        <v>0</v>
      </c>
      <c r="AG15" s="120">
        <f>'13a_A Hluk (voz.)'!AG27</f>
        <v>0</v>
      </c>
      <c r="AH15" s="120">
        <f>'13a_A Hluk (voz.)'!AH27</f>
        <v>0</v>
      </c>
      <c r="AI15" s="120">
        <f>'13a_A Hluk (voz.)'!AI27</f>
        <v>0</v>
      </c>
      <c r="AJ15" s="120">
        <f>'13a_A Hluk (voz.)'!AJ27</f>
        <v>0</v>
      </c>
      <c r="AK15" s="120">
        <f>'13a_A Hluk (voz.)'!AK27</f>
        <v>0</v>
      </c>
      <c r="AL15" s="120">
        <f>'13a_A Hluk (voz.)'!AL27</f>
        <v>0</v>
      </c>
      <c r="AM15" s="120">
        <f>'13a_A Hluk (voz.)'!AM27</f>
        <v>0</v>
      </c>
      <c r="AN15" s="120">
        <f>'13a_A Hluk (voz.)'!AN27</f>
        <v>0</v>
      </c>
      <c r="AO15" s="120">
        <f>'13a_A Hluk (voz.)'!AO27</f>
        <v>0</v>
      </c>
      <c r="AP15" s="120">
        <f>'13a_A Hluk (voz.)'!AP27</f>
        <v>0</v>
      </c>
    </row>
    <row r="16" spans="2:42" x14ac:dyDescent="0.2">
      <c r="B16" s="31" t="s">
        <v>289</v>
      </c>
      <c r="C16" s="37">
        <f t="shared" si="17"/>
        <v>0</v>
      </c>
      <c r="D16" s="120">
        <f>'13a_A Hluk (voz.)'!D36</f>
        <v>0</v>
      </c>
      <c r="E16" s="120">
        <f>'13a_A Hluk (voz.)'!E36</f>
        <v>0</v>
      </c>
      <c r="F16" s="120">
        <f>'13a_A Hluk (voz.)'!F36</f>
        <v>0</v>
      </c>
      <c r="G16" s="120">
        <f>'13a_A Hluk (voz.)'!G36</f>
        <v>0</v>
      </c>
      <c r="H16" s="120">
        <f>'13a_A Hluk (voz.)'!H36</f>
        <v>0</v>
      </c>
      <c r="I16" s="120">
        <f>'13a_A Hluk (voz.)'!I36</f>
        <v>0</v>
      </c>
      <c r="J16" s="120">
        <f>'13a_A Hluk (voz.)'!J36</f>
        <v>0</v>
      </c>
      <c r="K16" s="120">
        <f>'13a_A Hluk (voz.)'!K36</f>
        <v>0</v>
      </c>
      <c r="L16" s="120">
        <f>'13a_A Hluk (voz.)'!L36</f>
        <v>0</v>
      </c>
      <c r="M16" s="120">
        <f>'13a_A Hluk (voz.)'!M36</f>
        <v>0</v>
      </c>
      <c r="N16" s="120">
        <f>'13a_A Hluk (voz.)'!N36</f>
        <v>0</v>
      </c>
      <c r="O16" s="120">
        <f>'13a_A Hluk (voz.)'!O36</f>
        <v>0</v>
      </c>
      <c r="P16" s="120">
        <f>'13a_A Hluk (voz.)'!P36</f>
        <v>0</v>
      </c>
      <c r="Q16" s="120">
        <f>'13a_A Hluk (voz.)'!Q36</f>
        <v>0</v>
      </c>
      <c r="R16" s="120">
        <f>'13a_A Hluk (voz.)'!R36</f>
        <v>0</v>
      </c>
      <c r="S16" s="120">
        <f>'13a_A Hluk (voz.)'!S36</f>
        <v>0</v>
      </c>
      <c r="T16" s="120">
        <f>'13a_A Hluk (voz.)'!T36</f>
        <v>0</v>
      </c>
      <c r="U16" s="120">
        <f>'13a_A Hluk (voz.)'!U36</f>
        <v>0</v>
      </c>
      <c r="V16" s="120">
        <f>'13a_A Hluk (voz.)'!V36</f>
        <v>0</v>
      </c>
      <c r="W16" s="120">
        <f>'13a_A Hluk (voz.)'!W36</f>
        <v>0</v>
      </c>
      <c r="X16" s="120">
        <f>'13a_A Hluk (voz.)'!X36</f>
        <v>0</v>
      </c>
      <c r="Y16" s="120">
        <f>'13a_A Hluk (voz.)'!Y36</f>
        <v>0</v>
      </c>
      <c r="Z16" s="120">
        <f>'13a_A Hluk (voz.)'!Z36</f>
        <v>0</v>
      </c>
      <c r="AA16" s="120">
        <f>'13a_A Hluk (voz.)'!AA36</f>
        <v>0</v>
      </c>
      <c r="AB16" s="120">
        <f>'13a_A Hluk (voz.)'!AB36</f>
        <v>0</v>
      </c>
      <c r="AC16" s="120">
        <f>'13a_A Hluk (voz.)'!AC36</f>
        <v>0</v>
      </c>
      <c r="AD16" s="120">
        <f>'13a_A Hluk (voz.)'!AD36</f>
        <v>0</v>
      </c>
      <c r="AE16" s="120">
        <f>'13a_A Hluk (voz.)'!AE36</f>
        <v>0</v>
      </c>
      <c r="AF16" s="120">
        <f>'13a_A Hluk (voz.)'!AF36</f>
        <v>0</v>
      </c>
      <c r="AG16" s="120">
        <f>'13a_A Hluk (voz.)'!AG36</f>
        <v>0</v>
      </c>
      <c r="AH16" s="120">
        <f>'13a_A Hluk (voz.)'!AH36</f>
        <v>0</v>
      </c>
      <c r="AI16" s="120">
        <f>'13a_A Hluk (voz.)'!AI36</f>
        <v>0</v>
      </c>
      <c r="AJ16" s="120">
        <f>'13a_A Hluk (voz.)'!AJ36</f>
        <v>0</v>
      </c>
      <c r="AK16" s="120">
        <f>'13a_A Hluk (voz.)'!AK36</f>
        <v>0</v>
      </c>
      <c r="AL16" s="120">
        <f>'13a_A Hluk (voz.)'!AL36</f>
        <v>0</v>
      </c>
      <c r="AM16" s="120">
        <f>'13a_A Hluk (voz.)'!AM36</f>
        <v>0</v>
      </c>
      <c r="AN16" s="120">
        <f>'13a_A Hluk (voz.)'!AN36</f>
        <v>0</v>
      </c>
      <c r="AO16" s="120">
        <f>'13a_A Hluk (voz.)'!AO36</f>
        <v>0</v>
      </c>
      <c r="AP16" s="120">
        <f>'13a_A Hluk (voz.)'!AP36</f>
        <v>0</v>
      </c>
    </row>
    <row r="17" spans="2:42" x14ac:dyDescent="0.2">
      <c r="B17" s="32" t="s">
        <v>35</v>
      </c>
      <c r="C17" s="121">
        <f t="shared" si="17"/>
        <v>0</v>
      </c>
      <c r="D17" s="121">
        <f t="shared" ref="D17:AG17" si="18">SUM(D14:D16)</f>
        <v>0</v>
      </c>
      <c r="E17" s="121">
        <f t="shared" si="18"/>
        <v>0</v>
      </c>
      <c r="F17" s="121">
        <f t="shared" si="18"/>
        <v>0</v>
      </c>
      <c r="G17" s="121">
        <f t="shared" si="18"/>
        <v>0</v>
      </c>
      <c r="H17" s="121">
        <f t="shared" si="18"/>
        <v>0</v>
      </c>
      <c r="I17" s="121">
        <f t="shared" si="18"/>
        <v>0</v>
      </c>
      <c r="J17" s="121">
        <f t="shared" si="18"/>
        <v>0</v>
      </c>
      <c r="K17" s="121">
        <f t="shared" si="18"/>
        <v>0</v>
      </c>
      <c r="L17" s="121">
        <f t="shared" si="18"/>
        <v>0</v>
      </c>
      <c r="M17" s="121">
        <f t="shared" si="18"/>
        <v>0</v>
      </c>
      <c r="N17" s="121">
        <f t="shared" si="18"/>
        <v>0</v>
      </c>
      <c r="O17" s="121">
        <f t="shared" si="18"/>
        <v>0</v>
      </c>
      <c r="P17" s="121">
        <f t="shared" si="18"/>
        <v>0</v>
      </c>
      <c r="Q17" s="121">
        <f t="shared" si="18"/>
        <v>0</v>
      </c>
      <c r="R17" s="121">
        <f t="shared" si="18"/>
        <v>0</v>
      </c>
      <c r="S17" s="121">
        <f t="shared" si="18"/>
        <v>0</v>
      </c>
      <c r="T17" s="121">
        <f t="shared" si="18"/>
        <v>0</v>
      </c>
      <c r="U17" s="121">
        <f t="shared" si="18"/>
        <v>0</v>
      </c>
      <c r="V17" s="121">
        <f t="shared" si="18"/>
        <v>0</v>
      </c>
      <c r="W17" s="121">
        <f t="shared" si="18"/>
        <v>0</v>
      </c>
      <c r="X17" s="121">
        <f t="shared" si="18"/>
        <v>0</v>
      </c>
      <c r="Y17" s="121">
        <f t="shared" si="18"/>
        <v>0</v>
      </c>
      <c r="Z17" s="121">
        <f t="shared" si="18"/>
        <v>0</v>
      </c>
      <c r="AA17" s="121">
        <f t="shared" si="18"/>
        <v>0</v>
      </c>
      <c r="AB17" s="121">
        <f t="shared" si="18"/>
        <v>0</v>
      </c>
      <c r="AC17" s="121">
        <f t="shared" si="18"/>
        <v>0</v>
      </c>
      <c r="AD17" s="121">
        <f t="shared" si="18"/>
        <v>0</v>
      </c>
      <c r="AE17" s="121">
        <f t="shared" si="18"/>
        <v>0</v>
      </c>
      <c r="AF17" s="121">
        <f t="shared" si="18"/>
        <v>0</v>
      </c>
      <c r="AG17" s="121">
        <f t="shared" si="18"/>
        <v>0</v>
      </c>
      <c r="AH17" s="121">
        <f t="shared" ref="AH17:AN17" si="19">SUM(AH14:AH16)</f>
        <v>0</v>
      </c>
      <c r="AI17" s="121">
        <f t="shared" si="19"/>
        <v>0</v>
      </c>
      <c r="AJ17" s="121">
        <f t="shared" si="19"/>
        <v>0</v>
      </c>
      <c r="AK17" s="121">
        <f t="shared" si="19"/>
        <v>0</v>
      </c>
      <c r="AL17" s="121">
        <f t="shared" si="19"/>
        <v>0</v>
      </c>
      <c r="AM17" s="121">
        <f t="shared" si="19"/>
        <v>0</v>
      </c>
      <c r="AN17" s="121">
        <f t="shared" si="19"/>
        <v>0</v>
      </c>
      <c r="AO17" s="121">
        <f t="shared" ref="AO17:AP17" si="20">SUM(AO14:AO16)</f>
        <v>0</v>
      </c>
      <c r="AP17" s="121">
        <f t="shared" si="20"/>
        <v>0</v>
      </c>
    </row>
    <row r="20" spans="2:42" x14ac:dyDescent="0.2">
      <c r="B20" s="31"/>
      <c r="C20" s="31"/>
      <c r="D20" s="31" t="s">
        <v>10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2:42" x14ac:dyDescent="0.2">
      <c r="B21" s="32" t="s">
        <v>462</v>
      </c>
      <c r="C21" s="32"/>
      <c r="D21" s="33">
        <v>1</v>
      </c>
      <c r="E21" s="33">
        <v>2</v>
      </c>
      <c r="F21" s="33">
        <v>3</v>
      </c>
      <c r="G21" s="33">
        <v>4</v>
      </c>
      <c r="H21" s="33">
        <v>5</v>
      </c>
      <c r="I21" s="33">
        <v>6</v>
      </c>
      <c r="J21" s="33">
        <v>7</v>
      </c>
      <c r="K21" s="33">
        <v>8</v>
      </c>
      <c r="L21" s="33">
        <v>9</v>
      </c>
      <c r="M21" s="33">
        <v>10</v>
      </c>
      <c r="N21" s="33">
        <v>11</v>
      </c>
      <c r="O21" s="33">
        <v>12</v>
      </c>
      <c r="P21" s="33">
        <v>13</v>
      </c>
      <c r="Q21" s="33">
        <v>14</v>
      </c>
      <c r="R21" s="33">
        <v>15</v>
      </c>
      <c r="S21" s="33">
        <v>16</v>
      </c>
      <c r="T21" s="33">
        <v>17</v>
      </c>
      <c r="U21" s="33">
        <v>18</v>
      </c>
      <c r="V21" s="33">
        <v>19</v>
      </c>
      <c r="W21" s="33">
        <v>20</v>
      </c>
      <c r="X21" s="33">
        <v>21</v>
      </c>
      <c r="Y21" s="33">
        <v>22</v>
      </c>
      <c r="Z21" s="33">
        <v>23</v>
      </c>
      <c r="AA21" s="33">
        <v>24</v>
      </c>
      <c r="AB21" s="33">
        <v>25</v>
      </c>
      <c r="AC21" s="33">
        <v>26</v>
      </c>
      <c r="AD21" s="33">
        <v>27</v>
      </c>
      <c r="AE21" s="33">
        <v>28</v>
      </c>
      <c r="AF21" s="33">
        <v>29</v>
      </c>
      <c r="AG21" s="33">
        <v>30</v>
      </c>
      <c r="AH21" s="33">
        <v>31</v>
      </c>
      <c r="AI21" s="33">
        <v>32</v>
      </c>
      <c r="AJ21" s="33">
        <v>33</v>
      </c>
      <c r="AK21" s="33">
        <v>34</v>
      </c>
      <c r="AL21" s="33">
        <v>35</v>
      </c>
      <c r="AM21" s="33">
        <v>36</v>
      </c>
      <c r="AN21" s="33">
        <v>37</v>
      </c>
      <c r="AO21" s="33">
        <v>38</v>
      </c>
      <c r="AP21" s="33">
        <v>39</v>
      </c>
    </row>
    <row r="22" spans="2:42" x14ac:dyDescent="0.2">
      <c r="B22" s="34" t="s">
        <v>62</v>
      </c>
      <c r="C22" s="266" t="s">
        <v>9</v>
      </c>
      <c r="D22" s="35">
        <f t="shared" ref="D22:AG22" si="21">D4</f>
        <v>2026</v>
      </c>
      <c r="E22" s="35">
        <f t="shared" si="21"/>
        <v>2027</v>
      </c>
      <c r="F22" s="35">
        <f t="shared" si="21"/>
        <v>2028</v>
      </c>
      <c r="G22" s="35">
        <f t="shared" si="21"/>
        <v>2029</v>
      </c>
      <c r="H22" s="35">
        <f t="shared" si="21"/>
        <v>2030</v>
      </c>
      <c r="I22" s="35">
        <f t="shared" si="21"/>
        <v>2031</v>
      </c>
      <c r="J22" s="35">
        <f t="shared" si="21"/>
        <v>2032</v>
      </c>
      <c r="K22" s="35">
        <f t="shared" si="21"/>
        <v>2033</v>
      </c>
      <c r="L22" s="35">
        <f t="shared" si="21"/>
        <v>2034</v>
      </c>
      <c r="M22" s="35">
        <f t="shared" si="21"/>
        <v>2035</v>
      </c>
      <c r="N22" s="35">
        <f t="shared" si="21"/>
        <v>2036</v>
      </c>
      <c r="O22" s="35">
        <f t="shared" si="21"/>
        <v>2037</v>
      </c>
      <c r="P22" s="35">
        <f t="shared" si="21"/>
        <v>2038</v>
      </c>
      <c r="Q22" s="35">
        <f t="shared" si="21"/>
        <v>2039</v>
      </c>
      <c r="R22" s="35">
        <f t="shared" si="21"/>
        <v>2040</v>
      </c>
      <c r="S22" s="35">
        <f t="shared" si="21"/>
        <v>2041</v>
      </c>
      <c r="T22" s="35">
        <f t="shared" si="21"/>
        <v>2042</v>
      </c>
      <c r="U22" s="35">
        <f t="shared" si="21"/>
        <v>2043</v>
      </c>
      <c r="V22" s="35">
        <f t="shared" si="21"/>
        <v>2044</v>
      </c>
      <c r="W22" s="35">
        <f t="shared" si="21"/>
        <v>2045</v>
      </c>
      <c r="X22" s="35">
        <f t="shared" si="21"/>
        <v>2046</v>
      </c>
      <c r="Y22" s="35">
        <f t="shared" si="21"/>
        <v>2047</v>
      </c>
      <c r="Z22" s="35">
        <f t="shared" si="21"/>
        <v>2048</v>
      </c>
      <c r="AA22" s="35">
        <f t="shared" si="21"/>
        <v>2049</v>
      </c>
      <c r="AB22" s="35">
        <f t="shared" si="21"/>
        <v>2050</v>
      </c>
      <c r="AC22" s="35">
        <f t="shared" si="21"/>
        <v>2051</v>
      </c>
      <c r="AD22" s="35">
        <f t="shared" si="21"/>
        <v>2052</v>
      </c>
      <c r="AE22" s="35">
        <f t="shared" si="21"/>
        <v>2053</v>
      </c>
      <c r="AF22" s="35">
        <f t="shared" si="21"/>
        <v>2054</v>
      </c>
      <c r="AG22" s="35">
        <f t="shared" si="21"/>
        <v>2055</v>
      </c>
      <c r="AH22" s="35">
        <f t="shared" ref="AH22:AN22" si="22">AH4</f>
        <v>2056</v>
      </c>
      <c r="AI22" s="35">
        <f t="shared" si="22"/>
        <v>2057</v>
      </c>
      <c r="AJ22" s="35">
        <f t="shared" si="22"/>
        <v>2058</v>
      </c>
      <c r="AK22" s="35">
        <f t="shared" si="22"/>
        <v>2059</v>
      </c>
      <c r="AL22" s="35">
        <f t="shared" si="22"/>
        <v>2060</v>
      </c>
      <c r="AM22" s="35">
        <f t="shared" si="22"/>
        <v>2061</v>
      </c>
      <c r="AN22" s="35">
        <f t="shared" si="22"/>
        <v>2062</v>
      </c>
      <c r="AO22" s="35">
        <f t="shared" ref="AO22:AP22" si="23">AO4</f>
        <v>2063</v>
      </c>
      <c r="AP22" s="35">
        <f t="shared" si="23"/>
        <v>2064</v>
      </c>
    </row>
    <row r="23" spans="2:42" x14ac:dyDescent="0.2">
      <c r="B23" s="31" t="s">
        <v>287</v>
      </c>
      <c r="C23" s="37">
        <f>SUM(D23:AP23)</f>
        <v>0</v>
      </c>
      <c r="D23" s="37">
        <f t="shared" ref="D23:AG23" si="24">D5-D14</f>
        <v>0</v>
      </c>
      <c r="E23" s="37">
        <f t="shared" si="24"/>
        <v>0</v>
      </c>
      <c r="F23" s="37">
        <f t="shared" si="24"/>
        <v>0</v>
      </c>
      <c r="G23" s="37">
        <f t="shared" si="24"/>
        <v>0</v>
      </c>
      <c r="H23" s="37">
        <f t="shared" si="24"/>
        <v>0</v>
      </c>
      <c r="I23" s="37">
        <f t="shared" si="24"/>
        <v>0</v>
      </c>
      <c r="J23" s="37">
        <f t="shared" si="24"/>
        <v>0</v>
      </c>
      <c r="K23" s="37">
        <f t="shared" si="24"/>
        <v>0</v>
      </c>
      <c r="L23" s="37">
        <f t="shared" si="24"/>
        <v>0</v>
      </c>
      <c r="M23" s="37">
        <f t="shared" si="24"/>
        <v>0</v>
      </c>
      <c r="N23" s="37">
        <f t="shared" si="24"/>
        <v>0</v>
      </c>
      <c r="O23" s="37">
        <f t="shared" si="24"/>
        <v>0</v>
      </c>
      <c r="P23" s="37">
        <f t="shared" si="24"/>
        <v>0</v>
      </c>
      <c r="Q23" s="37">
        <f t="shared" si="24"/>
        <v>0</v>
      </c>
      <c r="R23" s="37">
        <f t="shared" si="24"/>
        <v>0</v>
      </c>
      <c r="S23" s="37">
        <f t="shared" si="24"/>
        <v>0</v>
      </c>
      <c r="T23" s="37">
        <f t="shared" si="24"/>
        <v>0</v>
      </c>
      <c r="U23" s="37">
        <f t="shared" si="24"/>
        <v>0</v>
      </c>
      <c r="V23" s="37">
        <f t="shared" si="24"/>
        <v>0</v>
      </c>
      <c r="W23" s="37">
        <f t="shared" si="24"/>
        <v>0</v>
      </c>
      <c r="X23" s="37">
        <f t="shared" si="24"/>
        <v>0</v>
      </c>
      <c r="Y23" s="37">
        <f t="shared" si="24"/>
        <v>0</v>
      </c>
      <c r="Z23" s="37">
        <f t="shared" si="24"/>
        <v>0</v>
      </c>
      <c r="AA23" s="37">
        <f t="shared" si="24"/>
        <v>0</v>
      </c>
      <c r="AB23" s="37">
        <f t="shared" si="24"/>
        <v>0</v>
      </c>
      <c r="AC23" s="37">
        <f t="shared" si="24"/>
        <v>0</v>
      </c>
      <c r="AD23" s="37">
        <f t="shared" si="24"/>
        <v>0</v>
      </c>
      <c r="AE23" s="37">
        <f t="shared" si="24"/>
        <v>0</v>
      </c>
      <c r="AF23" s="37">
        <f t="shared" si="24"/>
        <v>0</v>
      </c>
      <c r="AG23" s="37">
        <f t="shared" si="24"/>
        <v>0</v>
      </c>
      <c r="AH23" s="37">
        <f t="shared" ref="AH23:AN23" si="25">AH5-AH14</f>
        <v>0</v>
      </c>
      <c r="AI23" s="37">
        <f t="shared" si="25"/>
        <v>0</v>
      </c>
      <c r="AJ23" s="37">
        <f t="shared" si="25"/>
        <v>0</v>
      </c>
      <c r="AK23" s="37">
        <f t="shared" si="25"/>
        <v>0</v>
      </c>
      <c r="AL23" s="37">
        <f t="shared" si="25"/>
        <v>0</v>
      </c>
      <c r="AM23" s="37">
        <f t="shared" si="25"/>
        <v>0</v>
      </c>
      <c r="AN23" s="37">
        <f t="shared" si="25"/>
        <v>0</v>
      </c>
      <c r="AO23" s="37">
        <f t="shared" ref="AO23:AP23" si="26">AO5-AO14</f>
        <v>0</v>
      </c>
      <c r="AP23" s="37">
        <f t="shared" si="26"/>
        <v>0</v>
      </c>
    </row>
    <row r="24" spans="2:42" x14ac:dyDescent="0.2">
      <c r="B24" s="31" t="s">
        <v>288</v>
      </c>
      <c r="C24" s="37">
        <f t="shared" ref="C24:C26" si="27">SUM(D24:AP24)</f>
        <v>0</v>
      </c>
      <c r="D24" s="37">
        <f t="shared" ref="D24:AG24" si="28">D6-D15</f>
        <v>0</v>
      </c>
      <c r="E24" s="37">
        <f t="shared" si="28"/>
        <v>0</v>
      </c>
      <c r="F24" s="37">
        <f t="shared" si="28"/>
        <v>0</v>
      </c>
      <c r="G24" s="37">
        <f t="shared" si="28"/>
        <v>0</v>
      </c>
      <c r="H24" s="37">
        <f t="shared" si="28"/>
        <v>0</v>
      </c>
      <c r="I24" s="37">
        <f t="shared" si="28"/>
        <v>0</v>
      </c>
      <c r="J24" s="37">
        <f t="shared" si="28"/>
        <v>0</v>
      </c>
      <c r="K24" s="37">
        <f t="shared" si="28"/>
        <v>0</v>
      </c>
      <c r="L24" s="37">
        <f t="shared" si="28"/>
        <v>0</v>
      </c>
      <c r="M24" s="37">
        <f t="shared" si="28"/>
        <v>0</v>
      </c>
      <c r="N24" s="37">
        <f t="shared" si="28"/>
        <v>0</v>
      </c>
      <c r="O24" s="37">
        <f t="shared" si="28"/>
        <v>0</v>
      </c>
      <c r="P24" s="37">
        <f t="shared" si="28"/>
        <v>0</v>
      </c>
      <c r="Q24" s="37">
        <f t="shared" si="28"/>
        <v>0</v>
      </c>
      <c r="R24" s="37">
        <f t="shared" si="28"/>
        <v>0</v>
      </c>
      <c r="S24" s="37">
        <f t="shared" si="28"/>
        <v>0</v>
      </c>
      <c r="T24" s="37">
        <f t="shared" si="28"/>
        <v>0</v>
      </c>
      <c r="U24" s="37">
        <f t="shared" si="28"/>
        <v>0</v>
      </c>
      <c r="V24" s="37">
        <f t="shared" si="28"/>
        <v>0</v>
      </c>
      <c r="W24" s="37">
        <f t="shared" si="28"/>
        <v>0</v>
      </c>
      <c r="X24" s="37">
        <f t="shared" si="28"/>
        <v>0</v>
      </c>
      <c r="Y24" s="37">
        <f t="shared" si="28"/>
        <v>0</v>
      </c>
      <c r="Z24" s="37">
        <f t="shared" si="28"/>
        <v>0</v>
      </c>
      <c r="AA24" s="37">
        <f t="shared" si="28"/>
        <v>0</v>
      </c>
      <c r="AB24" s="37">
        <f t="shared" si="28"/>
        <v>0</v>
      </c>
      <c r="AC24" s="37">
        <f t="shared" si="28"/>
        <v>0</v>
      </c>
      <c r="AD24" s="37">
        <f t="shared" si="28"/>
        <v>0</v>
      </c>
      <c r="AE24" s="37">
        <f t="shared" si="28"/>
        <v>0</v>
      </c>
      <c r="AF24" s="37">
        <f t="shared" si="28"/>
        <v>0</v>
      </c>
      <c r="AG24" s="37">
        <f t="shared" si="28"/>
        <v>0</v>
      </c>
      <c r="AH24" s="37">
        <f t="shared" ref="AH24:AN24" si="29">AH6-AH15</f>
        <v>0</v>
      </c>
      <c r="AI24" s="37">
        <f t="shared" si="29"/>
        <v>0</v>
      </c>
      <c r="AJ24" s="37">
        <f t="shared" si="29"/>
        <v>0</v>
      </c>
      <c r="AK24" s="37">
        <f t="shared" si="29"/>
        <v>0</v>
      </c>
      <c r="AL24" s="37">
        <f t="shared" si="29"/>
        <v>0</v>
      </c>
      <c r="AM24" s="37">
        <f t="shared" si="29"/>
        <v>0</v>
      </c>
      <c r="AN24" s="37">
        <f t="shared" si="29"/>
        <v>0</v>
      </c>
      <c r="AO24" s="37">
        <f t="shared" ref="AO24:AP24" si="30">AO6-AO15</f>
        <v>0</v>
      </c>
      <c r="AP24" s="37">
        <f t="shared" si="30"/>
        <v>0</v>
      </c>
    </row>
    <row r="25" spans="2:42" x14ac:dyDescent="0.2">
      <c r="B25" s="31" t="s">
        <v>289</v>
      </c>
      <c r="C25" s="37">
        <f t="shared" si="27"/>
        <v>0</v>
      </c>
      <c r="D25" s="37">
        <f t="shared" ref="D25:AG25" si="31">D7-D16</f>
        <v>0</v>
      </c>
      <c r="E25" s="37">
        <f t="shared" si="31"/>
        <v>0</v>
      </c>
      <c r="F25" s="37">
        <f t="shared" si="31"/>
        <v>0</v>
      </c>
      <c r="G25" s="37">
        <f t="shared" si="31"/>
        <v>0</v>
      </c>
      <c r="H25" s="37">
        <f t="shared" si="31"/>
        <v>0</v>
      </c>
      <c r="I25" s="37">
        <f t="shared" si="31"/>
        <v>0</v>
      </c>
      <c r="J25" s="37">
        <f t="shared" si="31"/>
        <v>0</v>
      </c>
      <c r="K25" s="37">
        <f t="shared" si="31"/>
        <v>0</v>
      </c>
      <c r="L25" s="37">
        <f t="shared" si="31"/>
        <v>0</v>
      </c>
      <c r="M25" s="37">
        <f t="shared" si="31"/>
        <v>0</v>
      </c>
      <c r="N25" s="37">
        <f t="shared" si="31"/>
        <v>0</v>
      </c>
      <c r="O25" s="37">
        <f t="shared" si="31"/>
        <v>0</v>
      </c>
      <c r="P25" s="37">
        <f t="shared" si="31"/>
        <v>0</v>
      </c>
      <c r="Q25" s="37">
        <f t="shared" si="31"/>
        <v>0</v>
      </c>
      <c r="R25" s="37">
        <f t="shared" si="31"/>
        <v>0</v>
      </c>
      <c r="S25" s="37">
        <f t="shared" si="31"/>
        <v>0</v>
      </c>
      <c r="T25" s="37">
        <f t="shared" si="31"/>
        <v>0</v>
      </c>
      <c r="U25" s="37">
        <f t="shared" si="31"/>
        <v>0</v>
      </c>
      <c r="V25" s="37">
        <f t="shared" si="31"/>
        <v>0</v>
      </c>
      <c r="W25" s="37">
        <f t="shared" si="31"/>
        <v>0</v>
      </c>
      <c r="X25" s="37">
        <f t="shared" si="31"/>
        <v>0</v>
      </c>
      <c r="Y25" s="37">
        <f t="shared" si="31"/>
        <v>0</v>
      </c>
      <c r="Z25" s="37">
        <f t="shared" si="31"/>
        <v>0</v>
      </c>
      <c r="AA25" s="37">
        <f t="shared" si="31"/>
        <v>0</v>
      </c>
      <c r="AB25" s="37">
        <f t="shared" si="31"/>
        <v>0</v>
      </c>
      <c r="AC25" s="37">
        <f t="shared" si="31"/>
        <v>0</v>
      </c>
      <c r="AD25" s="37">
        <f t="shared" si="31"/>
        <v>0</v>
      </c>
      <c r="AE25" s="37">
        <f t="shared" si="31"/>
        <v>0</v>
      </c>
      <c r="AF25" s="37">
        <f t="shared" si="31"/>
        <v>0</v>
      </c>
      <c r="AG25" s="37">
        <f t="shared" si="31"/>
        <v>0</v>
      </c>
      <c r="AH25" s="37">
        <f t="shared" ref="AH25:AN25" si="32">AH7-AH16</f>
        <v>0</v>
      </c>
      <c r="AI25" s="37">
        <f t="shared" si="32"/>
        <v>0</v>
      </c>
      <c r="AJ25" s="37">
        <f t="shared" si="32"/>
        <v>0</v>
      </c>
      <c r="AK25" s="37">
        <f t="shared" si="32"/>
        <v>0</v>
      </c>
      <c r="AL25" s="37">
        <f t="shared" si="32"/>
        <v>0</v>
      </c>
      <c r="AM25" s="37">
        <f t="shared" si="32"/>
        <v>0</v>
      </c>
      <c r="AN25" s="37">
        <f t="shared" si="32"/>
        <v>0</v>
      </c>
      <c r="AO25" s="37">
        <f t="shared" ref="AO25:AP25" si="33">AO7-AO16</f>
        <v>0</v>
      </c>
      <c r="AP25" s="37">
        <f t="shared" si="33"/>
        <v>0</v>
      </c>
    </row>
    <row r="26" spans="2:42" x14ac:dyDescent="0.2">
      <c r="B26" s="161" t="s">
        <v>58</v>
      </c>
      <c r="C26" s="163">
        <f t="shared" si="27"/>
        <v>0</v>
      </c>
      <c r="D26" s="163">
        <f t="shared" ref="D26:AG26" si="34">SUM(D23:D25)</f>
        <v>0</v>
      </c>
      <c r="E26" s="162">
        <f t="shared" si="34"/>
        <v>0</v>
      </c>
      <c r="F26" s="162">
        <f t="shared" si="34"/>
        <v>0</v>
      </c>
      <c r="G26" s="162">
        <f t="shared" si="34"/>
        <v>0</v>
      </c>
      <c r="H26" s="162">
        <f t="shared" si="34"/>
        <v>0</v>
      </c>
      <c r="I26" s="162">
        <f t="shared" si="34"/>
        <v>0</v>
      </c>
      <c r="J26" s="162">
        <f t="shared" si="34"/>
        <v>0</v>
      </c>
      <c r="K26" s="162">
        <f t="shared" si="34"/>
        <v>0</v>
      </c>
      <c r="L26" s="162">
        <f t="shared" si="34"/>
        <v>0</v>
      </c>
      <c r="M26" s="162">
        <f t="shared" si="34"/>
        <v>0</v>
      </c>
      <c r="N26" s="162">
        <f t="shared" si="34"/>
        <v>0</v>
      </c>
      <c r="O26" s="162">
        <f t="shared" si="34"/>
        <v>0</v>
      </c>
      <c r="P26" s="162">
        <f t="shared" si="34"/>
        <v>0</v>
      </c>
      <c r="Q26" s="162">
        <f t="shared" si="34"/>
        <v>0</v>
      </c>
      <c r="R26" s="162">
        <f t="shared" si="34"/>
        <v>0</v>
      </c>
      <c r="S26" s="162">
        <f t="shared" si="34"/>
        <v>0</v>
      </c>
      <c r="T26" s="162">
        <f t="shared" si="34"/>
        <v>0</v>
      </c>
      <c r="U26" s="162">
        <f t="shared" si="34"/>
        <v>0</v>
      </c>
      <c r="V26" s="162">
        <f t="shared" si="34"/>
        <v>0</v>
      </c>
      <c r="W26" s="162">
        <f t="shared" si="34"/>
        <v>0</v>
      </c>
      <c r="X26" s="162">
        <f t="shared" si="34"/>
        <v>0</v>
      </c>
      <c r="Y26" s="162">
        <f t="shared" si="34"/>
        <v>0</v>
      </c>
      <c r="Z26" s="162">
        <f t="shared" si="34"/>
        <v>0</v>
      </c>
      <c r="AA26" s="162">
        <f t="shared" si="34"/>
        <v>0</v>
      </c>
      <c r="AB26" s="162">
        <f t="shared" si="34"/>
        <v>0</v>
      </c>
      <c r="AC26" s="162">
        <f t="shared" si="34"/>
        <v>0</v>
      </c>
      <c r="AD26" s="162">
        <f t="shared" si="34"/>
        <v>0</v>
      </c>
      <c r="AE26" s="162">
        <f t="shared" si="34"/>
        <v>0</v>
      </c>
      <c r="AF26" s="162">
        <f t="shared" si="34"/>
        <v>0</v>
      </c>
      <c r="AG26" s="162">
        <f t="shared" si="34"/>
        <v>0</v>
      </c>
      <c r="AH26" s="162">
        <f t="shared" ref="AH26:AN26" si="35">SUM(AH23:AH25)</f>
        <v>0</v>
      </c>
      <c r="AI26" s="162">
        <f t="shared" si="35"/>
        <v>0</v>
      </c>
      <c r="AJ26" s="162">
        <f t="shared" si="35"/>
        <v>0</v>
      </c>
      <c r="AK26" s="162">
        <f t="shared" si="35"/>
        <v>0</v>
      </c>
      <c r="AL26" s="162">
        <f t="shared" si="35"/>
        <v>0</v>
      </c>
      <c r="AM26" s="162">
        <f t="shared" si="35"/>
        <v>0</v>
      </c>
      <c r="AN26" s="162">
        <f t="shared" si="35"/>
        <v>0</v>
      </c>
      <c r="AO26" s="162">
        <f t="shared" ref="AO26:AP26" si="36">SUM(AO23:AO25)</f>
        <v>0</v>
      </c>
      <c r="AP26" s="162">
        <f t="shared" si="36"/>
        <v>0</v>
      </c>
    </row>
    <row r="29" spans="2:42" x14ac:dyDescent="0.2">
      <c r="B29" s="122"/>
      <c r="C29" s="31"/>
      <c r="D29" s="31" t="s">
        <v>10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2:42" x14ac:dyDescent="0.2">
      <c r="B30" s="122"/>
      <c r="C30" s="32"/>
      <c r="D30" s="33">
        <v>1</v>
      </c>
      <c r="E30" s="33">
        <v>2</v>
      </c>
      <c r="F30" s="33">
        <v>3</v>
      </c>
      <c r="G30" s="33">
        <v>4</v>
      </c>
      <c r="H30" s="33">
        <v>5</v>
      </c>
      <c r="I30" s="33">
        <v>6</v>
      </c>
      <c r="J30" s="33">
        <v>7</v>
      </c>
      <c r="K30" s="33">
        <v>8</v>
      </c>
      <c r="L30" s="33">
        <v>9</v>
      </c>
      <c r="M30" s="33">
        <v>10</v>
      </c>
      <c r="N30" s="33">
        <v>11</v>
      </c>
      <c r="O30" s="33">
        <v>12</v>
      </c>
      <c r="P30" s="33">
        <v>13</v>
      </c>
      <c r="Q30" s="33">
        <v>14</v>
      </c>
      <c r="R30" s="33">
        <v>15</v>
      </c>
      <c r="S30" s="33">
        <v>16</v>
      </c>
      <c r="T30" s="33">
        <v>17</v>
      </c>
      <c r="U30" s="33">
        <v>18</v>
      </c>
      <c r="V30" s="33">
        <v>19</v>
      </c>
      <c r="W30" s="33">
        <v>20</v>
      </c>
      <c r="X30" s="33">
        <v>21</v>
      </c>
      <c r="Y30" s="33">
        <v>22</v>
      </c>
      <c r="Z30" s="33">
        <v>23</v>
      </c>
      <c r="AA30" s="33">
        <v>24</v>
      </c>
      <c r="AB30" s="33">
        <v>25</v>
      </c>
      <c r="AC30" s="33">
        <v>26</v>
      </c>
      <c r="AD30" s="33">
        <v>27</v>
      </c>
      <c r="AE30" s="33">
        <v>28</v>
      </c>
      <c r="AF30" s="33">
        <v>29</v>
      </c>
      <c r="AG30" s="33">
        <v>30</v>
      </c>
      <c r="AH30" s="33">
        <v>31</v>
      </c>
      <c r="AI30" s="33">
        <v>32</v>
      </c>
      <c r="AJ30" s="33">
        <v>33</v>
      </c>
      <c r="AK30" s="33">
        <v>34</v>
      </c>
      <c r="AL30" s="33">
        <v>35</v>
      </c>
      <c r="AM30" s="33">
        <v>36</v>
      </c>
      <c r="AN30" s="33">
        <v>37</v>
      </c>
      <c r="AO30" s="33">
        <v>38</v>
      </c>
      <c r="AP30" s="33">
        <v>39</v>
      </c>
    </row>
    <row r="31" spans="2:42" ht="20.399999999999999" x14ac:dyDescent="0.2">
      <c r="B31" s="164" t="s">
        <v>463</v>
      </c>
      <c r="C31" s="266" t="s">
        <v>9</v>
      </c>
      <c r="D31" s="35">
        <f t="shared" ref="D31:AG31" si="37">D4</f>
        <v>2026</v>
      </c>
      <c r="E31" s="35">
        <f t="shared" si="37"/>
        <v>2027</v>
      </c>
      <c r="F31" s="35">
        <f t="shared" si="37"/>
        <v>2028</v>
      </c>
      <c r="G31" s="35">
        <f t="shared" si="37"/>
        <v>2029</v>
      </c>
      <c r="H31" s="35">
        <f t="shared" si="37"/>
        <v>2030</v>
      </c>
      <c r="I31" s="35">
        <f t="shared" si="37"/>
        <v>2031</v>
      </c>
      <c r="J31" s="35">
        <f t="shared" si="37"/>
        <v>2032</v>
      </c>
      <c r="K31" s="35">
        <f t="shared" si="37"/>
        <v>2033</v>
      </c>
      <c r="L31" s="35">
        <f t="shared" si="37"/>
        <v>2034</v>
      </c>
      <c r="M31" s="35">
        <f t="shared" si="37"/>
        <v>2035</v>
      </c>
      <c r="N31" s="35">
        <f t="shared" si="37"/>
        <v>2036</v>
      </c>
      <c r="O31" s="35">
        <f t="shared" si="37"/>
        <v>2037</v>
      </c>
      <c r="P31" s="35">
        <f t="shared" si="37"/>
        <v>2038</v>
      </c>
      <c r="Q31" s="35">
        <f t="shared" si="37"/>
        <v>2039</v>
      </c>
      <c r="R31" s="35">
        <f t="shared" si="37"/>
        <v>2040</v>
      </c>
      <c r="S31" s="35">
        <f t="shared" si="37"/>
        <v>2041</v>
      </c>
      <c r="T31" s="35">
        <f t="shared" si="37"/>
        <v>2042</v>
      </c>
      <c r="U31" s="35">
        <f t="shared" si="37"/>
        <v>2043</v>
      </c>
      <c r="V31" s="35">
        <f t="shared" si="37"/>
        <v>2044</v>
      </c>
      <c r="W31" s="35">
        <f t="shared" si="37"/>
        <v>2045</v>
      </c>
      <c r="X31" s="35">
        <f t="shared" si="37"/>
        <v>2046</v>
      </c>
      <c r="Y31" s="35">
        <f t="shared" si="37"/>
        <v>2047</v>
      </c>
      <c r="Z31" s="35">
        <f t="shared" si="37"/>
        <v>2048</v>
      </c>
      <c r="AA31" s="35">
        <f t="shared" si="37"/>
        <v>2049</v>
      </c>
      <c r="AB31" s="35">
        <f t="shared" si="37"/>
        <v>2050</v>
      </c>
      <c r="AC31" s="35">
        <f t="shared" si="37"/>
        <v>2051</v>
      </c>
      <c r="AD31" s="35">
        <f t="shared" si="37"/>
        <v>2052</v>
      </c>
      <c r="AE31" s="35">
        <f t="shared" si="37"/>
        <v>2053</v>
      </c>
      <c r="AF31" s="35">
        <f t="shared" si="37"/>
        <v>2054</v>
      </c>
      <c r="AG31" s="35">
        <f t="shared" si="37"/>
        <v>2055</v>
      </c>
      <c r="AH31" s="35">
        <f t="shared" ref="AH31:AN31" si="38">AH4</f>
        <v>2056</v>
      </c>
      <c r="AI31" s="35">
        <f t="shared" si="38"/>
        <v>2057</v>
      </c>
      <c r="AJ31" s="35">
        <f t="shared" si="38"/>
        <v>2058</v>
      </c>
      <c r="AK31" s="35">
        <f t="shared" si="38"/>
        <v>2059</v>
      </c>
      <c r="AL31" s="35">
        <f t="shared" si="38"/>
        <v>2060</v>
      </c>
      <c r="AM31" s="35">
        <f t="shared" si="38"/>
        <v>2061</v>
      </c>
      <c r="AN31" s="35">
        <f t="shared" si="38"/>
        <v>2062</v>
      </c>
      <c r="AO31" s="35">
        <f t="shared" ref="AO31:AP31" si="39">AO4</f>
        <v>2063</v>
      </c>
      <c r="AP31" s="35">
        <f t="shared" si="39"/>
        <v>2064</v>
      </c>
    </row>
    <row r="32" spans="2:42" x14ac:dyDescent="0.2">
      <c r="B32" s="31" t="s">
        <v>287</v>
      </c>
      <c r="C32" s="37">
        <f>SUM(D32:AP32)</f>
        <v>0</v>
      </c>
      <c r="D32" s="37">
        <f>D23*Parametre!C125</f>
        <v>0</v>
      </c>
      <c r="E32" s="37">
        <f>E23*Parametre!D125</f>
        <v>0</v>
      </c>
      <c r="F32" s="37">
        <f>F23*Parametre!E125</f>
        <v>0</v>
      </c>
      <c r="G32" s="37">
        <f>G23*Parametre!F125</f>
        <v>0</v>
      </c>
      <c r="H32" s="37">
        <f>H23*Parametre!G125</f>
        <v>0</v>
      </c>
      <c r="I32" s="37">
        <f>I23*Parametre!H125</f>
        <v>0</v>
      </c>
      <c r="J32" s="37">
        <f>J23*Parametre!I125</f>
        <v>0</v>
      </c>
      <c r="K32" s="37">
        <f>K23*Parametre!J125</f>
        <v>0</v>
      </c>
      <c r="L32" s="37">
        <f>L23*Parametre!K125</f>
        <v>0</v>
      </c>
      <c r="M32" s="37">
        <f>M23*Parametre!L125</f>
        <v>0</v>
      </c>
      <c r="N32" s="37">
        <f>N23*Parametre!M125</f>
        <v>0</v>
      </c>
      <c r="O32" s="37">
        <f>O23*Parametre!N125</f>
        <v>0</v>
      </c>
      <c r="P32" s="37">
        <f>P23*Parametre!O125</f>
        <v>0</v>
      </c>
      <c r="Q32" s="37">
        <f>Q23*Parametre!P125</f>
        <v>0</v>
      </c>
      <c r="R32" s="37">
        <f>R23*Parametre!Q125</f>
        <v>0</v>
      </c>
      <c r="S32" s="37">
        <f>S23*Parametre!R125</f>
        <v>0</v>
      </c>
      <c r="T32" s="37">
        <f>T23*Parametre!S125</f>
        <v>0</v>
      </c>
      <c r="U32" s="37">
        <f>U23*Parametre!T125</f>
        <v>0</v>
      </c>
      <c r="V32" s="37">
        <f>V23*Parametre!U125</f>
        <v>0</v>
      </c>
      <c r="W32" s="37">
        <f>W23*Parametre!V125</f>
        <v>0</v>
      </c>
      <c r="X32" s="37">
        <f>X23*Parametre!W125</f>
        <v>0</v>
      </c>
      <c r="Y32" s="37">
        <f>Y23*Parametre!X125</f>
        <v>0</v>
      </c>
      <c r="Z32" s="37">
        <f>Z23*Parametre!Y125</f>
        <v>0</v>
      </c>
      <c r="AA32" s="37">
        <f>AA23*Parametre!Z125</f>
        <v>0</v>
      </c>
      <c r="AB32" s="37">
        <f>AB23*Parametre!AA125</f>
        <v>0</v>
      </c>
      <c r="AC32" s="37">
        <f>AC23*Parametre!AB125</f>
        <v>0</v>
      </c>
      <c r="AD32" s="37">
        <f>AD23*Parametre!AC125</f>
        <v>0</v>
      </c>
      <c r="AE32" s="37">
        <f>AE23*Parametre!AD125</f>
        <v>0</v>
      </c>
      <c r="AF32" s="37">
        <f>AF23*Parametre!AE125</f>
        <v>0</v>
      </c>
      <c r="AG32" s="37">
        <f>AG23*Parametre!AF125</f>
        <v>0</v>
      </c>
      <c r="AH32" s="37">
        <f>AH23*Parametre!AG125</f>
        <v>0</v>
      </c>
      <c r="AI32" s="37">
        <f>AI23*Parametre!AH125</f>
        <v>0</v>
      </c>
      <c r="AJ32" s="37">
        <f>AJ23*Parametre!AI125</f>
        <v>0</v>
      </c>
      <c r="AK32" s="37">
        <f>AK23*Parametre!AJ125</f>
        <v>0</v>
      </c>
      <c r="AL32" s="37">
        <f>AL23*Parametre!AK125</f>
        <v>0</v>
      </c>
      <c r="AM32" s="37">
        <f>AM23*Parametre!AL125</f>
        <v>0</v>
      </c>
      <c r="AN32" s="37">
        <f>AN23*Parametre!AM125</f>
        <v>0</v>
      </c>
      <c r="AO32" s="37">
        <f>AO23*Parametre!AN125</f>
        <v>0</v>
      </c>
      <c r="AP32" s="37">
        <f>AP23*Parametre!AO125</f>
        <v>0</v>
      </c>
    </row>
    <row r="33" spans="2:42" x14ac:dyDescent="0.2">
      <c r="B33" s="31" t="s">
        <v>288</v>
      </c>
      <c r="C33" s="37">
        <f t="shared" ref="C33:C35" si="40">SUM(D33:AP33)</f>
        <v>0</v>
      </c>
      <c r="D33" s="37">
        <f>D24*Parametre!C126</f>
        <v>0</v>
      </c>
      <c r="E33" s="37">
        <f>E24*Parametre!D126</f>
        <v>0</v>
      </c>
      <c r="F33" s="37">
        <f>F24*Parametre!E126</f>
        <v>0</v>
      </c>
      <c r="G33" s="37">
        <f>G24*Parametre!F126</f>
        <v>0</v>
      </c>
      <c r="H33" s="37">
        <f>H24*Parametre!G126</f>
        <v>0</v>
      </c>
      <c r="I33" s="37">
        <f>I24*Parametre!H126</f>
        <v>0</v>
      </c>
      <c r="J33" s="37">
        <f>J24*Parametre!I126</f>
        <v>0</v>
      </c>
      <c r="K33" s="37">
        <f>K24*Parametre!J126</f>
        <v>0</v>
      </c>
      <c r="L33" s="37">
        <f>L24*Parametre!K126</f>
        <v>0</v>
      </c>
      <c r="M33" s="37">
        <f>M24*Parametre!L126</f>
        <v>0</v>
      </c>
      <c r="N33" s="37">
        <f>N24*Parametre!M126</f>
        <v>0</v>
      </c>
      <c r="O33" s="37">
        <f>O24*Parametre!N126</f>
        <v>0</v>
      </c>
      <c r="P33" s="37">
        <f>P24*Parametre!O126</f>
        <v>0</v>
      </c>
      <c r="Q33" s="37">
        <f>Q24*Parametre!P126</f>
        <v>0</v>
      </c>
      <c r="R33" s="37">
        <f>R24*Parametre!Q126</f>
        <v>0</v>
      </c>
      <c r="S33" s="37">
        <f>S24*Parametre!R126</f>
        <v>0</v>
      </c>
      <c r="T33" s="37">
        <f>T24*Parametre!S126</f>
        <v>0</v>
      </c>
      <c r="U33" s="37">
        <f>U24*Parametre!T126</f>
        <v>0</v>
      </c>
      <c r="V33" s="37">
        <f>V24*Parametre!U126</f>
        <v>0</v>
      </c>
      <c r="W33" s="37">
        <f>W24*Parametre!V126</f>
        <v>0</v>
      </c>
      <c r="X33" s="37">
        <f>X24*Parametre!W126</f>
        <v>0</v>
      </c>
      <c r="Y33" s="37">
        <f>Y24*Parametre!X126</f>
        <v>0</v>
      </c>
      <c r="Z33" s="37">
        <f>Z24*Parametre!Y126</f>
        <v>0</v>
      </c>
      <c r="AA33" s="37">
        <f>AA24*Parametre!Z126</f>
        <v>0</v>
      </c>
      <c r="AB33" s="37">
        <f>AB24*Parametre!AA126</f>
        <v>0</v>
      </c>
      <c r="AC33" s="37">
        <f>AC24*Parametre!AB126</f>
        <v>0</v>
      </c>
      <c r="AD33" s="37">
        <f>AD24*Parametre!AC126</f>
        <v>0</v>
      </c>
      <c r="AE33" s="37">
        <f>AE24*Parametre!AD126</f>
        <v>0</v>
      </c>
      <c r="AF33" s="37">
        <f>AF24*Parametre!AE126</f>
        <v>0</v>
      </c>
      <c r="AG33" s="37">
        <f>AG24*Parametre!AF126</f>
        <v>0</v>
      </c>
      <c r="AH33" s="37">
        <f>AH24*Parametre!AG126</f>
        <v>0</v>
      </c>
      <c r="AI33" s="37">
        <f>AI24*Parametre!AH126</f>
        <v>0</v>
      </c>
      <c r="AJ33" s="37">
        <f>AJ24*Parametre!AI126</f>
        <v>0</v>
      </c>
      <c r="AK33" s="37">
        <f>AK24*Parametre!AJ126</f>
        <v>0</v>
      </c>
      <c r="AL33" s="37">
        <f>AL24*Parametre!AK126</f>
        <v>0</v>
      </c>
      <c r="AM33" s="37">
        <f>AM24*Parametre!AL126</f>
        <v>0</v>
      </c>
      <c r="AN33" s="37">
        <f>AN24*Parametre!AM126</f>
        <v>0</v>
      </c>
      <c r="AO33" s="37">
        <f>AO24*Parametre!AN126</f>
        <v>0</v>
      </c>
      <c r="AP33" s="37">
        <f>AP24*Parametre!AO126</f>
        <v>0</v>
      </c>
    </row>
    <row r="34" spans="2:42" x14ac:dyDescent="0.2">
      <c r="B34" s="31" t="s">
        <v>289</v>
      </c>
      <c r="C34" s="37">
        <f t="shared" si="40"/>
        <v>0</v>
      </c>
      <c r="D34" s="37">
        <f>D25*Parametre!C127</f>
        <v>0</v>
      </c>
      <c r="E34" s="37">
        <f>E25*Parametre!D127</f>
        <v>0</v>
      </c>
      <c r="F34" s="37">
        <f>F25*Parametre!E127</f>
        <v>0</v>
      </c>
      <c r="G34" s="37">
        <f>G25*Parametre!F127</f>
        <v>0</v>
      </c>
      <c r="H34" s="37">
        <f>H25*Parametre!G127</f>
        <v>0</v>
      </c>
      <c r="I34" s="37">
        <f>I25*Parametre!H127</f>
        <v>0</v>
      </c>
      <c r="J34" s="37">
        <f>J25*Parametre!I127</f>
        <v>0</v>
      </c>
      <c r="K34" s="37">
        <f>K25*Parametre!J127</f>
        <v>0</v>
      </c>
      <c r="L34" s="37">
        <f>L25*Parametre!K127</f>
        <v>0</v>
      </c>
      <c r="M34" s="37">
        <f>M25*Parametre!L127</f>
        <v>0</v>
      </c>
      <c r="N34" s="37">
        <f>N25*Parametre!M127</f>
        <v>0</v>
      </c>
      <c r="O34" s="37">
        <f>O25*Parametre!N127</f>
        <v>0</v>
      </c>
      <c r="P34" s="37">
        <f>P25*Parametre!O127</f>
        <v>0</v>
      </c>
      <c r="Q34" s="37">
        <f>Q25*Parametre!P127</f>
        <v>0</v>
      </c>
      <c r="R34" s="37">
        <f>R25*Parametre!Q127</f>
        <v>0</v>
      </c>
      <c r="S34" s="37">
        <f>S25*Parametre!R127</f>
        <v>0</v>
      </c>
      <c r="T34" s="37">
        <f>T25*Parametre!S127</f>
        <v>0</v>
      </c>
      <c r="U34" s="37">
        <f>U25*Parametre!T127</f>
        <v>0</v>
      </c>
      <c r="V34" s="37">
        <f>V25*Parametre!U127</f>
        <v>0</v>
      </c>
      <c r="W34" s="37">
        <f>W25*Parametre!V127</f>
        <v>0</v>
      </c>
      <c r="X34" s="37">
        <f>X25*Parametre!W127</f>
        <v>0</v>
      </c>
      <c r="Y34" s="37">
        <f>Y25*Parametre!X127</f>
        <v>0</v>
      </c>
      <c r="Z34" s="37">
        <f>Z25*Parametre!Y127</f>
        <v>0</v>
      </c>
      <c r="AA34" s="37">
        <f>AA25*Parametre!Z127</f>
        <v>0</v>
      </c>
      <c r="AB34" s="37">
        <f>AB25*Parametre!AA127</f>
        <v>0</v>
      </c>
      <c r="AC34" s="37">
        <f>AC25*Parametre!AB127</f>
        <v>0</v>
      </c>
      <c r="AD34" s="37">
        <f>AD25*Parametre!AC127</f>
        <v>0</v>
      </c>
      <c r="AE34" s="37">
        <f>AE25*Parametre!AD127</f>
        <v>0</v>
      </c>
      <c r="AF34" s="37">
        <f>AF25*Parametre!AE127</f>
        <v>0</v>
      </c>
      <c r="AG34" s="37">
        <f>AG25*Parametre!AF127</f>
        <v>0</v>
      </c>
      <c r="AH34" s="37">
        <f>AH25*Parametre!AG127</f>
        <v>0</v>
      </c>
      <c r="AI34" s="37">
        <f>AI25*Parametre!AH127</f>
        <v>0</v>
      </c>
      <c r="AJ34" s="37">
        <f>AJ25*Parametre!AI127</f>
        <v>0</v>
      </c>
      <c r="AK34" s="37">
        <f>AK25*Parametre!AJ127</f>
        <v>0</v>
      </c>
      <c r="AL34" s="37">
        <f>AL25*Parametre!AK127</f>
        <v>0</v>
      </c>
      <c r="AM34" s="37">
        <f>AM25*Parametre!AL127</f>
        <v>0</v>
      </c>
      <c r="AN34" s="37">
        <f>AN25*Parametre!AM127</f>
        <v>0</v>
      </c>
      <c r="AO34" s="37">
        <f>AO25*Parametre!AN127</f>
        <v>0</v>
      </c>
      <c r="AP34" s="37">
        <f>AP25*Parametre!AO127</f>
        <v>0</v>
      </c>
    </row>
    <row r="35" spans="2:42" x14ac:dyDescent="0.2">
      <c r="B35" s="158" t="s">
        <v>290</v>
      </c>
      <c r="C35" s="160">
        <f t="shared" si="40"/>
        <v>0</v>
      </c>
      <c r="D35" s="160">
        <f t="shared" ref="D35:AG35" si="41">SUM(D32:D34)</f>
        <v>0</v>
      </c>
      <c r="E35" s="159">
        <f t="shared" si="41"/>
        <v>0</v>
      </c>
      <c r="F35" s="159">
        <f t="shared" si="41"/>
        <v>0</v>
      </c>
      <c r="G35" s="159">
        <f t="shared" si="41"/>
        <v>0</v>
      </c>
      <c r="H35" s="159">
        <f t="shared" si="41"/>
        <v>0</v>
      </c>
      <c r="I35" s="159">
        <f t="shared" si="41"/>
        <v>0</v>
      </c>
      <c r="J35" s="159">
        <f t="shared" si="41"/>
        <v>0</v>
      </c>
      <c r="K35" s="159">
        <f t="shared" si="41"/>
        <v>0</v>
      </c>
      <c r="L35" s="159">
        <f t="shared" si="41"/>
        <v>0</v>
      </c>
      <c r="M35" s="159">
        <f t="shared" si="41"/>
        <v>0</v>
      </c>
      <c r="N35" s="159">
        <f t="shared" si="41"/>
        <v>0</v>
      </c>
      <c r="O35" s="159">
        <f t="shared" si="41"/>
        <v>0</v>
      </c>
      <c r="P35" s="159">
        <f t="shared" si="41"/>
        <v>0</v>
      </c>
      <c r="Q35" s="159">
        <f t="shared" si="41"/>
        <v>0</v>
      </c>
      <c r="R35" s="159">
        <f t="shared" si="41"/>
        <v>0</v>
      </c>
      <c r="S35" s="159">
        <f t="shared" si="41"/>
        <v>0</v>
      </c>
      <c r="T35" s="159">
        <f t="shared" si="41"/>
        <v>0</v>
      </c>
      <c r="U35" s="159">
        <f t="shared" si="41"/>
        <v>0</v>
      </c>
      <c r="V35" s="159">
        <f t="shared" si="41"/>
        <v>0</v>
      </c>
      <c r="W35" s="159">
        <f t="shared" si="41"/>
        <v>0</v>
      </c>
      <c r="X35" s="159">
        <f t="shared" si="41"/>
        <v>0</v>
      </c>
      <c r="Y35" s="159">
        <f t="shared" si="41"/>
        <v>0</v>
      </c>
      <c r="Z35" s="159">
        <f t="shared" si="41"/>
        <v>0</v>
      </c>
      <c r="AA35" s="159">
        <f t="shared" si="41"/>
        <v>0</v>
      </c>
      <c r="AB35" s="159">
        <f t="shared" si="41"/>
        <v>0</v>
      </c>
      <c r="AC35" s="159">
        <f t="shared" si="41"/>
        <v>0</v>
      </c>
      <c r="AD35" s="159">
        <f t="shared" si="41"/>
        <v>0</v>
      </c>
      <c r="AE35" s="159">
        <f t="shared" si="41"/>
        <v>0</v>
      </c>
      <c r="AF35" s="159">
        <f t="shared" si="41"/>
        <v>0</v>
      </c>
      <c r="AG35" s="159">
        <f t="shared" si="41"/>
        <v>0</v>
      </c>
      <c r="AH35" s="159">
        <f t="shared" ref="AH35:AN35" si="42">SUM(AH32:AH34)</f>
        <v>0</v>
      </c>
      <c r="AI35" s="159">
        <f t="shared" si="42"/>
        <v>0</v>
      </c>
      <c r="AJ35" s="159">
        <f t="shared" si="42"/>
        <v>0</v>
      </c>
      <c r="AK35" s="159">
        <f t="shared" si="42"/>
        <v>0</v>
      </c>
      <c r="AL35" s="159">
        <f t="shared" si="42"/>
        <v>0</v>
      </c>
      <c r="AM35" s="159">
        <f t="shared" si="42"/>
        <v>0</v>
      </c>
      <c r="AN35" s="159">
        <f t="shared" si="42"/>
        <v>0</v>
      </c>
      <c r="AO35" s="159">
        <f t="shared" ref="AO35:AP35" si="43">SUM(AO32:AO34)</f>
        <v>0</v>
      </c>
      <c r="AP35" s="159">
        <f t="shared" si="43"/>
        <v>0</v>
      </c>
    </row>
  </sheetData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6CAE-0049-4968-B07D-3352DB1D3AC6}">
  <sheetPr>
    <tabColor theme="7" tint="0.59999389629810485"/>
  </sheetPr>
  <dimension ref="B3:AP38"/>
  <sheetViews>
    <sheetView showWhiteSpace="0" zoomScaleNormal="100" workbookViewId="0">
      <selection activeCell="C36" sqref="C36"/>
    </sheetView>
  </sheetViews>
  <sheetFormatPr defaultColWidth="9.21875" defaultRowHeight="10.199999999999999" x14ac:dyDescent="0.2"/>
  <cols>
    <col min="1" max="1" width="2.77734375" style="230" customWidth="1"/>
    <col min="2" max="2" width="56.77734375" style="230" bestFit="1" customWidth="1"/>
    <col min="3" max="3" width="10.77734375" style="230" bestFit="1" customWidth="1"/>
    <col min="4" max="7" width="8.21875" style="230" bestFit="1" customWidth="1"/>
    <col min="8" max="42" width="9.77734375" style="230" bestFit="1" customWidth="1"/>
    <col min="43" max="16384" width="9.21875" style="230"/>
  </cols>
  <sheetData>
    <row r="3" spans="2:42" x14ac:dyDescent="0.2">
      <c r="B3" s="345" t="s">
        <v>605</v>
      </c>
      <c r="C3" s="346"/>
      <c r="D3" s="254" t="s">
        <v>10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</row>
    <row r="4" spans="2:42" x14ac:dyDescent="0.2">
      <c r="B4" s="347" t="s">
        <v>288</v>
      </c>
      <c r="C4" s="348"/>
      <c r="D4" s="254">
        <v>1</v>
      </c>
      <c r="E4" s="254">
        <v>2</v>
      </c>
      <c r="F4" s="254">
        <v>3</v>
      </c>
      <c r="G4" s="254">
        <v>4</v>
      </c>
      <c r="H4" s="254">
        <v>5</v>
      </c>
      <c r="I4" s="254">
        <v>6</v>
      </c>
      <c r="J4" s="254">
        <v>7</v>
      </c>
      <c r="K4" s="254">
        <v>8</v>
      </c>
      <c r="L4" s="254">
        <v>9</v>
      </c>
      <c r="M4" s="254">
        <v>10</v>
      </c>
      <c r="N4" s="254">
        <v>11</v>
      </c>
      <c r="O4" s="254">
        <v>12</v>
      </c>
      <c r="P4" s="254">
        <v>13</v>
      </c>
      <c r="Q4" s="254">
        <v>14</v>
      </c>
      <c r="R4" s="254">
        <v>15</v>
      </c>
      <c r="S4" s="254">
        <v>16</v>
      </c>
      <c r="T4" s="254">
        <v>17</v>
      </c>
      <c r="U4" s="254">
        <v>18</v>
      </c>
      <c r="V4" s="254">
        <v>19</v>
      </c>
      <c r="W4" s="254">
        <v>20</v>
      </c>
      <c r="X4" s="254">
        <v>21</v>
      </c>
      <c r="Y4" s="254">
        <v>22</v>
      </c>
      <c r="Z4" s="254">
        <v>23</v>
      </c>
      <c r="AA4" s="254">
        <v>24</v>
      </c>
      <c r="AB4" s="254">
        <v>25</v>
      </c>
      <c r="AC4" s="254">
        <v>26</v>
      </c>
      <c r="AD4" s="254">
        <v>27</v>
      </c>
      <c r="AE4" s="254">
        <v>28</v>
      </c>
      <c r="AF4" s="254">
        <v>29</v>
      </c>
      <c r="AG4" s="254">
        <v>30</v>
      </c>
      <c r="AH4" s="254">
        <v>31</v>
      </c>
      <c r="AI4" s="254">
        <v>32</v>
      </c>
      <c r="AJ4" s="254">
        <v>33</v>
      </c>
      <c r="AK4" s="254">
        <v>34</v>
      </c>
      <c r="AL4" s="254">
        <v>35</v>
      </c>
      <c r="AM4" s="254">
        <v>36</v>
      </c>
      <c r="AN4" s="254">
        <v>37</v>
      </c>
      <c r="AO4" s="254">
        <v>38</v>
      </c>
      <c r="AP4" s="254">
        <v>39</v>
      </c>
    </row>
    <row r="5" spans="2:42" ht="10.8" thickBot="1" x14ac:dyDescent="0.25">
      <c r="B5" s="257" t="s">
        <v>33</v>
      </c>
      <c r="C5" s="257" t="s">
        <v>9</v>
      </c>
      <c r="D5" s="298">
        <v>2026</v>
      </c>
      <c r="E5" s="298">
        <f>$D$5+D4</f>
        <v>2027</v>
      </c>
      <c r="F5" s="298">
        <f t="shared" ref="F5:AN5" si="0">$D$5+E4</f>
        <v>2028</v>
      </c>
      <c r="G5" s="298">
        <f t="shared" si="0"/>
        <v>2029</v>
      </c>
      <c r="H5" s="298">
        <f t="shared" si="0"/>
        <v>2030</v>
      </c>
      <c r="I5" s="298">
        <f t="shared" si="0"/>
        <v>2031</v>
      </c>
      <c r="J5" s="298">
        <f t="shared" si="0"/>
        <v>2032</v>
      </c>
      <c r="K5" s="298">
        <f t="shared" si="0"/>
        <v>2033</v>
      </c>
      <c r="L5" s="298">
        <f t="shared" si="0"/>
        <v>2034</v>
      </c>
      <c r="M5" s="298">
        <f t="shared" si="0"/>
        <v>2035</v>
      </c>
      <c r="N5" s="298">
        <f t="shared" si="0"/>
        <v>2036</v>
      </c>
      <c r="O5" s="298">
        <f t="shared" si="0"/>
        <v>2037</v>
      </c>
      <c r="P5" s="298">
        <f t="shared" si="0"/>
        <v>2038</v>
      </c>
      <c r="Q5" s="298">
        <f t="shared" si="0"/>
        <v>2039</v>
      </c>
      <c r="R5" s="298">
        <f t="shared" si="0"/>
        <v>2040</v>
      </c>
      <c r="S5" s="298">
        <f t="shared" si="0"/>
        <v>2041</v>
      </c>
      <c r="T5" s="298">
        <f t="shared" si="0"/>
        <v>2042</v>
      </c>
      <c r="U5" s="298">
        <f t="shared" si="0"/>
        <v>2043</v>
      </c>
      <c r="V5" s="298">
        <f t="shared" si="0"/>
        <v>2044</v>
      </c>
      <c r="W5" s="298">
        <f t="shared" si="0"/>
        <v>2045</v>
      </c>
      <c r="X5" s="298">
        <f t="shared" si="0"/>
        <v>2046</v>
      </c>
      <c r="Y5" s="298">
        <f t="shared" si="0"/>
        <v>2047</v>
      </c>
      <c r="Z5" s="298">
        <f t="shared" si="0"/>
        <v>2048</v>
      </c>
      <c r="AA5" s="298">
        <f t="shared" si="0"/>
        <v>2049</v>
      </c>
      <c r="AB5" s="298">
        <f t="shared" si="0"/>
        <v>2050</v>
      </c>
      <c r="AC5" s="298">
        <f t="shared" si="0"/>
        <v>2051</v>
      </c>
      <c r="AD5" s="298">
        <f t="shared" si="0"/>
        <v>2052</v>
      </c>
      <c r="AE5" s="298">
        <f t="shared" si="0"/>
        <v>2053</v>
      </c>
      <c r="AF5" s="298">
        <f t="shared" si="0"/>
        <v>2054</v>
      </c>
      <c r="AG5" s="298">
        <f t="shared" si="0"/>
        <v>2055</v>
      </c>
      <c r="AH5" s="298">
        <f t="shared" si="0"/>
        <v>2056</v>
      </c>
      <c r="AI5" s="298">
        <f t="shared" si="0"/>
        <v>2057</v>
      </c>
      <c r="AJ5" s="298">
        <f t="shared" si="0"/>
        <v>2058</v>
      </c>
      <c r="AK5" s="298">
        <f t="shared" si="0"/>
        <v>2059</v>
      </c>
      <c r="AL5" s="298">
        <f t="shared" si="0"/>
        <v>2060</v>
      </c>
      <c r="AM5" s="298">
        <f t="shared" si="0"/>
        <v>2061</v>
      </c>
      <c r="AN5" s="298">
        <f t="shared" si="0"/>
        <v>2062</v>
      </c>
      <c r="AO5" s="298">
        <f t="shared" ref="AO5" si="1">$D$5+AN4</f>
        <v>2063</v>
      </c>
      <c r="AP5" s="298">
        <f t="shared" ref="AP5" si="2">$D$5+AO4</f>
        <v>2064</v>
      </c>
    </row>
    <row r="6" spans="2:42" x14ac:dyDescent="0.2">
      <c r="B6" s="480" t="s">
        <v>658</v>
      </c>
      <c r="C6" s="349">
        <f>SUM(D6:AP6)</f>
        <v>0</v>
      </c>
      <c r="D6" s="234">
        <v>0</v>
      </c>
      <c r="E6" s="234">
        <v>0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4">
        <v>0</v>
      </c>
      <c r="P6" s="234">
        <v>0</v>
      </c>
      <c r="Q6" s="234">
        <v>0</v>
      </c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4">
        <v>0</v>
      </c>
      <c r="AA6" s="234">
        <v>0</v>
      </c>
      <c r="AB6" s="234">
        <v>0</v>
      </c>
      <c r="AC6" s="234">
        <v>0</v>
      </c>
      <c r="AD6" s="234">
        <v>0</v>
      </c>
      <c r="AE6" s="234">
        <v>0</v>
      </c>
      <c r="AF6" s="234">
        <v>0</v>
      </c>
      <c r="AG6" s="234">
        <v>0</v>
      </c>
      <c r="AH6" s="234">
        <v>0</v>
      </c>
      <c r="AI6" s="234">
        <v>0</v>
      </c>
      <c r="AJ6" s="234">
        <v>0</v>
      </c>
      <c r="AK6" s="234">
        <v>0</v>
      </c>
      <c r="AL6" s="234">
        <v>0</v>
      </c>
      <c r="AM6" s="234">
        <v>0</v>
      </c>
      <c r="AN6" s="234">
        <v>0</v>
      </c>
      <c r="AO6" s="234">
        <v>0</v>
      </c>
      <c r="AP6" s="234">
        <v>0</v>
      </c>
    </row>
    <row r="7" spans="2:42" x14ac:dyDescent="0.2">
      <c r="B7" s="495" t="s">
        <v>678</v>
      </c>
      <c r="C7" s="349">
        <f t="shared" ref="C7:C9" si="3">SUM(D7:AP7)</f>
        <v>0</v>
      </c>
      <c r="D7" s="234">
        <v>0</v>
      </c>
      <c r="E7" s="234">
        <v>0</v>
      </c>
      <c r="F7" s="234">
        <v>0</v>
      </c>
      <c r="G7" s="234">
        <v>0</v>
      </c>
      <c r="H7" s="234">
        <v>0</v>
      </c>
      <c r="I7" s="234">
        <v>0</v>
      </c>
      <c r="J7" s="234">
        <v>0</v>
      </c>
      <c r="K7" s="234">
        <v>0</v>
      </c>
      <c r="L7" s="234">
        <v>0</v>
      </c>
      <c r="M7" s="234">
        <v>0</v>
      </c>
      <c r="N7" s="234">
        <v>0</v>
      </c>
      <c r="O7" s="234">
        <v>0</v>
      </c>
      <c r="P7" s="234">
        <v>0</v>
      </c>
      <c r="Q7" s="234">
        <v>0</v>
      </c>
      <c r="R7" s="234">
        <v>0</v>
      </c>
      <c r="S7" s="234">
        <v>0</v>
      </c>
      <c r="T7" s="234">
        <v>0</v>
      </c>
      <c r="U7" s="234">
        <v>0</v>
      </c>
      <c r="V7" s="234">
        <v>0</v>
      </c>
      <c r="W7" s="234">
        <v>0</v>
      </c>
      <c r="X7" s="234">
        <v>0</v>
      </c>
      <c r="Y7" s="234">
        <v>0</v>
      </c>
      <c r="Z7" s="234">
        <v>0</v>
      </c>
      <c r="AA7" s="234">
        <v>0</v>
      </c>
      <c r="AB7" s="234">
        <v>0</v>
      </c>
      <c r="AC7" s="234">
        <v>0</v>
      </c>
      <c r="AD7" s="234">
        <v>0</v>
      </c>
      <c r="AE7" s="234">
        <v>0</v>
      </c>
      <c r="AF7" s="234">
        <v>0</v>
      </c>
      <c r="AG7" s="234">
        <v>0</v>
      </c>
      <c r="AH7" s="234">
        <v>0</v>
      </c>
      <c r="AI7" s="234">
        <v>0</v>
      </c>
      <c r="AJ7" s="234">
        <v>0</v>
      </c>
      <c r="AK7" s="234">
        <v>0</v>
      </c>
      <c r="AL7" s="234">
        <v>0</v>
      </c>
      <c r="AM7" s="234">
        <v>0</v>
      </c>
      <c r="AN7" s="234">
        <v>0</v>
      </c>
      <c r="AO7" s="234">
        <v>0</v>
      </c>
      <c r="AP7" s="234">
        <v>0</v>
      </c>
    </row>
    <row r="8" spans="2:42" ht="11.4" customHeight="1" x14ac:dyDescent="0.2">
      <c r="B8" s="481" t="s">
        <v>689</v>
      </c>
      <c r="C8" s="349">
        <f t="shared" si="3"/>
        <v>0</v>
      </c>
      <c r="D8" s="234">
        <v>0</v>
      </c>
      <c r="E8" s="234">
        <v>0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34">
        <v>0</v>
      </c>
      <c r="O8" s="234">
        <v>0</v>
      </c>
      <c r="P8" s="234">
        <v>0</v>
      </c>
      <c r="Q8" s="234">
        <v>0</v>
      </c>
      <c r="R8" s="234">
        <v>0</v>
      </c>
      <c r="S8" s="234">
        <v>0</v>
      </c>
      <c r="T8" s="234">
        <v>0</v>
      </c>
      <c r="U8" s="234">
        <v>0</v>
      </c>
      <c r="V8" s="234">
        <v>0</v>
      </c>
      <c r="W8" s="234">
        <v>0</v>
      </c>
      <c r="X8" s="234">
        <v>0</v>
      </c>
      <c r="Y8" s="234">
        <v>0</v>
      </c>
      <c r="Z8" s="234">
        <v>0</v>
      </c>
      <c r="AA8" s="234">
        <v>0</v>
      </c>
      <c r="AB8" s="234">
        <v>0</v>
      </c>
      <c r="AC8" s="234">
        <v>0</v>
      </c>
      <c r="AD8" s="234">
        <v>0</v>
      </c>
      <c r="AE8" s="234">
        <v>0</v>
      </c>
      <c r="AF8" s="234">
        <v>0</v>
      </c>
      <c r="AG8" s="234">
        <v>0</v>
      </c>
      <c r="AH8" s="234">
        <v>0</v>
      </c>
      <c r="AI8" s="234">
        <v>0</v>
      </c>
      <c r="AJ8" s="234">
        <v>0</v>
      </c>
      <c r="AK8" s="234">
        <v>0</v>
      </c>
      <c r="AL8" s="234">
        <v>0</v>
      </c>
      <c r="AM8" s="234">
        <v>0</v>
      </c>
      <c r="AN8" s="234">
        <v>0</v>
      </c>
      <c r="AO8" s="234">
        <v>0</v>
      </c>
      <c r="AP8" s="234">
        <v>0</v>
      </c>
    </row>
    <row r="9" spans="2:42" x14ac:dyDescent="0.2">
      <c r="B9" s="305" t="s">
        <v>591</v>
      </c>
      <c r="C9" s="350">
        <f t="shared" si="3"/>
        <v>0</v>
      </c>
      <c r="D9" s="350">
        <f t="shared" ref="D9:AP9" si="4">SUM(D6:D8)</f>
        <v>0</v>
      </c>
      <c r="E9" s="350">
        <f t="shared" si="4"/>
        <v>0</v>
      </c>
      <c r="F9" s="350">
        <f t="shared" si="4"/>
        <v>0</v>
      </c>
      <c r="G9" s="350">
        <f t="shared" si="4"/>
        <v>0</v>
      </c>
      <c r="H9" s="350">
        <f t="shared" si="4"/>
        <v>0</v>
      </c>
      <c r="I9" s="350">
        <f t="shared" si="4"/>
        <v>0</v>
      </c>
      <c r="J9" s="350">
        <f t="shared" si="4"/>
        <v>0</v>
      </c>
      <c r="K9" s="350">
        <f t="shared" si="4"/>
        <v>0</v>
      </c>
      <c r="L9" s="350">
        <f t="shared" si="4"/>
        <v>0</v>
      </c>
      <c r="M9" s="350">
        <f t="shared" si="4"/>
        <v>0</v>
      </c>
      <c r="N9" s="350">
        <f t="shared" si="4"/>
        <v>0</v>
      </c>
      <c r="O9" s="350">
        <f t="shared" si="4"/>
        <v>0</v>
      </c>
      <c r="P9" s="350">
        <f t="shared" si="4"/>
        <v>0</v>
      </c>
      <c r="Q9" s="350">
        <f t="shared" si="4"/>
        <v>0</v>
      </c>
      <c r="R9" s="350">
        <f t="shared" si="4"/>
        <v>0</v>
      </c>
      <c r="S9" s="350">
        <f t="shared" si="4"/>
        <v>0</v>
      </c>
      <c r="T9" s="350">
        <f t="shared" si="4"/>
        <v>0</v>
      </c>
      <c r="U9" s="350">
        <f t="shared" si="4"/>
        <v>0</v>
      </c>
      <c r="V9" s="350">
        <f t="shared" si="4"/>
        <v>0</v>
      </c>
      <c r="W9" s="350">
        <f t="shared" si="4"/>
        <v>0</v>
      </c>
      <c r="X9" s="350">
        <f t="shared" si="4"/>
        <v>0</v>
      </c>
      <c r="Y9" s="350">
        <f t="shared" si="4"/>
        <v>0</v>
      </c>
      <c r="Z9" s="350">
        <f t="shared" si="4"/>
        <v>0</v>
      </c>
      <c r="AA9" s="350">
        <f t="shared" si="4"/>
        <v>0</v>
      </c>
      <c r="AB9" s="350">
        <f t="shared" si="4"/>
        <v>0</v>
      </c>
      <c r="AC9" s="350">
        <f t="shared" si="4"/>
        <v>0</v>
      </c>
      <c r="AD9" s="350">
        <f t="shared" si="4"/>
        <v>0</v>
      </c>
      <c r="AE9" s="350">
        <f t="shared" si="4"/>
        <v>0</v>
      </c>
      <c r="AF9" s="350">
        <f t="shared" si="4"/>
        <v>0</v>
      </c>
      <c r="AG9" s="350">
        <f t="shared" si="4"/>
        <v>0</v>
      </c>
      <c r="AH9" s="350">
        <f t="shared" si="4"/>
        <v>0</v>
      </c>
      <c r="AI9" s="350">
        <f t="shared" si="4"/>
        <v>0</v>
      </c>
      <c r="AJ9" s="350">
        <f t="shared" si="4"/>
        <v>0</v>
      </c>
      <c r="AK9" s="350">
        <f t="shared" si="4"/>
        <v>0</v>
      </c>
      <c r="AL9" s="350">
        <f t="shared" si="4"/>
        <v>0</v>
      </c>
      <c r="AM9" s="350">
        <f t="shared" si="4"/>
        <v>0</v>
      </c>
      <c r="AN9" s="350">
        <f t="shared" si="4"/>
        <v>0</v>
      </c>
      <c r="AO9" s="350">
        <f t="shared" si="4"/>
        <v>0</v>
      </c>
      <c r="AP9" s="350">
        <f t="shared" si="4"/>
        <v>0</v>
      </c>
    </row>
    <row r="11" spans="2:42" x14ac:dyDescent="0.2">
      <c r="B11" s="299"/>
      <c r="C11" s="299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</row>
    <row r="12" spans="2:42" x14ac:dyDescent="0.2">
      <c r="B12" s="345" t="s">
        <v>606</v>
      </c>
      <c r="C12" s="346"/>
      <c r="D12" s="254" t="s">
        <v>10</v>
      </c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</row>
    <row r="13" spans="2:42" x14ac:dyDescent="0.2">
      <c r="B13" s="347" t="s">
        <v>289</v>
      </c>
      <c r="C13" s="348"/>
      <c r="D13" s="254">
        <v>1</v>
      </c>
      <c r="E13" s="254">
        <v>2</v>
      </c>
      <c r="F13" s="254">
        <v>3</v>
      </c>
      <c r="G13" s="254">
        <v>4</v>
      </c>
      <c r="H13" s="254">
        <v>5</v>
      </c>
      <c r="I13" s="254">
        <v>6</v>
      </c>
      <c r="J13" s="254">
        <v>7</v>
      </c>
      <c r="K13" s="254">
        <v>8</v>
      </c>
      <c r="L13" s="254">
        <v>9</v>
      </c>
      <c r="M13" s="254">
        <v>10</v>
      </c>
      <c r="N13" s="254">
        <v>11</v>
      </c>
      <c r="O13" s="254">
        <v>12</v>
      </c>
      <c r="P13" s="254">
        <v>13</v>
      </c>
      <c r="Q13" s="254">
        <v>14</v>
      </c>
      <c r="R13" s="254">
        <v>15</v>
      </c>
      <c r="S13" s="254">
        <v>16</v>
      </c>
      <c r="T13" s="254">
        <v>17</v>
      </c>
      <c r="U13" s="254">
        <v>18</v>
      </c>
      <c r="V13" s="254">
        <v>19</v>
      </c>
      <c r="W13" s="254">
        <v>20</v>
      </c>
      <c r="X13" s="254">
        <v>21</v>
      </c>
      <c r="Y13" s="254">
        <v>22</v>
      </c>
      <c r="Z13" s="254">
        <v>23</v>
      </c>
      <c r="AA13" s="254">
        <v>24</v>
      </c>
      <c r="AB13" s="254">
        <v>25</v>
      </c>
      <c r="AC13" s="254">
        <v>26</v>
      </c>
      <c r="AD13" s="254">
        <v>27</v>
      </c>
      <c r="AE13" s="254">
        <v>28</v>
      </c>
      <c r="AF13" s="254">
        <v>29</v>
      </c>
      <c r="AG13" s="254">
        <v>30</v>
      </c>
      <c r="AH13" s="254">
        <v>31</v>
      </c>
      <c r="AI13" s="254">
        <v>32</v>
      </c>
      <c r="AJ13" s="254">
        <v>33</v>
      </c>
      <c r="AK13" s="254">
        <v>34</v>
      </c>
      <c r="AL13" s="254">
        <v>35</v>
      </c>
      <c r="AM13" s="254">
        <v>36</v>
      </c>
      <c r="AN13" s="254">
        <v>37</v>
      </c>
      <c r="AO13" s="254">
        <v>38</v>
      </c>
      <c r="AP13" s="254">
        <v>39</v>
      </c>
    </row>
    <row r="14" spans="2:42" ht="10.8" thickBot="1" x14ac:dyDescent="0.25">
      <c r="B14" s="257" t="s">
        <v>33</v>
      </c>
      <c r="C14" s="257" t="s">
        <v>9</v>
      </c>
      <c r="D14" s="298">
        <v>2026</v>
      </c>
      <c r="E14" s="298">
        <f>$D$5+D13</f>
        <v>2027</v>
      </c>
      <c r="F14" s="298">
        <f t="shared" ref="F14:AN14" si="5">$D$5+E13</f>
        <v>2028</v>
      </c>
      <c r="G14" s="298">
        <f t="shared" si="5"/>
        <v>2029</v>
      </c>
      <c r="H14" s="298">
        <f t="shared" si="5"/>
        <v>2030</v>
      </c>
      <c r="I14" s="298">
        <f t="shared" si="5"/>
        <v>2031</v>
      </c>
      <c r="J14" s="298">
        <f t="shared" si="5"/>
        <v>2032</v>
      </c>
      <c r="K14" s="298">
        <f t="shared" si="5"/>
        <v>2033</v>
      </c>
      <c r="L14" s="298">
        <f t="shared" si="5"/>
        <v>2034</v>
      </c>
      <c r="M14" s="298">
        <f t="shared" si="5"/>
        <v>2035</v>
      </c>
      <c r="N14" s="298">
        <f t="shared" si="5"/>
        <v>2036</v>
      </c>
      <c r="O14" s="298">
        <f t="shared" si="5"/>
        <v>2037</v>
      </c>
      <c r="P14" s="298">
        <f t="shared" si="5"/>
        <v>2038</v>
      </c>
      <c r="Q14" s="298">
        <f t="shared" si="5"/>
        <v>2039</v>
      </c>
      <c r="R14" s="298">
        <f t="shared" si="5"/>
        <v>2040</v>
      </c>
      <c r="S14" s="298">
        <f t="shared" si="5"/>
        <v>2041</v>
      </c>
      <c r="T14" s="298">
        <f t="shared" si="5"/>
        <v>2042</v>
      </c>
      <c r="U14" s="298">
        <f t="shared" si="5"/>
        <v>2043</v>
      </c>
      <c r="V14" s="298">
        <f t="shared" si="5"/>
        <v>2044</v>
      </c>
      <c r="W14" s="298">
        <f t="shared" si="5"/>
        <v>2045</v>
      </c>
      <c r="X14" s="298">
        <f t="shared" si="5"/>
        <v>2046</v>
      </c>
      <c r="Y14" s="298">
        <f t="shared" si="5"/>
        <v>2047</v>
      </c>
      <c r="Z14" s="298">
        <f t="shared" si="5"/>
        <v>2048</v>
      </c>
      <c r="AA14" s="298">
        <f t="shared" si="5"/>
        <v>2049</v>
      </c>
      <c r="AB14" s="298">
        <f t="shared" si="5"/>
        <v>2050</v>
      </c>
      <c r="AC14" s="298">
        <f t="shared" si="5"/>
        <v>2051</v>
      </c>
      <c r="AD14" s="298">
        <f t="shared" si="5"/>
        <v>2052</v>
      </c>
      <c r="AE14" s="298">
        <f t="shared" si="5"/>
        <v>2053</v>
      </c>
      <c r="AF14" s="298">
        <f t="shared" si="5"/>
        <v>2054</v>
      </c>
      <c r="AG14" s="298">
        <f t="shared" si="5"/>
        <v>2055</v>
      </c>
      <c r="AH14" s="298">
        <f t="shared" si="5"/>
        <v>2056</v>
      </c>
      <c r="AI14" s="298">
        <f t="shared" si="5"/>
        <v>2057</v>
      </c>
      <c r="AJ14" s="298">
        <f t="shared" si="5"/>
        <v>2058</v>
      </c>
      <c r="AK14" s="298">
        <f t="shared" si="5"/>
        <v>2059</v>
      </c>
      <c r="AL14" s="298">
        <f t="shared" si="5"/>
        <v>2060</v>
      </c>
      <c r="AM14" s="298">
        <f t="shared" si="5"/>
        <v>2061</v>
      </c>
      <c r="AN14" s="298">
        <f t="shared" si="5"/>
        <v>2062</v>
      </c>
      <c r="AO14" s="298">
        <f t="shared" ref="AO14" si="6">$D$5+AN13</f>
        <v>2063</v>
      </c>
      <c r="AP14" s="298">
        <f t="shared" ref="AP14" si="7">$D$5+AO13</f>
        <v>2064</v>
      </c>
    </row>
    <row r="15" spans="2:42" x14ac:dyDescent="0.2">
      <c r="B15" s="480" t="s">
        <v>658</v>
      </c>
      <c r="C15" s="349">
        <f>SUM(D15:AP15)</f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4">
        <v>0</v>
      </c>
      <c r="AE15" s="234">
        <v>0</v>
      </c>
      <c r="AF15" s="234">
        <v>0</v>
      </c>
      <c r="AG15" s="234">
        <v>0</v>
      </c>
      <c r="AH15" s="234">
        <v>0</v>
      </c>
      <c r="AI15" s="234">
        <v>0</v>
      </c>
      <c r="AJ15" s="234">
        <v>0</v>
      </c>
      <c r="AK15" s="234">
        <v>0</v>
      </c>
      <c r="AL15" s="234">
        <v>0</v>
      </c>
      <c r="AM15" s="234">
        <v>0</v>
      </c>
      <c r="AN15" s="234">
        <v>0</v>
      </c>
      <c r="AO15" s="234">
        <v>0</v>
      </c>
      <c r="AP15" s="234">
        <v>0</v>
      </c>
    </row>
    <row r="16" spans="2:42" x14ac:dyDescent="0.2">
      <c r="B16" s="495" t="s">
        <v>678</v>
      </c>
      <c r="C16" s="349">
        <f t="shared" ref="C16:C18" si="8">SUM(D16:AP16)</f>
        <v>0</v>
      </c>
      <c r="D16" s="234">
        <v>0</v>
      </c>
      <c r="E16" s="234">
        <v>0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0</v>
      </c>
      <c r="L16" s="234">
        <v>0</v>
      </c>
      <c r="M16" s="234">
        <v>0</v>
      </c>
      <c r="N16" s="234">
        <v>0</v>
      </c>
      <c r="O16" s="234">
        <v>0</v>
      </c>
      <c r="P16" s="234">
        <v>0</v>
      </c>
      <c r="Q16" s="234">
        <v>0</v>
      </c>
      <c r="R16" s="234">
        <v>0</v>
      </c>
      <c r="S16" s="234">
        <v>0</v>
      </c>
      <c r="T16" s="234">
        <v>0</v>
      </c>
      <c r="U16" s="234">
        <v>0</v>
      </c>
      <c r="V16" s="234">
        <v>0</v>
      </c>
      <c r="W16" s="234">
        <v>0</v>
      </c>
      <c r="X16" s="234">
        <v>0</v>
      </c>
      <c r="Y16" s="234">
        <v>0</v>
      </c>
      <c r="Z16" s="234">
        <v>0</v>
      </c>
      <c r="AA16" s="234">
        <v>0</v>
      </c>
      <c r="AB16" s="234">
        <v>0</v>
      </c>
      <c r="AC16" s="234">
        <v>0</v>
      </c>
      <c r="AD16" s="234">
        <v>0</v>
      </c>
      <c r="AE16" s="234">
        <v>0</v>
      </c>
      <c r="AF16" s="234">
        <v>0</v>
      </c>
      <c r="AG16" s="234">
        <v>0</v>
      </c>
      <c r="AH16" s="234">
        <v>0</v>
      </c>
      <c r="AI16" s="234">
        <v>0</v>
      </c>
      <c r="AJ16" s="234">
        <v>0</v>
      </c>
      <c r="AK16" s="234">
        <v>0</v>
      </c>
      <c r="AL16" s="234">
        <v>0</v>
      </c>
      <c r="AM16" s="234">
        <v>0</v>
      </c>
      <c r="AN16" s="234">
        <v>0</v>
      </c>
      <c r="AO16" s="234">
        <v>0</v>
      </c>
      <c r="AP16" s="234">
        <v>0</v>
      </c>
    </row>
    <row r="17" spans="2:42" x14ac:dyDescent="0.2">
      <c r="B17" s="481" t="s">
        <v>689</v>
      </c>
      <c r="C17" s="349">
        <f t="shared" si="8"/>
        <v>0</v>
      </c>
      <c r="D17" s="234">
        <v>0</v>
      </c>
      <c r="E17" s="234">
        <v>0</v>
      </c>
      <c r="F17" s="234">
        <v>0</v>
      </c>
      <c r="G17" s="234">
        <v>0</v>
      </c>
      <c r="H17" s="234">
        <v>0</v>
      </c>
      <c r="I17" s="234">
        <v>0</v>
      </c>
      <c r="J17" s="234">
        <v>0</v>
      </c>
      <c r="K17" s="234">
        <v>0</v>
      </c>
      <c r="L17" s="234">
        <v>0</v>
      </c>
      <c r="M17" s="234">
        <v>0</v>
      </c>
      <c r="N17" s="234">
        <v>0</v>
      </c>
      <c r="O17" s="234">
        <v>0</v>
      </c>
      <c r="P17" s="234">
        <v>0</v>
      </c>
      <c r="Q17" s="234">
        <v>0</v>
      </c>
      <c r="R17" s="234">
        <v>0</v>
      </c>
      <c r="S17" s="234">
        <v>0</v>
      </c>
      <c r="T17" s="234">
        <v>0</v>
      </c>
      <c r="U17" s="234">
        <v>0</v>
      </c>
      <c r="V17" s="234">
        <v>0</v>
      </c>
      <c r="W17" s="234">
        <v>0</v>
      </c>
      <c r="X17" s="234">
        <v>0</v>
      </c>
      <c r="Y17" s="234">
        <v>0</v>
      </c>
      <c r="Z17" s="234">
        <v>0</v>
      </c>
      <c r="AA17" s="234">
        <v>0</v>
      </c>
      <c r="AB17" s="234">
        <v>0</v>
      </c>
      <c r="AC17" s="234">
        <v>0</v>
      </c>
      <c r="AD17" s="234">
        <v>0</v>
      </c>
      <c r="AE17" s="234">
        <v>0</v>
      </c>
      <c r="AF17" s="234">
        <v>0</v>
      </c>
      <c r="AG17" s="234">
        <v>0</v>
      </c>
      <c r="AH17" s="234">
        <v>0</v>
      </c>
      <c r="AI17" s="234">
        <v>0</v>
      </c>
      <c r="AJ17" s="234">
        <v>0</v>
      </c>
      <c r="AK17" s="234">
        <v>0</v>
      </c>
      <c r="AL17" s="234">
        <v>0</v>
      </c>
      <c r="AM17" s="234">
        <v>0</v>
      </c>
      <c r="AN17" s="234">
        <v>0</v>
      </c>
      <c r="AO17" s="234">
        <v>0</v>
      </c>
      <c r="AP17" s="234">
        <v>0</v>
      </c>
    </row>
    <row r="18" spans="2:42" x14ac:dyDescent="0.2">
      <c r="B18" s="305" t="s">
        <v>591</v>
      </c>
      <c r="C18" s="350">
        <f t="shared" si="8"/>
        <v>0</v>
      </c>
      <c r="D18" s="350">
        <f t="shared" ref="D18:AP18" si="9">SUM(D15:D17)</f>
        <v>0</v>
      </c>
      <c r="E18" s="350">
        <f t="shared" si="9"/>
        <v>0</v>
      </c>
      <c r="F18" s="350">
        <f t="shared" si="9"/>
        <v>0</v>
      </c>
      <c r="G18" s="350">
        <f t="shared" si="9"/>
        <v>0</v>
      </c>
      <c r="H18" s="350">
        <f t="shared" si="9"/>
        <v>0</v>
      </c>
      <c r="I18" s="350">
        <f t="shared" si="9"/>
        <v>0</v>
      </c>
      <c r="J18" s="350">
        <f t="shared" si="9"/>
        <v>0</v>
      </c>
      <c r="K18" s="350">
        <f t="shared" si="9"/>
        <v>0</v>
      </c>
      <c r="L18" s="350">
        <f t="shared" si="9"/>
        <v>0</v>
      </c>
      <c r="M18" s="350">
        <f t="shared" si="9"/>
        <v>0</v>
      </c>
      <c r="N18" s="350">
        <f t="shared" si="9"/>
        <v>0</v>
      </c>
      <c r="O18" s="350">
        <f t="shared" si="9"/>
        <v>0</v>
      </c>
      <c r="P18" s="350">
        <f t="shared" si="9"/>
        <v>0</v>
      </c>
      <c r="Q18" s="350">
        <f t="shared" si="9"/>
        <v>0</v>
      </c>
      <c r="R18" s="350">
        <f t="shared" si="9"/>
        <v>0</v>
      </c>
      <c r="S18" s="350">
        <f t="shared" si="9"/>
        <v>0</v>
      </c>
      <c r="T18" s="350">
        <f t="shared" si="9"/>
        <v>0</v>
      </c>
      <c r="U18" s="350">
        <f t="shared" si="9"/>
        <v>0</v>
      </c>
      <c r="V18" s="350">
        <f t="shared" si="9"/>
        <v>0</v>
      </c>
      <c r="W18" s="350">
        <f t="shared" si="9"/>
        <v>0</v>
      </c>
      <c r="X18" s="350">
        <f t="shared" si="9"/>
        <v>0</v>
      </c>
      <c r="Y18" s="350">
        <f t="shared" si="9"/>
        <v>0</v>
      </c>
      <c r="Z18" s="350">
        <f t="shared" si="9"/>
        <v>0</v>
      </c>
      <c r="AA18" s="350">
        <f t="shared" si="9"/>
        <v>0</v>
      </c>
      <c r="AB18" s="350">
        <f t="shared" si="9"/>
        <v>0</v>
      </c>
      <c r="AC18" s="350">
        <f t="shared" si="9"/>
        <v>0</v>
      </c>
      <c r="AD18" s="350">
        <f t="shared" si="9"/>
        <v>0</v>
      </c>
      <c r="AE18" s="350">
        <f t="shared" si="9"/>
        <v>0</v>
      </c>
      <c r="AF18" s="350">
        <f t="shared" si="9"/>
        <v>0</v>
      </c>
      <c r="AG18" s="350">
        <f t="shared" si="9"/>
        <v>0</v>
      </c>
      <c r="AH18" s="350">
        <f t="shared" si="9"/>
        <v>0</v>
      </c>
      <c r="AI18" s="350">
        <f t="shared" si="9"/>
        <v>0</v>
      </c>
      <c r="AJ18" s="350">
        <f t="shared" si="9"/>
        <v>0</v>
      </c>
      <c r="AK18" s="350">
        <f t="shared" si="9"/>
        <v>0</v>
      </c>
      <c r="AL18" s="350">
        <f t="shared" si="9"/>
        <v>0</v>
      </c>
      <c r="AM18" s="350">
        <f t="shared" si="9"/>
        <v>0</v>
      </c>
      <c r="AN18" s="350">
        <f t="shared" si="9"/>
        <v>0</v>
      </c>
      <c r="AO18" s="350">
        <f t="shared" si="9"/>
        <v>0</v>
      </c>
      <c r="AP18" s="350">
        <f t="shared" si="9"/>
        <v>0</v>
      </c>
    </row>
    <row r="19" spans="2:42" x14ac:dyDescent="0.2">
      <c r="B19" s="299"/>
      <c r="C19" s="299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</row>
    <row r="20" spans="2:42" x14ac:dyDescent="0.2">
      <c r="B20" s="299"/>
      <c r="C20" s="300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</row>
    <row r="21" spans="2:42" x14ac:dyDescent="0.2">
      <c r="B21" s="345" t="s">
        <v>607</v>
      </c>
      <c r="C21" s="346"/>
      <c r="D21" s="254" t="s">
        <v>10</v>
      </c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</row>
    <row r="22" spans="2:42" x14ac:dyDescent="0.2">
      <c r="B22" s="347" t="s">
        <v>288</v>
      </c>
      <c r="C22" s="348"/>
      <c r="D22" s="254">
        <v>1</v>
      </c>
      <c r="E22" s="254">
        <v>2</v>
      </c>
      <c r="F22" s="254">
        <v>3</v>
      </c>
      <c r="G22" s="254">
        <v>4</v>
      </c>
      <c r="H22" s="254">
        <v>5</v>
      </c>
      <c r="I22" s="254">
        <v>6</v>
      </c>
      <c r="J22" s="254">
        <v>7</v>
      </c>
      <c r="K22" s="254">
        <v>8</v>
      </c>
      <c r="L22" s="254">
        <v>9</v>
      </c>
      <c r="M22" s="254">
        <v>10</v>
      </c>
      <c r="N22" s="254">
        <v>11</v>
      </c>
      <c r="O22" s="254">
        <v>12</v>
      </c>
      <c r="P22" s="254">
        <v>13</v>
      </c>
      <c r="Q22" s="254">
        <v>14</v>
      </c>
      <c r="R22" s="254">
        <v>15</v>
      </c>
      <c r="S22" s="254">
        <v>16</v>
      </c>
      <c r="T22" s="254">
        <v>17</v>
      </c>
      <c r="U22" s="254">
        <v>18</v>
      </c>
      <c r="V22" s="254">
        <v>19</v>
      </c>
      <c r="W22" s="254">
        <v>20</v>
      </c>
      <c r="X22" s="254">
        <v>21</v>
      </c>
      <c r="Y22" s="254">
        <v>22</v>
      </c>
      <c r="Z22" s="254">
        <v>23</v>
      </c>
      <c r="AA22" s="254">
        <v>24</v>
      </c>
      <c r="AB22" s="254">
        <v>25</v>
      </c>
      <c r="AC22" s="254">
        <v>26</v>
      </c>
      <c r="AD22" s="254">
        <v>27</v>
      </c>
      <c r="AE22" s="254">
        <v>28</v>
      </c>
      <c r="AF22" s="254">
        <v>29</v>
      </c>
      <c r="AG22" s="254">
        <v>30</v>
      </c>
      <c r="AH22" s="254">
        <v>31</v>
      </c>
      <c r="AI22" s="254">
        <v>32</v>
      </c>
      <c r="AJ22" s="254">
        <v>33</v>
      </c>
      <c r="AK22" s="254">
        <v>34</v>
      </c>
      <c r="AL22" s="254">
        <v>35</v>
      </c>
      <c r="AM22" s="254">
        <v>36</v>
      </c>
      <c r="AN22" s="254">
        <v>37</v>
      </c>
      <c r="AO22" s="254">
        <v>38</v>
      </c>
      <c r="AP22" s="254">
        <v>39</v>
      </c>
    </row>
    <row r="23" spans="2:42" ht="10.8" thickBot="1" x14ac:dyDescent="0.25">
      <c r="B23" s="257" t="s">
        <v>34</v>
      </c>
      <c r="C23" s="257" t="s">
        <v>9</v>
      </c>
      <c r="D23" s="298">
        <v>2026</v>
      </c>
      <c r="E23" s="298">
        <f>$D$5+D22</f>
        <v>2027</v>
      </c>
      <c r="F23" s="298">
        <f t="shared" ref="F23:AN23" si="10">$D$5+E22</f>
        <v>2028</v>
      </c>
      <c r="G23" s="298">
        <f t="shared" si="10"/>
        <v>2029</v>
      </c>
      <c r="H23" s="298">
        <f t="shared" si="10"/>
        <v>2030</v>
      </c>
      <c r="I23" s="298">
        <f t="shared" si="10"/>
        <v>2031</v>
      </c>
      <c r="J23" s="298">
        <f t="shared" si="10"/>
        <v>2032</v>
      </c>
      <c r="K23" s="298">
        <f t="shared" si="10"/>
        <v>2033</v>
      </c>
      <c r="L23" s="298">
        <f t="shared" si="10"/>
        <v>2034</v>
      </c>
      <c r="M23" s="298">
        <f t="shared" si="10"/>
        <v>2035</v>
      </c>
      <c r="N23" s="298">
        <f t="shared" si="10"/>
        <v>2036</v>
      </c>
      <c r="O23" s="298">
        <f t="shared" si="10"/>
        <v>2037</v>
      </c>
      <c r="P23" s="298">
        <f t="shared" si="10"/>
        <v>2038</v>
      </c>
      <c r="Q23" s="298">
        <f t="shared" si="10"/>
        <v>2039</v>
      </c>
      <c r="R23" s="298">
        <f t="shared" si="10"/>
        <v>2040</v>
      </c>
      <c r="S23" s="298">
        <f t="shared" si="10"/>
        <v>2041</v>
      </c>
      <c r="T23" s="298">
        <f t="shared" si="10"/>
        <v>2042</v>
      </c>
      <c r="U23" s="298">
        <f t="shared" si="10"/>
        <v>2043</v>
      </c>
      <c r="V23" s="298">
        <f t="shared" si="10"/>
        <v>2044</v>
      </c>
      <c r="W23" s="298">
        <f t="shared" si="10"/>
        <v>2045</v>
      </c>
      <c r="X23" s="298">
        <f t="shared" si="10"/>
        <v>2046</v>
      </c>
      <c r="Y23" s="298">
        <f t="shared" si="10"/>
        <v>2047</v>
      </c>
      <c r="Z23" s="298">
        <f t="shared" si="10"/>
        <v>2048</v>
      </c>
      <c r="AA23" s="298">
        <f t="shared" si="10"/>
        <v>2049</v>
      </c>
      <c r="AB23" s="298">
        <f t="shared" si="10"/>
        <v>2050</v>
      </c>
      <c r="AC23" s="298">
        <f t="shared" si="10"/>
        <v>2051</v>
      </c>
      <c r="AD23" s="298">
        <f t="shared" si="10"/>
        <v>2052</v>
      </c>
      <c r="AE23" s="298">
        <f t="shared" si="10"/>
        <v>2053</v>
      </c>
      <c r="AF23" s="298">
        <f t="shared" si="10"/>
        <v>2054</v>
      </c>
      <c r="AG23" s="298">
        <f t="shared" si="10"/>
        <v>2055</v>
      </c>
      <c r="AH23" s="298">
        <f t="shared" si="10"/>
        <v>2056</v>
      </c>
      <c r="AI23" s="298">
        <f t="shared" si="10"/>
        <v>2057</v>
      </c>
      <c r="AJ23" s="298">
        <f t="shared" si="10"/>
        <v>2058</v>
      </c>
      <c r="AK23" s="298">
        <f t="shared" si="10"/>
        <v>2059</v>
      </c>
      <c r="AL23" s="298">
        <f t="shared" si="10"/>
        <v>2060</v>
      </c>
      <c r="AM23" s="298">
        <f t="shared" si="10"/>
        <v>2061</v>
      </c>
      <c r="AN23" s="298">
        <f t="shared" si="10"/>
        <v>2062</v>
      </c>
      <c r="AO23" s="298">
        <f t="shared" ref="AO23" si="11">$D$5+AN22</f>
        <v>2063</v>
      </c>
      <c r="AP23" s="298">
        <f t="shared" ref="AP23" si="12">$D$5+AO22</f>
        <v>2064</v>
      </c>
    </row>
    <row r="24" spans="2:42" x14ac:dyDescent="0.2">
      <c r="B24" s="480" t="s">
        <v>658</v>
      </c>
      <c r="C24" s="349">
        <f>SUM(D24:AP24)</f>
        <v>0</v>
      </c>
      <c r="D24" s="234">
        <v>0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4">
        <v>0</v>
      </c>
      <c r="AA24" s="234">
        <v>0</v>
      </c>
      <c r="AB24" s="234">
        <v>0</v>
      </c>
      <c r="AC24" s="234">
        <v>0</v>
      </c>
      <c r="AD24" s="234">
        <v>0</v>
      </c>
      <c r="AE24" s="234">
        <v>0</v>
      </c>
      <c r="AF24" s="234">
        <v>0</v>
      </c>
      <c r="AG24" s="234">
        <v>0</v>
      </c>
      <c r="AH24" s="234">
        <v>0</v>
      </c>
      <c r="AI24" s="234">
        <v>0</v>
      </c>
      <c r="AJ24" s="234">
        <v>0</v>
      </c>
      <c r="AK24" s="234">
        <v>0</v>
      </c>
      <c r="AL24" s="234">
        <v>0</v>
      </c>
      <c r="AM24" s="234">
        <v>0</v>
      </c>
      <c r="AN24" s="234">
        <v>0</v>
      </c>
      <c r="AO24" s="234">
        <v>0</v>
      </c>
      <c r="AP24" s="234">
        <v>0</v>
      </c>
    </row>
    <row r="25" spans="2:42" x14ac:dyDescent="0.2">
      <c r="B25" s="495" t="s">
        <v>678</v>
      </c>
      <c r="C25" s="349">
        <f t="shared" ref="C25:C27" si="13">SUM(D25:AP25)</f>
        <v>0</v>
      </c>
      <c r="D25" s="234">
        <v>0</v>
      </c>
      <c r="E25" s="234">
        <v>0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4">
        <v>0</v>
      </c>
      <c r="L25" s="234">
        <v>0</v>
      </c>
      <c r="M25" s="234">
        <v>0</v>
      </c>
      <c r="N25" s="234">
        <v>0</v>
      </c>
      <c r="O25" s="234">
        <v>0</v>
      </c>
      <c r="P25" s="234">
        <v>0</v>
      </c>
      <c r="Q25" s="234">
        <v>0</v>
      </c>
      <c r="R25" s="234">
        <v>0</v>
      </c>
      <c r="S25" s="234">
        <v>0</v>
      </c>
      <c r="T25" s="234">
        <v>0</v>
      </c>
      <c r="U25" s="234">
        <v>0</v>
      </c>
      <c r="V25" s="234">
        <v>0</v>
      </c>
      <c r="W25" s="234">
        <v>0</v>
      </c>
      <c r="X25" s="234">
        <v>0</v>
      </c>
      <c r="Y25" s="234">
        <v>0</v>
      </c>
      <c r="Z25" s="234">
        <v>0</v>
      </c>
      <c r="AA25" s="234">
        <v>0</v>
      </c>
      <c r="AB25" s="234">
        <v>0</v>
      </c>
      <c r="AC25" s="234">
        <v>0</v>
      </c>
      <c r="AD25" s="234">
        <v>0</v>
      </c>
      <c r="AE25" s="234">
        <v>0</v>
      </c>
      <c r="AF25" s="234">
        <v>0</v>
      </c>
      <c r="AG25" s="234">
        <v>0</v>
      </c>
      <c r="AH25" s="234">
        <v>0</v>
      </c>
      <c r="AI25" s="234">
        <v>0</v>
      </c>
      <c r="AJ25" s="234">
        <v>0</v>
      </c>
      <c r="AK25" s="234">
        <v>0</v>
      </c>
      <c r="AL25" s="234">
        <v>0</v>
      </c>
      <c r="AM25" s="234">
        <v>0</v>
      </c>
      <c r="AN25" s="234">
        <v>0</v>
      </c>
      <c r="AO25" s="234">
        <v>0</v>
      </c>
      <c r="AP25" s="234">
        <v>0</v>
      </c>
    </row>
    <row r="26" spans="2:42" x14ac:dyDescent="0.2">
      <c r="B26" s="481" t="s">
        <v>689</v>
      </c>
      <c r="C26" s="349">
        <f t="shared" si="13"/>
        <v>0</v>
      </c>
      <c r="D26" s="234">
        <f>D8</f>
        <v>0</v>
      </c>
      <c r="E26" s="234">
        <f t="shared" ref="E26:F26" si="14">E8</f>
        <v>0</v>
      </c>
      <c r="F26" s="234">
        <f t="shared" si="14"/>
        <v>0</v>
      </c>
      <c r="G26" s="234">
        <v>0</v>
      </c>
      <c r="H26" s="234">
        <v>0</v>
      </c>
      <c r="I26" s="234">
        <v>0</v>
      </c>
      <c r="J26" s="234">
        <v>0</v>
      </c>
      <c r="K26" s="234">
        <v>0</v>
      </c>
      <c r="L26" s="234">
        <v>0</v>
      </c>
      <c r="M26" s="234">
        <v>0</v>
      </c>
      <c r="N26" s="234">
        <v>0</v>
      </c>
      <c r="O26" s="234">
        <v>0</v>
      </c>
      <c r="P26" s="234">
        <v>0</v>
      </c>
      <c r="Q26" s="234">
        <v>0</v>
      </c>
      <c r="R26" s="234">
        <v>0</v>
      </c>
      <c r="S26" s="234">
        <v>0</v>
      </c>
      <c r="T26" s="234">
        <v>0</v>
      </c>
      <c r="U26" s="234">
        <v>0</v>
      </c>
      <c r="V26" s="234">
        <v>0</v>
      </c>
      <c r="W26" s="234">
        <v>0</v>
      </c>
      <c r="X26" s="234">
        <v>0</v>
      </c>
      <c r="Y26" s="234">
        <v>0</v>
      </c>
      <c r="Z26" s="234">
        <v>0</v>
      </c>
      <c r="AA26" s="234">
        <v>0</v>
      </c>
      <c r="AB26" s="234">
        <v>0</v>
      </c>
      <c r="AC26" s="234">
        <v>0</v>
      </c>
      <c r="AD26" s="234">
        <v>0</v>
      </c>
      <c r="AE26" s="234">
        <v>0</v>
      </c>
      <c r="AF26" s="234">
        <v>0</v>
      </c>
      <c r="AG26" s="234">
        <v>0</v>
      </c>
      <c r="AH26" s="234">
        <v>0</v>
      </c>
      <c r="AI26" s="234">
        <v>0</v>
      </c>
      <c r="AJ26" s="234">
        <v>0</v>
      </c>
      <c r="AK26" s="234">
        <v>0</v>
      </c>
      <c r="AL26" s="234">
        <v>0</v>
      </c>
      <c r="AM26" s="234">
        <v>0</v>
      </c>
      <c r="AN26" s="234">
        <v>0</v>
      </c>
      <c r="AO26" s="234">
        <v>0</v>
      </c>
      <c r="AP26" s="234">
        <v>0</v>
      </c>
    </row>
    <row r="27" spans="2:42" x14ac:dyDescent="0.2">
      <c r="B27" s="305" t="s">
        <v>591</v>
      </c>
      <c r="C27" s="350">
        <f t="shared" si="13"/>
        <v>0</v>
      </c>
      <c r="D27" s="350">
        <f t="shared" ref="D27:AP27" si="15">SUM(D24:D26)</f>
        <v>0</v>
      </c>
      <c r="E27" s="350">
        <f t="shared" si="15"/>
        <v>0</v>
      </c>
      <c r="F27" s="350">
        <f t="shared" si="15"/>
        <v>0</v>
      </c>
      <c r="G27" s="350">
        <f t="shared" si="15"/>
        <v>0</v>
      </c>
      <c r="H27" s="350">
        <f t="shared" si="15"/>
        <v>0</v>
      </c>
      <c r="I27" s="350">
        <f t="shared" si="15"/>
        <v>0</v>
      </c>
      <c r="J27" s="350">
        <f t="shared" si="15"/>
        <v>0</v>
      </c>
      <c r="K27" s="350">
        <f t="shared" si="15"/>
        <v>0</v>
      </c>
      <c r="L27" s="350">
        <f t="shared" si="15"/>
        <v>0</v>
      </c>
      <c r="M27" s="350">
        <f t="shared" si="15"/>
        <v>0</v>
      </c>
      <c r="N27" s="350">
        <f t="shared" si="15"/>
        <v>0</v>
      </c>
      <c r="O27" s="350">
        <f t="shared" si="15"/>
        <v>0</v>
      </c>
      <c r="P27" s="350">
        <f t="shared" si="15"/>
        <v>0</v>
      </c>
      <c r="Q27" s="350">
        <f t="shared" si="15"/>
        <v>0</v>
      </c>
      <c r="R27" s="350">
        <f t="shared" si="15"/>
        <v>0</v>
      </c>
      <c r="S27" s="350">
        <f t="shared" si="15"/>
        <v>0</v>
      </c>
      <c r="T27" s="350">
        <f t="shared" si="15"/>
        <v>0</v>
      </c>
      <c r="U27" s="350">
        <f t="shared" si="15"/>
        <v>0</v>
      </c>
      <c r="V27" s="350">
        <f t="shared" si="15"/>
        <v>0</v>
      </c>
      <c r="W27" s="350">
        <f t="shared" si="15"/>
        <v>0</v>
      </c>
      <c r="X27" s="350">
        <f t="shared" si="15"/>
        <v>0</v>
      </c>
      <c r="Y27" s="350">
        <f t="shared" si="15"/>
        <v>0</v>
      </c>
      <c r="Z27" s="350">
        <f t="shared" si="15"/>
        <v>0</v>
      </c>
      <c r="AA27" s="350">
        <f t="shared" si="15"/>
        <v>0</v>
      </c>
      <c r="AB27" s="350">
        <f t="shared" si="15"/>
        <v>0</v>
      </c>
      <c r="AC27" s="350">
        <f t="shared" si="15"/>
        <v>0</v>
      </c>
      <c r="AD27" s="350">
        <f t="shared" si="15"/>
        <v>0</v>
      </c>
      <c r="AE27" s="350">
        <f t="shared" si="15"/>
        <v>0</v>
      </c>
      <c r="AF27" s="350">
        <f t="shared" si="15"/>
        <v>0</v>
      </c>
      <c r="AG27" s="350">
        <f t="shared" si="15"/>
        <v>0</v>
      </c>
      <c r="AH27" s="350">
        <f t="shared" si="15"/>
        <v>0</v>
      </c>
      <c r="AI27" s="350">
        <f t="shared" si="15"/>
        <v>0</v>
      </c>
      <c r="AJ27" s="350">
        <f t="shared" si="15"/>
        <v>0</v>
      </c>
      <c r="AK27" s="350">
        <f t="shared" si="15"/>
        <v>0</v>
      </c>
      <c r="AL27" s="350">
        <f t="shared" si="15"/>
        <v>0</v>
      </c>
      <c r="AM27" s="350">
        <f t="shared" si="15"/>
        <v>0</v>
      </c>
      <c r="AN27" s="350">
        <f t="shared" si="15"/>
        <v>0</v>
      </c>
      <c r="AO27" s="350">
        <f t="shared" si="15"/>
        <v>0</v>
      </c>
      <c r="AP27" s="350">
        <f t="shared" si="15"/>
        <v>0</v>
      </c>
    </row>
    <row r="28" spans="2:42" x14ac:dyDescent="0.2"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</row>
    <row r="29" spans="2:42" x14ac:dyDescent="0.2"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</row>
    <row r="30" spans="2:42" x14ac:dyDescent="0.2">
      <c r="B30" s="345" t="s">
        <v>608</v>
      </c>
      <c r="C30" s="346"/>
      <c r="D30" s="254" t="s">
        <v>10</v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</row>
    <row r="31" spans="2:42" x14ac:dyDescent="0.2">
      <c r="B31" s="347" t="s">
        <v>289</v>
      </c>
      <c r="C31" s="348"/>
      <c r="D31" s="254">
        <v>1</v>
      </c>
      <c r="E31" s="254">
        <v>2</v>
      </c>
      <c r="F31" s="254">
        <v>3</v>
      </c>
      <c r="G31" s="254">
        <v>4</v>
      </c>
      <c r="H31" s="254">
        <v>5</v>
      </c>
      <c r="I31" s="254">
        <v>6</v>
      </c>
      <c r="J31" s="254">
        <v>7</v>
      </c>
      <c r="K31" s="254">
        <v>8</v>
      </c>
      <c r="L31" s="254">
        <v>9</v>
      </c>
      <c r="M31" s="254">
        <v>10</v>
      </c>
      <c r="N31" s="254">
        <v>11</v>
      </c>
      <c r="O31" s="254">
        <v>12</v>
      </c>
      <c r="P31" s="254">
        <v>13</v>
      </c>
      <c r="Q31" s="254">
        <v>14</v>
      </c>
      <c r="R31" s="254">
        <v>15</v>
      </c>
      <c r="S31" s="254">
        <v>16</v>
      </c>
      <c r="T31" s="254">
        <v>17</v>
      </c>
      <c r="U31" s="254">
        <v>18</v>
      </c>
      <c r="V31" s="254">
        <v>19</v>
      </c>
      <c r="W31" s="254">
        <v>20</v>
      </c>
      <c r="X31" s="254">
        <v>21</v>
      </c>
      <c r="Y31" s="254">
        <v>22</v>
      </c>
      <c r="Z31" s="254">
        <v>23</v>
      </c>
      <c r="AA31" s="254">
        <v>24</v>
      </c>
      <c r="AB31" s="254">
        <v>25</v>
      </c>
      <c r="AC31" s="254">
        <v>26</v>
      </c>
      <c r="AD31" s="254">
        <v>27</v>
      </c>
      <c r="AE31" s="254">
        <v>28</v>
      </c>
      <c r="AF31" s="254">
        <v>29</v>
      </c>
      <c r="AG31" s="254">
        <v>30</v>
      </c>
      <c r="AH31" s="254">
        <v>31</v>
      </c>
      <c r="AI31" s="254">
        <v>32</v>
      </c>
      <c r="AJ31" s="254">
        <v>33</v>
      </c>
      <c r="AK31" s="254">
        <v>34</v>
      </c>
      <c r="AL31" s="254">
        <v>35</v>
      </c>
      <c r="AM31" s="254">
        <v>36</v>
      </c>
      <c r="AN31" s="254">
        <v>37</v>
      </c>
      <c r="AO31" s="254">
        <v>38</v>
      </c>
      <c r="AP31" s="254">
        <v>39</v>
      </c>
    </row>
    <row r="32" spans="2:42" ht="10.8" thickBot="1" x14ac:dyDescent="0.25">
      <c r="B32" s="257" t="s">
        <v>34</v>
      </c>
      <c r="C32" s="257" t="s">
        <v>9</v>
      </c>
      <c r="D32" s="298">
        <v>2026</v>
      </c>
      <c r="E32" s="298">
        <f>$D$5+D31</f>
        <v>2027</v>
      </c>
      <c r="F32" s="298">
        <f t="shared" ref="F32:AN32" si="16">$D$5+E31</f>
        <v>2028</v>
      </c>
      <c r="G32" s="298">
        <f t="shared" si="16"/>
        <v>2029</v>
      </c>
      <c r="H32" s="298">
        <f t="shared" si="16"/>
        <v>2030</v>
      </c>
      <c r="I32" s="298">
        <f t="shared" si="16"/>
        <v>2031</v>
      </c>
      <c r="J32" s="298">
        <f t="shared" si="16"/>
        <v>2032</v>
      </c>
      <c r="K32" s="298">
        <f t="shared" si="16"/>
        <v>2033</v>
      </c>
      <c r="L32" s="298">
        <f t="shared" si="16"/>
        <v>2034</v>
      </c>
      <c r="M32" s="298">
        <f t="shared" si="16"/>
        <v>2035</v>
      </c>
      <c r="N32" s="298">
        <f t="shared" si="16"/>
        <v>2036</v>
      </c>
      <c r="O32" s="298">
        <f t="shared" si="16"/>
        <v>2037</v>
      </c>
      <c r="P32" s="298">
        <f t="shared" si="16"/>
        <v>2038</v>
      </c>
      <c r="Q32" s="298">
        <f t="shared" si="16"/>
        <v>2039</v>
      </c>
      <c r="R32" s="298">
        <f t="shared" si="16"/>
        <v>2040</v>
      </c>
      <c r="S32" s="298">
        <f t="shared" si="16"/>
        <v>2041</v>
      </c>
      <c r="T32" s="298">
        <f t="shared" si="16"/>
        <v>2042</v>
      </c>
      <c r="U32" s="298">
        <f t="shared" si="16"/>
        <v>2043</v>
      </c>
      <c r="V32" s="298">
        <f t="shared" si="16"/>
        <v>2044</v>
      </c>
      <c r="W32" s="298">
        <f t="shared" si="16"/>
        <v>2045</v>
      </c>
      <c r="X32" s="298">
        <f t="shared" si="16"/>
        <v>2046</v>
      </c>
      <c r="Y32" s="298">
        <f t="shared" si="16"/>
        <v>2047</v>
      </c>
      <c r="Z32" s="298">
        <f t="shared" si="16"/>
        <v>2048</v>
      </c>
      <c r="AA32" s="298">
        <f t="shared" si="16"/>
        <v>2049</v>
      </c>
      <c r="AB32" s="298">
        <f t="shared" si="16"/>
        <v>2050</v>
      </c>
      <c r="AC32" s="298">
        <f t="shared" si="16"/>
        <v>2051</v>
      </c>
      <c r="AD32" s="298">
        <f t="shared" si="16"/>
        <v>2052</v>
      </c>
      <c r="AE32" s="298">
        <f t="shared" si="16"/>
        <v>2053</v>
      </c>
      <c r="AF32" s="298">
        <f t="shared" si="16"/>
        <v>2054</v>
      </c>
      <c r="AG32" s="298">
        <f t="shared" si="16"/>
        <v>2055</v>
      </c>
      <c r="AH32" s="298">
        <f t="shared" si="16"/>
        <v>2056</v>
      </c>
      <c r="AI32" s="298">
        <f t="shared" si="16"/>
        <v>2057</v>
      </c>
      <c r="AJ32" s="298">
        <f t="shared" si="16"/>
        <v>2058</v>
      </c>
      <c r="AK32" s="298">
        <f t="shared" si="16"/>
        <v>2059</v>
      </c>
      <c r="AL32" s="298">
        <f t="shared" si="16"/>
        <v>2060</v>
      </c>
      <c r="AM32" s="298">
        <f t="shared" si="16"/>
        <v>2061</v>
      </c>
      <c r="AN32" s="298">
        <f t="shared" si="16"/>
        <v>2062</v>
      </c>
      <c r="AO32" s="298">
        <f t="shared" ref="AO32" si="17">$D$5+AN31</f>
        <v>2063</v>
      </c>
      <c r="AP32" s="298">
        <f t="shared" ref="AP32" si="18">$D$5+AO31</f>
        <v>2064</v>
      </c>
    </row>
    <row r="33" spans="2:42" x14ac:dyDescent="0.2">
      <c r="B33" s="480" t="s">
        <v>658</v>
      </c>
      <c r="C33" s="349">
        <f>SUM(D33:AP33)</f>
        <v>0</v>
      </c>
      <c r="D33" s="234">
        <v>0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0</v>
      </c>
      <c r="O33" s="234">
        <v>0</v>
      </c>
      <c r="P33" s="234">
        <v>0</v>
      </c>
      <c r="Q33" s="234">
        <v>0</v>
      </c>
      <c r="R33" s="234">
        <v>0</v>
      </c>
      <c r="S33" s="234">
        <v>0</v>
      </c>
      <c r="T33" s="234">
        <v>0</v>
      </c>
      <c r="U33" s="234">
        <v>0</v>
      </c>
      <c r="V33" s="234">
        <v>0</v>
      </c>
      <c r="W33" s="234">
        <v>0</v>
      </c>
      <c r="X33" s="234">
        <v>0</v>
      </c>
      <c r="Y33" s="234">
        <v>0</v>
      </c>
      <c r="Z33" s="234">
        <v>0</v>
      </c>
      <c r="AA33" s="234">
        <v>0</v>
      </c>
      <c r="AB33" s="234">
        <v>0</v>
      </c>
      <c r="AC33" s="234">
        <v>0</v>
      </c>
      <c r="AD33" s="234">
        <v>0</v>
      </c>
      <c r="AE33" s="234">
        <v>0</v>
      </c>
      <c r="AF33" s="234">
        <v>0</v>
      </c>
      <c r="AG33" s="234">
        <v>0</v>
      </c>
      <c r="AH33" s="234">
        <v>0</v>
      </c>
      <c r="AI33" s="234">
        <v>0</v>
      </c>
      <c r="AJ33" s="234">
        <v>0</v>
      </c>
      <c r="AK33" s="234">
        <v>0</v>
      </c>
      <c r="AL33" s="234">
        <v>0</v>
      </c>
      <c r="AM33" s="234">
        <v>0</v>
      </c>
      <c r="AN33" s="234">
        <v>0</v>
      </c>
      <c r="AO33" s="234">
        <v>0</v>
      </c>
      <c r="AP33" s="234">
        <v>0</v>
      </c>
    </row>
    <row r="34" spans="2:42" x14ac:dyDescent="0.2">
      <c r="B34" s="495" t="s">
        <v>678</v>
      </c>
      <c r="C34" s="349">
        <f t="shared" ref="C34:C36" si="19">SUM(D34:AP34)</f>
        <v>0</v>
      </c>
      <c r="D34" s="234">
        <v>0</v>
      </c>
      <c r="E34" s="234">
        <v>0</v>
      </c>
      <c r="F34" s="234">
        <v>0</v>
      </c>
      <c r="G34" s="234">
        <v>0</v>
      </c>
      <c r="H34" s="234">
        <v>0</v>
      </c>
      <c r="I34" s="234">
        <v>0</v>
      </c>
      <c r="J34" s="234">
        <v>0</v>
      </c>
      <c r="K34" s="234">
        <v>0</v>
      </c>
      <c r="L34" s="234">
        <v>0</v>
      </c>
      <c r="M34" s="234">
        <v>0</v>
      </c>
      <c r="N34" s="234">
        <v>0</v>
      </c>
      <c r="O34" s="234">
        <v>0</v>
      </c>
      <c r="P34" s="234">
        <v>0</v>
      </c>
      <c r="Q34" s="234">
        <v>0</v>
      </c>
      <c r="R34" s="234">
        <v>0</v>
      </c>
      <c r="S34" s="234">
        <v>0</v>
      </c>
      <c r="T34" s="234">
        <v>0</v>
      </c>
      <c r="U34" s="234">
        <v>0</v>
      </c>
      <c r="V34" s="234">
        <v>0</v>
      </c>
      <c r="W34" s="234">
        <v>0</v>
      </c>
      <c r="X34" s="234">
        <v>0</v>
      </c>
      <c r="Y34" s="234">
        <v>0</v>
      </c>
      <c r="Z34" s="234">
        <v>0</v>
      </c>
      <c r="AA34" s="234">
        <v>0</v>
      </c>
      <c r="AB34" s="234">
        <v>0</v>
      </c>
      <c r="AC34" s="234">
        <v>0</v>
      </c>
      <c r="AD34" s="234">
        <v>0</v>
      </c>
      <c r="AE34" s="234">
        <v>0</v>
      </c>
      <c r="AF34" s="234">
        <v>0</v>
      </c>
      <c r="AG34" s="234">
        <v>0</v>
      </c>
      <c r="AH34" s="234">
        <v>0</v>
      </c>
      <c r="AI34" s="234">
        <v>0</v>
      </c>
      <c r="AJ34" s="234">
        <v>0</v>
      </c>
      <c r="AK34" s="234">
        <v>0</v>
      </c>
      <c r="AL34" s="234">
        <v>0</v>
      </c>
      <c r="AM34" s="234">
        <v>0</v>
      </c>
      <c r="AN34" s="234">
        <v>0</v>
      </c>
      <c r="AO34" s="234">
        <v>0</v>
      </c>
      <c r="AP34" s="234">
        <v>0</v>
      </c>
    </row>
    <row r="35" spans="2:42" x14ac:dyDescent="0.2">
      <c r="B35" s="481" t="s">
        <v>689</v>
      </c>
      <c r="C35" s="349">
        <f t="shared" si="19"/>
        <v>0</v>
      </c>
      <c r="D35" s="234">
        <v>0</v>
      </c>
      <c r="E35" s="234">
        <v>0</v>
      </c>
      <c r="F35" s="234">
        <v>0</v>
      </c>
      <c r="G35" s="234">
        <v>0</v>
      </c>
      <c r="H35" s="234">
        <v>0</v>
      </c>
      <c r="I35" s="234">
        <v>0</v>
      </c>
      <c r="J35" s="234">
        <v>0</v>
      </c>
      <c r="K35" s="234">
        <v>0</v>
      </c>
      <c r="L35" s="234">
        <v>0</v>
      </c>
      <c r="M35" s="234">
        <v>0</v>
      </c>
      <c r="N35" s="234">
        <v>0</v>
      </c>
      <c r="O35" s="234">
        <v>0</v>
      </c>
      <c r="P35" s="234">
        <v>0</v>
      </c>
      <c r="Q35" s="234">
        <v>0</v>
      </c>
      <c r="R35" s="234">
        <v>0</v>
      </c>
      <c r="S35" s="234">
        <v>0</v>
      </c>
      <c r="T35" s="234">
        <v>0</v>
      </c>
      <c r="U35" s="234">
        <v>0</v>
      </c>
      <c r="V35" s="234">
        <v>0</v>
      </c>
      <c r="W35" s="234">
        <v>0</v>
      </c>
      <c r="X35" s="234">
        <v>0</v>
      </c>
      <c r="Y35" s="234">
        <v>0</v>
      </c>
      <c r="Z35" s="234">
        <v>0</v>
      </c>
      <c r="AA35" s="234">
        <v>0</v>
      </c>
      <c r="AB35" s="234">
        <v>0</v>
      </c>
      <c r="AC35" s="234">
        <v>0</v>
      </c>
      <c r="AD35" s="234">
        <v>0</v>
      </c>
      <c r="AE35" s="234">
        <v>0</v>
      </c>
      <c r="AF35" s="234">
        <v>0</v>
      </c>
      <c r="AG35" s="234">
        <v>0</v>
      </c>
      <c r="AH35" s="234">
        <v>0</v>
      </c>
      <c r="AI35" s="234">
        <v>0</v>
      </c>
      <c r="AJ35" s="234">
        <v>0</v>
      </c>
      <c r="AK35" s="234">
        <v>0</v>
      </c>
      <c r="AL35" s="234">
        <v>0</v>
      </c>
      <c r="AM35" s="234">
        <v>0</v>
      </c>
      <c r="AN35" s="234">
        <v>0</v>
      </c>
      <c r="AO35" s="234">
        <v>0</v>
      </c>
      <c r="AP35" s="234">
        <v>0</v>
      </c>
    </row>
    <row r="36" spans="2:42" x14ac:dyDescent="0.2">
      <c r="B36" s="305" t="s">
        <v>591</v>
      </c>
      <c r="C36" s="350">
        <f t="shared" si="19"/>
        <v>0</v>
      </c>
      <c r="D36" s="350">
        <f t="shared" ref="D36:AP36" si="20">SUM(D33:D35)</f>
        <v>0</v>
      </c>
      <c r="E36" s="350">
        <f t="shared" si="20"/>
        <v>0</v>
      </c>
      <c r="F36" s="350">
        <f t="shared" si="20"/>
        <v>0</v>
      </c>
      <c r="G36" s="350">
        <f t="shared" si="20"/>
        <v>0</v>
      </c>
      <c r="H36" s="350">
        <f t="shared" si="20"/>
        <v>0</v>
      </c>
      <c r="I36" s="350">
        <f t="shared" si="20"/>
        <v>0</v>
      </c>
      <c r="J36" s="350">
        <f t="shared" si="20"/>
        <v>0</v>
      </c>
      <c r="K36" s="350">
        <f t="shared" si="20"/>
        <v>0</v>
      </c>
      <c r="L36" s="350">
        <f t="shared" si="20"/>
        <v>0</v>
      </c>
      <c r="M36" s="350">
        <f t="shared" si="20"/>
        <v>0</v>
      </c>
      <c r="N36" s="350">
        <f t="shared" si="20"/>
        <v>0</v>
      </c>
      <c r="O36" s="350">
        <f t="shared" si="20"/>
        <v>0</v>
      </c>
      <c r="P36" s="350">
        <f t="shared" si="20"/>
        <v>0</v>
      </c>
      <c r="Q36" s="350">
        <f t="shared" si="20"/>
        <v>0</v>
      </c>
      <c r="R36" s="350">
        <f t="shared" si="20"/>
        <v>0</v>
      </c>
      <c r="S36" s="350">
        <f t="shared" si="20"/>
        <v>0</v>
      </c>
      <c r="T36" s="350">
        <f t="shared" si="20"/>
        <v>0</v>
      </c>
      <c r="U36" s="350">
        <f t="shared" si="20"/>
        <v>0</v>
      </c>
      <c r="V36" s="350">
        <f t="shared" si="20"/>
        <v>0</v>
      </c>
      <c r="W36" s="350">
        <f t="shared" si="20"/>
        <v>0</v>
      </c>
      <c r="X36" s="350">
        <f t="shared" si="20"/>
        <v>0</v>
      </c>
      <c r="Y36" s="350">
        <f t="shared" si="20"/>
        <v>0</v>
      </c>
      <c r="Z36" s="350">
        <f t="shared" si="20"/>
        <v>0</v>
      </c>
      <c r="AA36" s="350">
        <f t="shared" si="20"/>
        <v>0</v>
      </c>
      <c r="AB36" s="350">
        <f t="shared" si="20"/>
        <v>0</v>
      </c>
      <c r="AC36" s="350">
        <f t="shared" si="20"/>
        <v>0</v>
      </c>
      <c r="AD36" s="350">
        <f t="shared" si="20"/>
        <v>0</v>
      </c>
      <c r="AE36" s="350">
        <f t="shared" si="20"/>
        <v>0</v>
      </c>
      <c r="AF36" s="350">
        <f t="shared" si="20"/>
        <v>0</v>
      </c>
      <c r="AG36" s="350">
        <f t="shared" si="20"/>
        <v>0</v>
      </c>
      <c r="AH36" s="350">
        <f t="shared" si="20"/>
        <v>0</v>
      </c>
      <c r="AI36" s="350">
        <f t="shared" si="20"/>
        <v>0</v>
      </c>
      <c r="AJ36" s="350">
        <f t="shared" si="20"/>
        <v>0</v>
      </c>
      <c r="AK36" s="350">
        <f t="shared" si="20"/>
        <v>0</v>
      </c>
      <c r="AL36" s="350">
        <f t="shared" si="20"/>
        <v>0</v>
      </c>
      <c r="AM36" s="350">
        <f t="shared" si="20"/>
        <v>0</v>
      </c>
      <c r="AN36" s="350">
        <f t="shared" si="20"/>
        <v>0</v>
      </c>
      <c r="AO36" s="350">
        <f t="shared" si="20"/>
        <v>0</v>
      </c>
      <c r="AP36" s="350">
        <f t="shared" si="20"/>
        <v>0</v>
      </c>
    </row>
    <row r="38" spans="2:42" x14ac:dyDescent="0.2">
      <c r="B38" s="299"/>
      <c r="C38" s="299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FF99"/>
  </sheetPr>
  <dimension ref="B2:AP47"/>
  <sheetViews>
    <sheetView zoomScale="90" zoomScaleNormal="90" workbookViewId="0">
      <selection activeCell="D7" sqref="D7"/>
    </sheetView>
  </sheetViews>
  <sheetFormatPr defaultColWidth="9.21875" defaultRowHeight="10.199999999999999" x14ac:dyDescent="0.2"/>
  <cols>
    <col min="1" max="1" width="3.77734375" style="253" customWidth="1"/>
    <col min="2" max="2" width="41.21875" style="253" bestFit="1" customWidth="1"/>
    <col min="3" max="3" width="12" style="253" customWidth="1"/>
    <col min="4" max="42" width="9.77734375" style="253" bestFit="1" customWidth="1"/>
    <col min="43" max="16384" width="9.21875" style="253"/>
  </cols>
  <sheetData>
    <row r="2" spans="2:42" x14ac:dyDescent="0.2">
      <c r="B2" s="254"/>
      <c r="C2" s="254"/>
      <c r="D2" s="254" t="s">
        <v>10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</row>
    <row r="3" spans="2:42" x14ac:dyDescent="0.2">
      <c r="B3" s="255" t="s">
        <v>464</v>
      </c>
      <c r="C3" s="255"/>
      <c r="D3" s="256">
        <v>1</v>
      </c>
      <c r="E3" s="256">
        <v>2</v>
      </c>
      <c r="F3" s="256">
        <v>3</v>
      </c>
      <c r="G3" s="256">
        <v>4</v>
      </c>
      <c r="H3" s="256">
        <v>5</v>
      </c>
      <c r="I3" s="256">
        <v>6</v>
      </c>
      <c r="J3" s="256">
        <v>7</v>
      </c>
      <c r="K3" s="256">
        <v>8</v>
      </c>
      <c r="L3" s="256">
        <v>9</v>
      </c>
      <c r="M3" s="256">
        <v>10</v>
      </c>
      <c r="N3" s="256">
        <v>11</v>
      </c>
      <c r="O3" s="256">
        <v>12</v>
      </c>
      <c r="P3" s="256">
        <v>13</v>
      </c>
      <c r="Q3" s="256">
        <v>14</v>
      </c>
      <c r="R3" s="256">
        <v>15</v>
      </c>
      <c r="S3" s="256">
        <v>16</v>
      </c>
      <c r="T3" s="256">
        <v>17</v>
      </c>
      <c r="U3" s="256">
        <v>18</v>
      </c>
      <c r="V3" s="256">
        <v>19</v>
      </c>
      <c r="W3" s="256">
        <v>20</v>
      </c>
      <c r="X3" s="256">
        <v>21</v>
      </c>
      <c r="Y3" s="256">
        <v>22</v>
      </c>
      <c r="Z3" s="256">
        <v>23</v>
      </c>
      <c r="AA3" s="256">
        <v>24</v>
      </c>
      <c r="AB3" s="256">
        <v>25</v>
      </c>
      <c r="AC3" s="256">
        <v>26</v>
      </c>
      <c r="AD3" s="256">
        <v>27</v>
      </c>
      <c r="AE3" s="256">
        <v>28</v>
      </c>
      <c r="AF3" s="256">
        <v>29</v>
      </c>
      <c r="AG3" s="256">
        <v>30</v>
      </c>
      <c r="AH3" s="256">
        <v>31</v>
      </c>
      <c r="AI3" s="256">
        <v>32</v>
      </c>
      <c r="AJ3" s="256">
        <v>33</v>
      </c>
      <c r="AK3" s="256">
        <v>34</v>
      </c>
      <c r="AL3" s="256">
        <v>35</v>
      </c>
      <c r="AM3" s="256">
        <v>36</v>
      </c>
      <c r="AN3" s="256">
        <v>37</v>
      </c>
      <c r="AO3" s="256">
        <v>38</v>
      </c>
      <c r="AP3" s="256">
        <v>39</v>
      </c>
    </row>
    <row r="4" spans="2:42" x14ac:dyDescent="0.2">
      <c r="B4" s="257" t="s">
        <v>33</v>
      </c>
      <c r="C4" s="258" t="s">
        <v>9</v>
      </c>
      <c r="D4" s="259">
        <v>2026</v>
      </c>
      <c r="E4" s="259">
        <f>D4+$D$3</f>
        <v>2027</v>
      </c>
      <c r="F4" s="259">
        <f t="shared" ref="F4:AG4" si="0">E4+$D$3</f>
        <v>2028</v>
      </c>
      <c r="G4" s="259">
        <f t="shared" si="0"/>
        <v>2029</v>
      </c>
      <c r="H4" s="259">
        <f t="shared" si="0"/>
        <v>2030</v>
      </c>
      <c r="I4" s="259">
        <f t="shared" si="0"/>
        <v>2031</v>
      </c>
      <c r="J4" s="259">
        <f t="shared" si="0"/>
        <v>2032</v>
      </c>
      <c r="K4" s="259">
        <f t="shared" si="0"/>
        <v>2033</v>
      </c>
      <c r="L4" s="259">
        <f t="shared" si="0"/>
        <v>2034</v>
      </c>
      <c r="M4" s="259">
        <f t="shared" si="0"/>
        <v>2035</v>
      </c>
      <c r="N4" s="259">
        <f t="shared" si="0"/>
        <v>2036</v>
      </c>
      <c r="O4" s="259">
        <f t="shared" si="0"/>
        <v>2037</v>
      </c>
      <c r="P4" s="259">
        <f t="shared" si="0"/>
        <v>2038</v>
      </c>
      <c r="Q4" s="259">
        <f t="shared" si="0"/>
        <v>2039</v>
      </c>
      <c r="R4" s="259">
        <f t="shared" si="0"/>
        <v>2040</v>
      </c>
      <c r="S4" s="259">
        <f t="shared" si="0"/>
        <v>2041</v>
      </c>
      <c r="T4" s="259">
        <f t="shared" si="0"/>
        <v>2042</v>
      </c>
      <c r="U4" s="259">
        <f t="shared" si="0"/>
        <v>2043</v>
      </c>
      <c r="V4" s="259">
        <f t="shared" si="0"/>
        <v>2044</v>
      </c>
      <c r="W4" s="259">
        <f t="shared" si="0"/>
        <v>2045</v>
      </c>
      <c r="X4" s="259">
        <f t="shared" si="0"/>
        <v>2046</v>
      </c>
      <c r="Y4" s="259">
        <f t="shared" si="0"/>
        <v>2047</v>
      </c>
      <c r="Z4" s="259">
        <f t="shared" si="0"/>
        <v>2048</v>
      </c>
      <c r="AA4" s="259">
        <f t="shared" si="0"/>
        <v>2049</v>
      </c>
      <c r="AB4" s="259">
        <f t="shared" si="0"/>
        <v>2050</v>
      </c>
      <c r="AC4" s="259">
        <f t="shared" si="0"/>
        <v>2051</v>
      </c>
      <c r="AD4" s="259">
        <f t="shared" si="0"/>
        <v>2052</v>
      </c>
      <c r="AE4" s="259">
        <f t="shared" si="0"/>
        <v>2053</v>
      </c>
      <c r="AF4" s="259">
        <f t="shared" si="0"/>
        <v>2054</v>
      </c>
      <c r="AG4" s="259">
        <f t="shared" si="0"/>
        <v>2055</v>
      </c>
      <c r="AH4" s="259">
        <f t="shared" ref="AH4" si="1">AG4+$D$3</f>
        <v>2056</v>
      </c>
      <c r="AI4" s="259">
        <f t="shared" ref="AI4" si="2">AH4+$D$3</f>
        <v>2057</v>
      </c>
      <c r="AJ4" s="259">
        <f t="shared" ref="AJ4" si="3">AI4+$D$3</f>
        <v>2058</v>
      </c>
      <c r="AK4" s="259">
        <f t="shared" ref="AK4" si="4">AJ4+$D$3</f>
        <v>2059</v>
      </c>
      <c r="AL4" s="259">
        <f t="shared" ref="AL4" si="5">AK4+$D$3</f>
        <v>2060</v>
      </c>
      <c r="AM4" s="259">
        <f t="shared" ref="AM4" si="6">AL4+$D$3</f>
        <v>2061</v>
      </c>
      <c r="AN4" s="259">
        <f t="shared" ref="AN4" si="7">AM4+$D$3</f>
        <v>2062</v>
      </c>
      <c r="AO4" s="259">
        <f t="shared" ref="AO4" si="8">AN4+$D$3</f>
        <v>2063</v>
      </c>
      <c r="AP4" s="259">
        <f t="shared" ref="AP4" si="9">AO4+$D$3</f>
        <v>2064</v>
      </c>
    </row>
    <row r="5" spans="2:42" x14ac:dyDescent="0.2">
      <c r="B5" s="254" t="s">
        <v>409</v>
      </c>
      <c r="C5" s="260">
        <f>SUM(D5:AP5)</f>
        <v>0</v>
      </c>
      <c r="D5" s="261">
        <f>'10_A Bezpečnosť (cesty)'!D66*Vstupy!$C$46</f>
        <v>0</v>
      </c>
      <c r="E5" s="261">
        <f>'10_A Bezpečnosť (cesty)'!E66*Vstupy!$C$46</f>
        <v>0</v>
      </c>
      <c r="F5" s="261">
        <f>'10_A Bezpečnosť (cesty)'!F66*Vstupy!$C$46</f>
        <v>0</v>
      </c>
      <c r="G5" s="261">
        <f>'10_A Bezpečnosť (cesty)'!G66*Vstupy!$C$46</f>
        <v>0</v>
      </c>
      <c r="H5" s="261">
        <f>'10_A Bezpečnosť (cesty)'!H66*Vstupy!$C$46</f>
        <v>0</v>
      </c>
      <c r="I5" s="261">
        <f>'10_A Bezpečnosť (cesty)'!I66*Vstupy!$C$46</f>
        <v>0</v>
      </c>
      <c r="J5" s="261">
        <f>'10_A Bezpečnosť (cesty)'!J66*Vstupy!$C$46</f>
        <v>0</v>
      </c>
      <c r="K5" s="261">
        <f>'10_A Bezpečnosť (cesty)'!K66*Vstupy!$C$46</f>
        <v>0</v>
      </c>
      <c r="L5" s="261">
        <f>'10_A Bezpečnosť (cesty)'!L66*Vstupy!$C$46</f>
        <v>0</v>
      </c>
      <c r="M5" s="261">
        <f>'10_A Bezpečnosť (cesty)'!M66*Vstupy!$C$46</f>
        <v>0</v>
      </c>
      <c r="N5" s="261">
        <f>'10_A Bezpečnosť (cesty)'!N66*Vstupy!$C$46</f>
        <v>0</v>
      </c>
      <c r="O5" s="261">
        <f>'10_A Bezpečnosť (cesty)'!O66*Vstupy!$C$46</f>
        <v>0</v>
      </c>
      <c r="P5" s="261">
        <f>'10_A Bezpečnosť (cesty)'!P66*Vstupy!$C$46</f>
        <v>0</v>
      </c>
      <c r="Q5" s="261">
        <f>'10_A Bezpečnosť (cesty)'!Q66*Vstupy!$C$46</f>
        <v>0</v>
      </c>
      <c r="R5" s="261">
        <f>'10_A Bezpečnosť (cesty)'!R66*Vstupy!$C$46</f>
        <v>0</v>
      </c>
      <c r="S5" s="261">
        <f>'10_A Bezpečnosť (cesty)'!S66*Vstupy!$C$46</f>
        <v>0</v>
      </c>
      <c r="T5" s="261">
        <f>'10_A Bezpečnosť (cesty)'!T66*Vstupy!$C$46</f>
        <v>0</v>
      </c>
      <c r="U5" s="261">
        <f>'10_A Bezpečnosť (cesty)'!U66*Vstupy!$C$46</f>
        <v>0</v>
      </c>
      <c r="V5" s="261">
        <f>'10_A Bezpečnosť (cesty)'!V66*Vstupy!$C$46</f>
        <v>0</v>
      </c>
      <c r="W5" s="261">
        <f>'10_A Bezpečnosť (cesty)'!W66*Vstupy!$C$46</f>
        <v>0</v>
      </c>
      <c r="X5" s="261">
        <f>'10_A Bezpečnosť (cesty)'!X66*Vstupy!$C$46</f>
        <v>0</v>
      </c>
      <c r="Y5" s="261">
        <f>'10_A Bezpečnosť (cesty)'!Y66*Vstupy!$C$46</f>
        <v>0</v>
      </c>
      <c r="Z5" s="261">
        <f>'10_A Bezpečnosť (cesty)'!Z66*Vstupy!$C$46</f>
        <v>0</v>
      </c>
      <c r="AA5" s="261">
        <f>'10_A Bezpečnosť (cesty)'!AA66*Vstupy!$C$46</f>
        <v>0</v>
      </c>
      <c r="AB5" s="261">
        <f>'10_A Bezpečnosť (cesty)'!AB66*Vstupy!$C$46</f>
        <v>0</v>
      </c>
      <c r="AC5" s="261">
        <f>'10_A Bezpečnosť (cesty)'!AC66*Vstupy!$C$46</f>
        <v>0</v>
      </c>
      <c r="AD5" s="261">
        <f>'10_A Bezpečnosť (cesty)'!AD66*Vstupy!$C$46</f>
        <v>0</v>
      </c>
      <c r="AE5" s="261">
        <f>'10_A Bezpečnosť (cesty)'!AE66*Vstupy!$C$46</f>
        <v>0</v>
      </c>
      <c r="AF5" s="261">
        <f>'10_A Bezpečnosť (cesty)'!AF66*Vstupy!$C$46</f>
        <v>0</v>
      </c>
      <c r="AG5" s="261">
        <f>'10_A Bezpečnosť (cesty)'!AG66*Vstupy!$C$46</f>
        <v>0</v>
      </c>
      <c r="AH5" s="261">
        <f>'10_A Bezpečnosť (cesty)'!AH66*Vstupy!$C$46</f>
        <v>0</v>
      </c>
      <c r="AI5" s="261">
        <f>'10_A Bezpečnosť (cesty)'!AI66*Vstupy!$C$46</f>
        <v>0</v>
      </c>
      <c r="AJ5" s="261">
        <f>'10_A Bezpečnosť (cesty)'!AJ66*Vstupy!$C$46</f>
        <v>0</v>
      </c>
      <c r="AK5" s="261">
        <f>'10_A Bezpečnosť (cesty)'!AK66*Vstupy!$C$46</f>
        <v>0</v>
      </c>
      <c r="AL5" s="261">
        <f>'10_A Bezpečnosť (cesty)'!AL66*Vstupy!$C$46</f>
        <v>0</v>
      </c>
      <c r="AM5" s="261">
        <f>'10_A Bezpečnosť (cesty)'!AM66*Vstupy!$C$46</f>
        <v>0</v>
      </c>
      <c r="AN5" s="261">
        <f>'10_A Bezpečnosť (cesty)'!AN66*Vstupy!$C$46</f>
        <v>0</v>
      </c>
      <c r="AO5" s="261">
        <f>'10_A Bezpečnosť (cesty)'!AO66*Vstupy!$C$46</f>
        <v>0</v>
      </c>
      <c r="AP5" s="261">
        <f>'10_A Bezpečnosť (cesty)'!AP66*Vstupy!$C$46</f>
        <v>0</v>
      </c>
    </row>
    <row r="6" spans="2:42" x14ac:dyDescent="0.2">
      <c r="B6" s="254" t="s">
        <v>410</v>
      </c>
      <c r="C6" s="260">
        <f t="shared" ref="C6:C11" si="10">SUM(D6:AP6)</f>
        <v>4738112794.499445</v>
      </c>
      <c r="D6" s="261">
        <f>'13b_A Hluk (cesty)'!D10</f>
        <v>86627281.128092408</v>
      </c>
      <c r="E6" s="261">
        <f>'13b_A Hluk (cesty)'!E10</f>
        <v>88099944.907269955</v>
      </c>
      <c r="F6" s="261">
        <f>'13b_A Hluk (cesty)'!F10</f>
        <v>89597643.970693529</v>
      </c>
      <c r="G6" s="261">
        <f>'13b_A Hluk (cesty)'!G10</f>
        <v>91120803.918195322</v>
      </c>
      <c r="H6" s="261">
        <f>'13b_A Hluk (cesty)'!H10</f>
        <v>92669857.584804639</v>
      </c>
      <c r="I6" s="261">
        <f>'13b_A Hluk (cesty)'!I10</f>
        <v>94245245.163746297</v>
      </c>
      <c r="J6" s="261">
        <f>'13b_A Hluk (cesty)'!J10</f>
        <v>95847414.33152999</v>
      </c>
      <c r="K6" s="261">
        <f>'13b_A Hluk (cesty)'!K10</f>
        <v>97476820.375165984</v>
      </c>
      <c r="L6" s="261">
        <f>'13b_A Hluk (cesty)'!L10</f>
        <v>99133926.321543813</v>
      </c>
      <c r="M6" s="261">
        <f>'13b_A Hluk (cesty)'!M10</f>
        <v>100819203.06901003</v>
      </c>
      <c r="N6" s="261">
        <f>'13b_A Hluk (cesty)'!N10</f>
        <v>102533129.52118319</v>
      </c>
      <c r="O6" s="261">
        <f>'13b_A Hluk (cesty)'!O10</f>
        <v>104276192.72304329</v>
      </c>
      <c r="P6" s="261">
        <f>'13b_A Hluk (cesty)'!P10</f>
        <v>106048887.99933501</v>
      </c>
      <c r="Q6" s="261">
        <f>'13b_A Hluk (cesty)'!Q10</f>
        <v>107851719.09532371</v>
      </c>
      <c r="R6" s="261">
        <f>'13b_A Hluk (cesty)'!R10</f>
        <v>109685198.3199442</v>
      </c>
      <c r="S6" s="261">
        <f>'13b_A Hluk (cesty)'!S10</f>
        <v>111549846.69138326</v>
      </c>
      <c r="T6" s="261">
        <f>'13b_A Hluk (cesty)'!T10</f>
        <v>113446194.08513674</v>
      </c>
      <c r="U6" s="261">
        <f>'13b_A Hluk (cesty)'!U10</f>
        <v>115374779.38458407</v>
      </c>
      <c r="V6" s="261">
        <f>'13b_A Hluk (cesty)'!V10</f>
        <v>117336150.63412198</v>
      </c>
      <c r="W6" s="261">
        <f>'13b_A Hluk (cesty)'!W10</f>
        <v>119330865.19490205</v>
      </c>
      <c r="X6" s="261">
        <f>'13b_A Hluk (cesty)'!X10</f>
        <v>121359489.90321536</v>
      </c>
      <c r="Y6" s="261">
        <f>'13b_A Hluk (cesty)'!Y10</f>
        <v>123422601.23157002</v>
      </c>
      <c r="Z6" s="261">
        <f>'13b_A Hluk (cesty)'!Z10</f>
        <v>125520785.45250669</v>
      </c>
      <c r="AA6" s="261">
        <f>'13b_A Hluk (cesty)'!AA10</f>
        <v>127654638.80519928</v>
      </c>
      <c r="AB6" s="261">
        <f>'13b_A Hluk (cesty)'!AB10</f>
        <v>129824767.66488765</v>
      </c>
      <c r="AC6" s="261">
        <f>'13b_A Hluk (cesty)'!AC10</f>
        <v>132031788.71519077</v>
      </c>
      <c r="AD6" s="261">
        <f>'13b_A Hluk (cesty)'!AD10</f>
        <v>134276329.12334898</v>
      </c>
      <c r="AE6" s="261">
        <f>'13b_A Hluk (cesty)'!AE10</f>
        <v>136559026.7184459</v>
      </c>
      <c r="AF6" s="261">
        <f>'13b_A Hluk (cesty)'!AF10</f>
        <v>138880530.17265946</v>
      </c>
      <c r="AG6" s="261">
        <f>'13b_A Hluk (cesty)'!AG10</f>
        <v>141241499.18559468</v>
      </c>
      <c r="AH6" s="261">
        <f>'13b_A Hluk (cesty)'!AH10</f>
        <v>143642604.67174974</v>
      </c>
      <c r="AI6" s="261">
        <f>'13b_A Hluk (cesty)'!AI10</f>
        <v>146084528.95116949</v>
      </c>
      <c r="AJ6" s="261">
        <f>'13b_A Hluk (cesty)'!AJ10</f>
        <v>148567965.94333935</v>
      </c>
      <c r="AK6" s="261">
        <f>'13b_A Hluk (cesty)'!AK10</f>
        <v>151093621.36437613</v>
      </c>
      <c r="AL6" s="261">
        <f>'13b_A Hluk (cesty)'!AL10</f>
        <v>153662212.92757049</v>
      </c>
      <c r="AM6" s="261">
        <f>'13b_A Hluk (cesty)'!AM10</f>
        <v>156274470.54733917</v>
      </c>
      <c r="AN6" s="261">
        <f>'13b_A Hluk (cesty)'!AN10</f>
        <v>158931136.54664391</v>
      </c>
      <c r="AO6" s="261">
        <f>'13b_A Hluk (cesty)'!AO10</f>
        <v>161632965.86793685</v>
      </c>
      <c r="AP6" s="261">
        <f>'13b_A Hluk (cesty)'!AP10</f>
        <v>164380726.28769177</v>
      </c>
    </row>
    <row r="7" spans="2:42" x14ac:dyDescent="0.2">
      <c r="B7" s="254" t="s">
        <v>411</v>
      </c>
      <c r="C7" s="260">
        <f t="shared" si="10"/>
        <v>3707177722.6585603</v>
      </c>
      <c r="D7" s="261">
        <f>'13b_A Hluk (cesty)'!D19</f>
        <v>67778615.812051684</v>
      </c>
      <c r="E7" s="261">
        <f>'13b_A Hluk (cesty)'!E19</f>
        <v>68930852.280856535</v>
      </c>
      <c r="F7" s="261">
        <f>'13b_A Hluk (cesty)'!F19</f>
        <v>70102676.769631103</v>
      </c>
      <c r="G7" s="261">
        <f>'13b_A Hluk (cesty)'!G19</f>
        <v>71294422.274714828</v>
      </c>
      <c r="H7" s="261">
        <f>'13b_A Hluk (cesty)'!H19</f>
        <v>72506427.453384966</v>
      </c>
      <c r="I7" s="261">
        <f>'13b_A Hluk (cesty)'!I19</f>
        <v>73739036.720092505</v>
      </c>
      <c r="J7" s="261">
        <f>'13b_A Hluk (cesty)'!J19</f>
        <v>74992600.344334081</v>
      </c>
      <c r="K7" s="261">
        <f>'13b_A Hluk (cesty)'!K19</f>
        <v>76267474.550187737</v>
      </c>
      <c r="L7" s="261">
        <f>'13b_A Hluk (cesty)'!L19</f>
        <v>77564021.617540941</v>
      </c>
      <c r="M7" s="261">
        <f>'13b_A Hluk (cesty)'!M19</f>
        <v>78882609.9850391</v>
      </c>
      <c r="N7" s="261">
        <f>'13b_A Hluk (cesty)'!N19</f>
        <v>80223614.354784787</v>
      </c>
      <c r="O7" s="261">
        <f>'13b_A Hluk (cesty)'!O19</f>
        <v>81587415.7988161</v>
      </c>
      <c r="P7" s="261">
        <f>'13b_A Hluk (cesty)'!P19</f>
        <v>82974401.867395967</v>
      </c>
      <c r="Q7" s="261">
        <f>'13b_A Hluk (cesty)'!Q19</f>
        <v>84384966.699141696</v>
      </c>
      <c r="R7" s="261">
        <f>'13b_A Hluk (cesty)'!R19</f>
        <v>85819511.133027092</v>
      </c>
      <c r="S7" s="261">
        <f>'13b_A Hluk (cesty)'!S19</f>
        <v>87278442.822288573</v>
      </c>
      <c r="T7" s="261">
        <f>'13b_A Hluk (cesty)'!T19</f>
        <v>88762176.350267455</v>
      </c>
      <c r="U7" s="261">
        <f>'13b_A Hluk (cesty)'!U19</f>
        <v>90271133.348222002</v>
      </c>
      <c r="V7" s="261">
        <f>'13b_A Hluk (cesty)'!V19</f>
        <v>91805742.615141779</v>
      </c>
      <c r="W7" s="261">
        <f>'13b_A Hluk (cesty)'!W19</f>
        <v>93366440.239599168</v>
      </c>
      <c r="X7" s="261">
        <f>'13b_A Hluk (cesty)'!X19</f>
        <v>94953669.72367233</v>
      </c>
      <c r="Y7" s="261">
        <f>'13b_A Hluk (cesty)'!Y19</f>
        <v>96567882.108974755</v>
      </c>
      <c r="Z7" s="261">
        <f>'13b_A Hluk (cesty)'!Z19</f>
        <v>98209536.104827315</v>
      </c>
      <c r="AA7" s="261">
        <f>'13b_A Hluk (cesty)'!AA19</f>
        <v>99879098.218609378</v>
      </c>
      <c r="AB7" s="261">
        <f>'13b_A Hluk (cesty)'!AB19</f>
        <v>101577042.88832571</v>
      </c>
      <c r="AC7" s="261">
        <f>'13b_A Hluk (cesty)'!AC19</f>
        <v>103303852.61742724</v>
      </c>
      <c r="AD7" s="261">
        <f>'13b_A Hluk (cesty)'!AD19</f>
        <v>105060018.1119235</v>
      </c>
      <c r="AE7" s="261">
        <f>'13b_A Hluk (cesty)'!AE19</f>
        <v>106846038.41982618</v>
      </c>
      <c r="AF7" s="261">
        <f>'13b_A Hluk (cesty)'!AF19</f>
        <v>108662421.07296322</v>
      </c>
      <c r="AG7" s="261">
        <f>'13b_A Hluk (cesty)'!AG19</f>
        <v>110509682.2312036</v>
      </c>
      <c r="AH7" s="261">
        <f>'13b_A Hluk (cesty)'!AH19</f>
        <v>112388346.82913403</v>
      </c>
      <c r="AI7" s="261">
        <f>'13b_A Hluk (cesty)'!AI19</f>
        <v>114298948.72522929</v>
      </c>
      <c r="AJ7" s="261">
        <f>'13b_A Hluk (cesty)'!AJ19</f>
        <v>116242030.85355817</v>
      </c>
      <c r="AK7" s="261">
        <f>'13b_A Hluk (cesty)'!AK19</f>
        <v>118218145.37806867</v>
      </c>
      <c r="AL7" s="261">
        <f>'13b_A Hluk (cesty)'!AL19</f>
        <v>120227853.84949584</v>
      </c>
      <c r="AM7" s="261">
        <f>'13b_A Hluk (cesty)'!AM19</f>
        <v>122271727.36493725</v>
      </c>
      <c r="AN7" s="261">
        <f>'13b_A Hluk (cesty)'!AN19</f>
        <v>124350346.73014116</v>
      </c>
      <c r="AO7" s="261">
        <f>'13b_A Hluk (cesty)'!AO19</f>
        <v>126464302.62455356</v>
      </c>
      <c r="AP7" s="261">
        <f>'13b_A Hluk (cesty)'!AP19</f>
        <v>128614195.76917097</v>
      </c>
    </row>
    <row r="8" spans="2:42" x14ac:dyDescent="0.2">
      <c r="B8" s="254" t="s">
        <v>412</v>
      </c>
      <c r="C8" s="260">
        <f t="shared" si="10"/>
        <v>0</v>
      </c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</row>
    <row r="9" spans="2:42" x14ac:dyDescent="0.2">
      <c r="B9" s="254" t="s">
        <v>413</v>
      </c>
      <c r="C9" s="260">
        <f t="shared" si="10"/>
        <v>0</v>
      </c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</row>
    <row r="10" spans="2:42" x14ac:dyDescent="0.2">
      <c r="B10" s="254" t="s">
        <v>414</v>
      </c>
      <c r="C10" s="260">
        <f t="shared" si="10"/>
        <v>0</v>
      </c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</row>
    <row r="11" spans="2:42" x14ac:dyDescent="0.2">
      <c r="B11" s="255" t="s">
        <v>9</v>
      </c>
      <c r="C11" s="262">
        <f t="shared" si="10"/>
        <v>8445290517.1580076</v>
      </c>
      <c r="D11" s="262">
        <f>SUM(D5:D10)</f>
        <v>154405896.94014409</v>
      </c>
      <c r="E11" s="262">
        <f t="shared" ref="E11:AG11" si="11">SUM(E5:E10)</f>
        <v>157030797.1881265</v>
      </c>
      <c r="F11" s="262">
        <f t="shared" si="11"/>
        <v>159700320.74032462</v>
      </c>
      <c r="G11" s="262">
        <f t="shared" si="11"/>
        <v>162415226.19291013</v>
      </c>
      <c r="H11" s="262">
        <f t="shared" si="11"/>
        <v>165176285.03818959</v>
      </c>
      <c r="I11" s="262">
        <f t="shared" si="11"/>
        <v>167984281.8838388</v>
      </c>
      <c r="J11" s="262">
        <f t="shared" si="11"/>
        <v>170840014.67586407</v>
      </c>
      <c r="K11" s="262">
        <f t="shared" si="11"/>
        <v>173744294.92535371</v>
      </c>
      <c r="L11" s="262">
        <f t="shared" si="11"/>
        <v>176697947.93908477</v>
      </c>
      <c r="M11" s="262">
        <f t="shared" si="11"/>
        <v>179701813.05404913</v>
      </c>
      <c r="N11" s="262">
        <f t="shared" si="11"/>
        <v>182756743.87596798</v>
      </c>
      <c r="O11" s="262">
        <f t="shared" si="11"/>
        <v>185863608.52185941</v>
      </c>
      <c r="P11" s="262">
        <f t="shared" si="11"/>
        <v>189023289.86673099</v>
      </c>
      <c r="Q11" s="262">
        <f t="shared" si="11"/>
        <v>192236685.79446542</v>
      </c>
      <c r="R11" s="262">
        <f t="shared" si="11"/>
        <v>195504709.45297128</v>
      </c>
      <c r="S11" s="262">
        <f t="shared" si="11"/>
        <v>198828289.51367182</v>
      </c>
      <c r="T11" s="262">
        <f t="shared" si="11"/>
        <v>202208370.43540418</v>
      </c>
      <c r="U11" s="262">
        <f t="shared" si="11"/>
        <v>205645912.73280609</v>
      </c>
      <c r="V11" s="262">
        <f t="shared" si="11"/>
        <v>209141893.24926376</v>
      </c>
      <c r="W11" s="262">
        <f t="shared" si="11"/>
        <v>212697305.43450123</v>
      </c>
      <c r="X11" s="262">
        <f t="shared" si="11"/>
        <v>216313159.62688768</v>
      </c>
      <c r="Y11" s="262">
        <f t="shared" si="11"/>
        <v>219990483.34054476</v>
      </c>
      <c r="Z11" s="262">
        <f t="shared" si="11"/>
        <v>223730321.55733401</v>
      </c>
      <c r="AA11" s="262">
        <f t="shared" si="11"/>
        <v>227533737.02380866</v>
      </c>
      <c r="AB11" s="262">
        <f t="shared" si="11"/>
        <v>231401810.55321336</v>
      </c>
      <c r="AC11" s="262">
        <f t="shared" si="11"/>
        <v>235335641.332618</v>
      </c>
      <c r="AD11" s="262">
        <f t="shared" si="11"/>
        <v>239336347.23527247</v>
      </c>
      <c r="AE11" s="262">
        <f t="shared" si="11"/>
        <v>243405065.13827208</v>
      </c>
      <c r="AF11" s="262">
        <f t="shared" si="11"/>
        <v>247542951.24562269</v>
      </c>
      <c r="AG11" s="262">
        <f t="shared" si="11"/>
        <v>251751181.41679829</v>
      </c>
      <c r="AH11" s="262">
        <f t="shared" ref="AH11:AN11" si="12">SUM(AH5:AH10)</f>
        <v>256030951.50088376</v>
      </c>
      <c r="AI11" s="262">
        <f t="shared" si="12"/>
        <v>260383477.67639878</v>
      </c>
      <c r="AJ11" s="262">
        <f t="shared" si="12"/>
        <v>264809996.79689753</v>
      </c>
      <c r="AK11" s="262">
        <f t="shared" si="12"/>
        <v>269311766.74244481</v>
      </c>
      <c r="AL11" s="262">
        <f t="shared" si="12"/>
        <v>273890066.77706635</v>
      </c>
      <c r="AM11" s="262">
        <f t="shared" si="12"/>
        <v>278546197.91227639</v>
      </c>
      <c r="AN11" s="262">
        <f t="shared" si="12"/>
        <v>283281483.27678508</v>
      </c>
      <c r="AO11" s="262">
        <f t="shared" ref="AO11:AP11" si="13">SUM(AO5:AO10)</f>
        <v>288097268.49249041</v>
      </c>
      <c r="AP11" s="262">
        <f t="shared" si="13"/>
        <v>292994922.05686271</v>
      </c>
    </row>
    <row r="14" spans="2:42" x14ac:dyDescent="0.2">
      <c r="B14" s="254"/>
      <c r="C14" s="254"/>
      <c r="D14" s="254" t="s">
        <v>10</v>
      </c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</row>
    <row r="15" spans="2:42" x14ac:dyDescent="0.2">
      <c r="B15" s="255" t="s">
        <v>465</v>
      </c>
      <c r="C15" s="255"/>
      <c r="D15" s="256">
        <v>1</v>
      </c>
      <c r="E15" s="256">
        <v>2</v>
      </c>
      <c r="F15" s="256">
        <v>3</v>
      </c>
      <c r="G15" s="256">
        <v>4</v>
      </c>
      <c r="H15" s="256">
        <v>5</v>
      </c>
      <c r="I15" s="256">
        <v>6</v>
      </c>
      <c r="J15" s="256">
        <v>7</v>
      </c>
      <c r="K15" s="256">
        <v>8</v>
      </c>
      <c r="L15" s="256">
        <v>9</v>
      </c>
      <c r="M15" s="256">
        <v>10</v>
      </c>
      <c r="N15" s="256">
        <v>11</v>
      </c>
      <c r="O15" s="256">
        <v>12</v>
      </c>
      <c r="P15" s="256">
        <v>13</v>
      </c>
      <c r="Q15" s="256">
        <v>14</v>
      </c>
      <c r="R15" s="256">
        <v>15</v>
      </c>
      <c r="S15" s="256">
        <v>16</v>
      </c>
      <c r="T15" s="256">
        <v>17</v>
      </c>
      <c r="U15" s="256">
        <v>18</v>
      </c>
      <c r="V15" s="256">
        <v>19</v>
      </c>
      <c r="W15" s="256">
        <v>20</v>
      </c>
      <c r="X15" s="256">
        <v>21</v>
      </c>
      <c r="Y15" s="256">
        <v>22</v>
      </c>
      <c r="Z15" s="256">
        <v>23</v>
      </c>
      <c r="AA15" s="256">
        <v>24</v>
      </c>
      <c r="AB15" s="256">
        <v>25</v>
      </c>
      <c r="AC15" s="256">
        <v>26</v>
      </c>
      <c r="AD15" s="256">
        <v>27</v>
      </c>
      <c r="AE15" s="256">
        <v>28</v>
      </c>
      <c r="AF15" s="256">
        <v>29</v>
      </c>
      <c r="AG15" s="256">
        <v>30</v>
      </c>
      <c r="AH15" s="256">
        <v>31</v>
      </c>
      <c r="AI15" s="256">
        <v>32</v>
      </c>
      <c r="AJ15" s="256">
        <v>33</v>
      </c>
      <c r="AK15" s="256">
        <v>34</v>
      </c>
      <c r="AL15" s="256">
        <v>35</v>
      </c>
      <c r="AM15" s="256">
        <v>36</v>
      </c>
      <c r="AN15" s="256">
        <v>37</v>
      </c>
      <c r="AO15" s="256">
        <v>38</v>
      </c>
      <c r="AP15" s="256">
        <v>39</v>
      </c>
    </row>
    <row r="16" spans="2:42" x14ac:dyDescent="0.2">
      <c r="B16" s="257" t="s">
        <v>34</v>
      </c>
      <c r="C16" s="258" t="s">
        <v>9</v>
      </c>
      <c r="D16" s="259">
        <f t="shared" ref="D16:AG16" si="14">D4</f>
        <v>2026</v>
      </c>
      <c r="E16" s="259">
        <f t="shared" si="14"/>
        <v>2027</v>
      </c>
      <c r="F16" s="259">
        <f t="shared" si="14"/>
        <v>2028</v>
      </c>
      <c r="G16" s="259">
        <f t="shared" si="14"/>
        <v>2029</v>
      </c>
      <c r="H16" s="259">
        <f t="shared" si="14"/>
        <v>2030</v>
      </c>
      <c r="I16" s="259">
        <f t="shared" si="14"/>
        <v>2031</v>
      </c>
      <c r="J16" s="259">
        <f t="shared" si="14"/>
        <v>2032</v>
      </c>
      <c r="K16" s="259">
        <f t="shared" si="14"/>
        <v>2033</v>
      </c>
      <c r="L16" s="259">
        <f t="shared" si="14"/>
        <v>2034</v>
      </c>
      <c r="M16" s="259">
        <f t="shared" si="14"/>
        <v>2035</v>
      </c>
      <c r="N16" s="259">
        <f t="shared" si="14"/>
        <v>2036</v>
      </c>
      <c r="O16" s="259">
        <f t="shared" si="14"/>
        <v>2037</v>
      </c>
      <c r="P16" s="259">
        <f t="shared" si="14"/>
        <v>2038</v>
      </c>
      <c r="Q16" s="259">
        <f t="shared" si="14"/>
        <v>2039</v>
      </c>
      <c r="R16" s="259">
        <f t="shared" si="14"/>
        <v>2040</v>
      </c>
      <c r="S16" s="259">
        <f t="shared" si="14"/>
        <v>2041</v>
      </c>
      <c r="T16" s="259">
        <f t="shared" si="14"/>
        <v>2042</v>
      </c>
      <c r="U16" s="259">
        <f t="shared" si="14"/>
        <v>2043</v>
      </c>
      <c r="V16" s="259">
        <f t="shared" si="14"/>
        <v>2044</v>
      </c>
      <c r="W16" s="259">
        <f t="shared" si="14"/>
        <v>2045</v>
      </c>
      <c r="X16" s="259">
        <f t="shared" si="14"/>
        <v>2046</v>
      </c>
      <c r="Y16" s="259">
        <f t="shared" si="14"/>
        <v>2047</v>
      </c>
      <c r="Z16" s="259">
        <f t="shared" si="14"/>
        <v>2048</v>
      </c>
      <c r="AA16" s="259">
        <f t="shared" si="14"/>
        <v>2049</v>
      </c>
      <c r="AB16" s="259">
        <f t="shared" si="14"/>
        <v>2050</v>
      </c>
      <c r="AC16" s="259">
        <f t="shared" si="14"/>
        <v>2051</v>
      </c>
      <c r="AD16" s="259">
        <f t="shared" si="14"/>
        <v>2052</v>
      </c>
      <c r="AE16" s="259">
        <f t="shared" si="14"/>
        <v>2053</v>
      </c>
      <c r="AF16" s="259">
        <f t="shared" si="14"/>
        <v>2054</v>
      </c>
      <c r="AG16" s="259">
        <f t="shared" si="14"/>
        <v>2055</v>
      </c>
      <c r="AH16" s="259">
        <f t="shared" ref="AH16:AN16" si="15">AH4</f>
        <v>2056</v>
      </c>
      <c r="AI16" s="259">
        <f t="shared" si="15"/>
        <v>2057</v>
      </c>
      <c r="AJ16" s="259">
        <f t="shared" si="15"/>
        <v>2058</v>
      </c>
      <c r="AK16" s="259">
        <f t="shared" si="15"/>
        <v>2059</v>
      </c>
      <c r="AL16" s="259">
        <f t="shared" si="15"/>
        <v>2060</v>
      </c>
      <c r="AM16" s="259">
        <f t="shared" si="15"/>
        <v>2061</v>
      </c>
      <c r="AN16" s="259">
        <f t="shared" si="15"/>
        <v>2062</v>
      </c>
      <c r="AO16" s="259">
        <f t="shared" ref="AO16:AP16" si="16">AO4</f>
        <v>2063</v>
      </c>
      <c r="AP16" s="259">
        <f t="shared" si="16"/>
        <v>2064</v>
      </c>
    </row>
    <row r="17" spans="2:42" x14ac:dyDescent="0.2">
      <c r="B17" s="254" t="s">
        <v>409</v>
      </c>
      <c r="C17" s="260">
        <f>SUM(D17:AP17)</f>
        <v>0</v>
      </c>
      <c r="D17" s="261">
        <f>'10_A Bezpečnosť (cesty)'!D100*Vstupy!$C$46</f>
        <v>0</v>
      </c>
      <c r="E17" s="261">
        <f>'10_A Bezpečnosť (cesty)'!E100*Vstupy!$C$46</f>
        <v>0</v>
      </c>
      <c r="F17" s="261">
        <f>'10_A Bezpečnosť (cesty)'!F100*Vstupy!$C$46</f>
        <v>0</v>
      </c>
      <c r="G17" s="261">
        <f>'10_A Bezpečnosť (cesty)'!G100*Vstupy!$C$46</f>
        <v>0</v>
      </c>
      <c r="H17" s="261">
        <f>'10_A Bezpečnosť (cesty)'!H100*Vstupy!$C$46</f>
        <v>0</v>
      </c>
      <c r="I17" s="261">
        <f>'10_A Bezpečnosť (cesty)'!I100*Vstupy!$C$46</f>
        <v>0</v>
      </c>
      <c r="J17" s="261">
        <f>'10_A Bezpečnosť (cesty)'!J100*Vstupy!$C$46</f>
        <v>0</v>
      </c>
      <c r="K17" s="261">
        <f>'10_A Bezpečnosť (cesty)'!K100*Vstupy!$C$46</f>
        <v>0</v>
      </c>
      <c r="L17" s="261">
        <f>'10_A Bezpečnosť (cesty)'!L100*Vstupy!$C$46</f>
        <v>0</v>
      </c>
      <c r="M17" s="261">
        <f>'10_A Bezpečnosť (cesty)'!M100*Vstupy!$C$46</f>
        <v>0</v>
      </c>
      <c r="N17" s="261">
        <f>'10_A Bezpečnosť (cesty)'!N100*Vstupy!$C$46</f>
        <v>0</v>
      </c>
      <c r="O17" s="261">
        <f>'10_A Bezpečnosť (cesty)'!O100*Vstupy!$C$46</f>
        <v>0</v>
      </c>
      <c r="P17" s="261">
        <f>'10_A Bezpečnosť (cesty)'!P100*Vstupy!$C$46</f>
        <v>0</v>
      </c>
      <c r="Q17" s="261">
        <f>'10_A Bezpečnosť (cesty)'!Q100*Vstupy!$C$46</f>
        <v>0</v>
      </c>
      <c r="R17" s="261">
        <f>'10_A Bezpečnosť (cesty)'!R100*Vstupy!$C$46</f>
        <v>0</v>
      </c>
      <c r="S17" s="261">
        <f>'10_A Bezpečnosť (cesty)'!S100*Vstupy!$C$46</f>
        <v>0</v>
      </c>
      <c r="T17" s="261">
        <f>'10_A Bezpečnosť (cesty)'!T100*Vstupy!$C$46</f>
        <v>0</v>
      </c>
      <c r="U17" s="261">
        <f>'10_A Bezpečnosť (cesty)'!U100*Vstupy!$C$46</f>
        <v>0</v>
      </c>
      <c r="V17" s="261">
        <f>'10_A Bezpečnosť (cesty)'!V100*Vstupy!$C$46</f>
        <v>0</v>
      </c>
      <c r="W17" s="261">
        <f>'10_A Bezpečnosť (cesty)'!W100*Vstupy!$C$46</f>
        <v>0</v>
      </c>
      <c r="X17" s="261">
        <f>'10_A Bezpečnosť (cesty)'!X100*Vstupy!$C$46</f>
        <v>0</v>
      </c>
      <c r="Y17" s="261">
        <f>'10_A Bezpečnosť (cesty)'!Y100*Vstupy!$C$46</f>
        <v>0</v>
      </c>
      <c r="Z17" s="261">
        <f>'10_A Bezpečnosť (cesty)'!Z100*Vstupy!$C$46</f>
        <v>0</v>
      </c>
      <c r="AA17" s="261">
        <f>'10_A Bezpečnosť (cesty)'!AA100*Vstupy!$C$46</f>
        <v>0</v>
      </c>
      <c r="AB17" s="261">
        <f>'10_A Bezpečnosť (cesty)'!AB100*Vstupy!$C$46</f>
        <v>0</v>
      </c>
      <c r="AC17" s="261">
        <f>'10_A Bezpečnosť (cesty)'!AC100*Vstupy!$C$46</f>
        <v>0</v>
      </c>
      <c r="AD17" s="261">
        <f>'10_A Bezpečnosť (cesty)'!AD100*Vstupy!$C$46</f>
        <v>0</v>
      </c>
      <c r="AE17" s="261">
        <f>'10_A Bezpečnosť (cesty)'!AE100*Vstupy!$C$46</f>
        <v>0</v>
      </c>
      <c r="AF17" s="261">
        <f>'10_A Bezpečnosť (cesty)'!AF100*Vstupy!$C$46</f>
        <v>0</v>
      </c>
      <c r="AG17" s="261">
        <f>'10_A Bezpečnosť (cesty)'!AG100*Vstupy!$C$46</f>
        <v>0</v>
      </c>
      <c r="AH17" s="261">
        <f>'10_A Bezpečnosť (cesty)'!AH100*Vstupy!$C$46</f>
        <v>0</v>
      </c>
      <c r="AI17" s="261">
        <f>'10_A Bezpečnosť (cesty)'!AI100*Vstupy!$C$46</f>
        <v>0</v>
      </c>
      <c r="AJ17" s="261">
        <f>'10_A Bezpečnosť (cesty)'!AJ100*Vstupy!$C$46</f>
        <v>0</v>
      </c>
      <c r="AK17" s="261">
        <f>'10_A Bezpečnosť (cesty)'!AK100*Vstupy!$C$46</f>
        <v>0</v>
      </c>
      <c r="AL17" s="261">
        <f>'10_A Bezpečnosť (cesty)'!AL100*Vstupy!$C$46</f>
        <v>0</v>
      </c>
      <c r="AM17" s="261">
        <f>'10_A Bezpečnosť (cesty)'!AM100*Vstupy!$C$46</f>
        <v>0</v>
      </c>
      <c r="AN17" s="261">
        <f>'10_A Bezpečnosť (cesty)'!AN100*Vstupy!$C$46</f>
        <v>0</v>
      </c>
      <c r="AO17" s="261">
        <f>'10_A Bezpečnosť (cesty)'!AO100*Vstupy!$C$46</f>
        <v>0</v>
      </c>
      <c r="AP17" s="261">
        <f>'10_A Bezpečnosť (cesty)'!AP100*Vstupy!$C$46</f>
        <v>0</v>
      </c>
    </row>
    <row r="18" spans="2:42" x14ac:dyDescent="0.2">
      <c r="B18" s="254" t="s">
        <v>410</v>
      </c>
      <c r="C18" s="260">
        <f t="shared" ref="C18:C23" si="17">SUM(D18:AP18)</f>
        <v>4730747659.5657663</v>
      </c>
      <c r="D18" s="261">
        <f>'13b_A Hluk (cesty)'!D28</f>
        <v>86627281.128092408</v>
      </c>
      <c r="E18" s="261">
        <f>'13b_A Hluk (cesty)'!E28</f>
        <v>88099944.907269955</v>
      </c>
      <c r="F18" s="261">
        <f>'13b_A Hluk (cesty)'!F28</f>
        <v>89597643.970693529</v>
      </c>
      <c r="G18" s="261">
        <f>'13b_A Hluk (cesty)'!G28</f>
        <v>90934931.888449758</v>
      </c>
      <c r="H18" s="261">
        <f>'13b_A Hluk (cesty)'!H28</f>
        <v>92482345.515192509</v>
      </c>
      <c r="I18" s="261">
        <f>'13b_A Hluk (cesty)'!I28</f>
        <v>94056076.489953682</v>
      </c>
      <c r="J18" s="261">
        <f>'13b_A Hluk (cesty)'!J28</f>
        <v>95656572.297032192</v>
      </c>
      <c r="K18" s="261">
        <f>'13b_A Hluk (cesty)'!K28</f>
        <v>97284288.028738275</v>
      </c>
      <c r="L18" s="261">
        <f>'13b_A Hluk (cesty)'!L28</f>
        <v>98939686.514737323</v>
      </c>
      <c r="M18" s="261">
        <f>'13b_A Hluk (cesty)'!M28</f>
        <v>100623238.45359282</v>
      </c>
      <c r="N18" s="261">
        <f>'13b_A Hluk (cesty)'!N28</f>
        <v>102335422.54654557</v>
      </c>
      <c r="O18" s="261">
        <f>'13b_A Hluk (cesty)'!O28</f>
        <v>104076725.63356696</v>
      </c>
      <c r="P18" s="261">
        <f>'13b_A Hluk (cesty)'!P28</f>
        <v>105847642.83172591</v>
      </c>
      <c r="Q18" s="261">
        <f>'13b_A Hluk (cesty)'!Q28</f>
        <v>107648677.6759073</v>
      </c>
      <c r="R18" s="261">
        <f>'13b_A Hluk (cesty)'!R28</f>
        <v>109480342.26192331</v>
      </c>
      <c r="S18" s="261">
        <f>'13b_A Hluk (cesty)'!S28</f>
        <v>111344706.89151458</v>
      </c>
      <c r="T18" s="261">
        <f>'13b_A Hluk (cesty)'!T28</f>
        <v>113240757.91999555</v>
      </c>
      <c r="U18" s="261">
        <f>'13b_A Hluk (cesty)'!U28</f>
        <v>115169034.06649604</v>
      </c>
      <c r="V18" s="261">
        <f>'13b_A Hluk (cesty)'!V28</f>
        <v>117130083.20862435</v>
      </c>
      <c r="W18" s="261">
        <f>'13b_A Hluk (cesty)'!W28</f>
        <v>119124462.53816657</v>
      </c>
      <c r="X18" s="261">
        <f>'13b_A Hluk (cesty)'!X28</f>
        <v>121152738.71943305</v>
      </c>
      <c r="Y18" s="261">
        <f>'13b_A Hluk (cesty)'!Y28</f>
        <v>123215488.05029677</v>
      </c>
      <c r="Z18" s="261">
        <f>'13b_A Hluk (cesty)'!Z28</f>
        <v>125313296.62596934</v>
      </c>
      <c r="AA18" s="261">
        <f>'13b_A Hluk (cesty)'!AA28</f>
        <v>127446760.50556149</v>
      </c>
      <c r="AB18" s="261">
        <f>'13b_A Hluk (cesty)'!AB28</f>
        <v>129616485.88147502</v>
      </c>
      <c r="AC18" s="261">
        <f>'13b_A Hluk (cesty)'!AC28</f>
        <v>131823089.2516745</v>
      </c>
      <c r="AD18" s="261">
        <f>'13b_A Hluk (cesty)'!AD28</f>
        <v>134067197.59488755</v>
      </c>
      <c r="AE18" s="261">
        <f>'13b_A Hluk (cesty)'!AE28</f>
        <v>136349448.5487842</v>
      </c>
      <c r="AF18" s="261">
        <f>'13b_A Hluk (cesty)'!AF28</f>
        <v>138670490.59118426</v>
      </c>
      <c r="AG18" s="261">
        <f>'13b_A Hluk (cesty)'!AG28</f>
        <v>141030983.22434652</v>
      </c>
      <c r="AH18" s="261">
        <f>'13b_A Hluk (cesty)'!AH28</f>
        <v>143431597.16239026</v>
      </c>
      <c r="AI18" s="261">
        <f>'13b_A Hluk (cesty)'!AI28</f>
        <v>145873014.5219031</v>
      </c>
      <c r="AJ18" s="261">
        <f>'13b_A Hluk (cesty)'!AJ28</f>
        <v>148355929.01578924</v>
      </c>
      <c r="AK18" s="261">
        <f>'13b_A Hluk (cesty)'!AK28</f>
        <v>150881046.15041354</v>
      </c>
      <c r="AL18" s="261">
        <f>'13b_A Hluk (cesty)'!AL28</f>
        <v>153449083.42609677</v>
      </c>
      <c r="AM18" s="261">
        <f>'13b_A Hluk (cesty)'!AM28</f>
        <v>156061778.78547812</v>
      </c>
      <c r="AN18" s="261">
        <f>'13b_A Hluk (cesty)'!AN28</f>
        <v>158718881.21117675</v>
      </c>
      <c r="AO18" s="261">
        <f>'13b_A Hluk (cesty)'!AO28</f>
        <v>161421145.64958435</v>
      </c>
      <c r="AP18" s="261">
        <f>'13b_A Hluk (cesty)'!AP28</f>
        <v>164169339.88110262</v>
      </c>
    </row>
    <row r="19" spans="2:42" x14ac:dyDescent="0.2">
      <c r="B19" s="254" t="s">
        <v>411</v>
      </c>
      <c r="C19" s="260">
        <f t="shared" si="17"/>
        <v>3701313031.1016369</v>
      </c>
      <c r="D19" s="261">
        <f>'13b_A Hluk (cesty)'!D37</f>
        <v>67778615.812051684</v>
      </c>
      <c r="E19" s="261">
        <f>'13b_A Hluk (cesty)'!E37</f>
        <v>68930852.280856535</v>
      </c>
      <c r="F19" s="261">
        <f>'13b_A Hluk (cesty)'!F37</f>
        <v>70102676.769631103</v>
      </c>
      <c r="G19" s="261">
        <f>'13b_A Hluk (cesty)'!G37</f>
        <v>71146958.254499555</v>
      </c>
      <c r="H19" s="261">
        <f>'13b_A Hluk (cesty)'!H37</f>
        <v>72357644.393317282</v>
      </c>
      <c r="I19" s="261">
        <f>'13b_A Hluk (cesty)'!I37</f>
        <v>73588921.085017771</v>
      </c>
      <c r="J19" s="261">
        <f>'13b_A Hluk (cesty)'!J37</f>
        <v>74841138.439823464</v>
      </c>
      <c r="K19" s="261">
        <f>'13b_A Hluk (cesty)'!K37</f>
        <v>76114652.520455331</v>
      </c>
      <c r="L19" s="261">
        <f>'13b_A Hluk (cesty)'!L37</f>
        <v>77409825.443331823</v>
      </c>
      <c r="M19" s="261">
        <f>'13b_A Hluk (cesty)'!M37</f>
        <v>78727025.48148793</v>
      </c>
      <c r="N19" s="261">
        <f>'13b_A Hluk (cesty)'!N37</f>
        <v>80066627.169244304</v>
      </c>
      <c r="O19" s="261">
        <f>'13b_A Hluk (cesty)'!O37</f>
        <v>81429011.40865542</v>
      </c>
      <c r="P19" s="261">
        <f>'13b_A Hluk (cesty)'!P37</f>
        <v>82814565.577767953</v>
      </c>
      <c r="Q19" s="261">
        <f>'13b_A Hluk (cesty)'!Q37</f>
        <v>84223683.640719011</v>
      </c>
      <c r="R19" s="261">
        <f>'13b_A Hluk (cesty)'!R37</f>
        <v>85656766.259706646</v>
      </c>
      <c r="S19" s="261">
        <f>'13b_A Hluk (cesty)'!S37</f>
        <v>87115426.075108066</v>
      </c>
      <c r="T19" s="261">
        <f>'13b_A Hluk (cesty)'!T37</f>
        <v>88598877.143221304</v>
      </c>
      <c r="U19" s="261">
        <f>'13b_A Hluk (cesty)'!U37</f>
        <v>90107540.956038177</v>
      </c>
      <c r="V19" s="261">
        <f>'13b_A Hluk (cesty)'!V37</f>
        <v>91641846.171134278</v>
      </c>
      <c r="W19" s="261">
        <f>'13b_A Hluk (cesty)'!W37</f>
        <v>93202228.7334885</v>
      </c>
      <c r="X19" s="261">
        <f>'13b_A Hluk (cesty)'!X37</f>
        <v>94789131.999373272</v>
      </c>
      <c r="Y19" s="261">
        <f>'13b_A Hluk (cesty)'!Y37</f>
        <v>96403006.862351269</v>
      </c>
      <c r="Z19" s="261">
        <f>'13b_A Hluk (cesty)'!Z37</f>
        <v>98044311.881413907</v>
      </c>
      <c r="AA19" s="261">
        <f>'13b_A Hluk (cesty)'!AA37</f>
        <v>99713513.411298484</v>
      </c>
      <c r="AB19" s="261">
        <f>'13b_A Hluk (cesty)'!AB37</f>
        <v>101411085.73502049</v>
      </c>
      <c r="AC19" s="261">
        <f>'13b_A Hluk (cesty)'!AC37</f>
        <v>103137511.19865946</v>
      </c>
      <c r="AD19" s="261">
        <f>'13b_A Hluk (cesty)'!AD37</f>
        <v>104893280.34843564</v>
      </c>
      <c r="AE19" s="261">
        <f>'13b_A Hluk (cesty)'!AE37</f>
        <v>106678892.07011785</v>
      </c>
      <c r="AF19" s="261">
        <f>'13b_A Hluk (cesty)'!AF37</f>
        <v>108494853.73080035</v>
      </c>
      <c r="AG19" s="261">
        <f>'13b_A Hluk (cesty)'!AG37</f>
        <v>110341681.32309099</v>
      </c>
      <c r="AH19" s="261">
        <f>'13b_A Hluk (cesty)'!AH37</f>
        <v>112219899.61174993</v>
      </c>
      <c r="AI19" s="261">
        <f>'13b_A Hluk (cesty)'!AI37</f>
        <v>114130042.2828216</v>
      </c>
      <c r="AJ19" s="261">
        <f>'13b_A Hluk (cesty)'!AJ37</f>
        <v>116072652.09530179</v>
      </c>
      <c r="AK19" s="261">
        <f>'13b_A Hluk (cesty)'!AK37</f>
        <v>118048281.03538349</v>
      </c>
      <c r="AL19" s="261">
        <f>'13b_A Hluk (cesty)'!AL37</f>
        <v>120057490.47332458</v>
      </c>
      <c r="AM19" s="261">
        <f>'13b_A Hluk (cesty)'!AM37</f>
        <v>122101704.45290919</v>
      </c>
      <c r="AN19" s="261">
        <f>'13b_A Hluk (cesty)'!AN37</f>
        <v>124180663.26086392</v>
      </c>
      <c r="AO19" s="261">
        <f>'13b_A Hluk (cesty)'!AO37</f>
        <v>126294957.57969883</v>
      </c>
      <c r="AP19" s="261">
        <f>'13b_A Hluk (cesty)'!AP37</f>
        <v>128445188.1334655</v>
      </c>
    </row>
    <row r="20" spans="2:42" x14ac:dyDescent="0.2">
      <c r="B20" s="254" t="s">
        <v>412</v>
      </c>
      <c r="C20" s="260">
        <f t="shared" si="17"/>
        <v>0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</row>
    <row r="21" spans="2:42" x14ac:dyDescent="0.2">
      <c r="B21" s="254" t="s">
        <v>413</v>
      </c>
      <c r="C21" s="260">
        <f t="shared" si="17"/>
        <v>0</v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</row>
    <row r="22" spans="2:42" x14ac:dyDescent="0.2">
      <c r="B22" s="254" t="s">
        <v>414</v>
      </c>
      <c r="C22" s="260">
        <f t="shared" si="17"/>
        <v>0</v>
      </c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</row>
    <row r="23" spans="2:42" x14ac:dyDescent="0.2">
      <c r="B23" s="255" t="s">
        <v>35</v>
      </c>
      <c r="C23" s="262">
        <f t="shared" si="17"/>
        <v>8432060690.6674032</v>
      </c>
      <c r="D23" s="262">
        <f t="shared" ref="D23:AG23" si="18">SUM(D17:D22)</f>
        <v>154405896.94014409</v>
      </c>
      <c r="E23" s="262">
        <f t="shared" si="18"/>
        <v>157030797.1881265</v>
      </c>
      <c r="F23" s="262">
        <f t="shared" si="18"/>
        <v>159700320.74032462</v>
      </c>
      <c r="G23" s="262">
        <f t="shared" si="18"/>
        <v>162081890.14294931</v>
      </c>
      <c r="H23" s="262">
        <f t="shared" si="18"/>
        <v>164839989.90850979</v>
      </c>
      <c r="I23" s="262">
        <f t="shared" si="18"/>
        <v>167644997.57497144</v>
      </c>
      <c r="J23" s="262">
        <f t="shared" si="18"/>
        <v>170497710.73685566</v>
      </c>
      <c r="K23" s="262">
        <f t="shared" si="18"/>
        <v>173398940.54919362</v>
      </c>
      <c r="L23" s="262">
        <f t="shared" si="18"/>
        <v>176349511.95806915</v>
      </c>
      <c r="M23" s="262">
        <f t="shared" si="18"/>
        <v>179350263.93508077</v>
      </c>
      <c r="N23" s="262">
        <f t="shared" si="18"/>
        <v>182402049.71578985</v>
      </c>
      <c r="O23" s="262">
        <f t="shared" si="18"/>
        <v>185505737.04222238</v>
      </c>
      <c r="P23" s="262">
        <f t="shared" si="18"/>
        <v>188662208.40949386</v>
      </c>
      <c r="Q23" s="262">
        <f t="shared" si="18"/>
        <v>191872361.31662631</v>
      </c>
      <c r="R23" s="262">
        <f t="shared" si="18"/>
        <v>195137108.52162996</v>
      </c>
      <c r="S23" s="262">
        <f t="shared" si="18"/>
        <v>198460132.96662265</v>
      </c>
      <c r="T23" s="262">
        <f t="shared" si="18"/>
        <v>201839635.06321687</v>
      </c>
      <c r="U23" s="262">
        <f t="shared" si="18"/>
        <v>205276575.02253422</v>
      </c>
      <c r="V23" s="262">
        <f t="shared" si="18"/>
        <v>208771929.37975863</v>
      </c>
      <c r="W23" s="262">
        <f t="shared" si="18"/>
        <v>212326691.27165508</v>
      </c>
      <c r="X23" s="262">
        <f t="shared" si="18"/>
        <v>215941870.71880633</v>
      </c>
      <c r="Y23" s="262">
        <f t="shared" si="18"/>
        <v>219618494.91264802</v>
      </c>
      <c r="Z23" s="262">
        <f t="shared" si="18"/>
        <v>223357608.50738323</v>
      </c>
      <c r="AA23" s="262">
        <f t="shared" si="18"/>
        <v>227160273.91685998</v>
      </c>
      <c r="AB23" s="262">
        <f t="shared" si="18"/>
        <v>231027571.61649549</v>
      </c>
      <c r="AC23" s="262">
        <f t="shared" si="18"/>
        <v>234960600.45033395</v>
      </c>
      <c r="AD23" s="262">
        <f t="shared" si="18"/>
        <v>238960477.94332319</v>
      </c>
      <c r="AE23" s="262">
        <f t="shared" si="18"/>
        <v>243028340.61890203</v>
      </c>
      <c r="AF23" s="262">
        <f t="shared" si="18"/>
        <v>247165344.32198459</v>
      </c>
      <c r="AG23" s="262">
        <f t="shared" si="18"/>
        <v>251372664.54743749</v>
      </c>
      <c r="AH23" s="262">
        <f t="shared" ref="AH23:AN23" si="19">SUM(AH17:AH22)</f>
        <v>255651496.77414018</v>
      </c>
      <c r="AI23" s="262">
        <f t="shared" si="19"/>
        <v>260003056.80472469</v>
      </c>
      <c r="AJ23" s="262">
        <f t="shared" si="19"/>
        <v>264428581.11109102</v>
      </c>
      <c r="AK23" s="262">
        <f t="shared" si="19"/>
        <v>268929327.18579704</v>
      </c>
      <c r="AL23" s="262">
        <f t="shared" si="19"/>
        <v>273506573.89942133</v>
      </c>
      <c r="AM23" s="262">
        <f t="shared" si="19"/>
        <v>278163483.23838729</v>
      </c>
      <c r="AN23" s="262">
        <f t="shared" si="19"/>
        <v>282899544.47204065</v>
      </c>
      <c r="AO23" s="262">
        <f t="shared" ref="AO23:AP23" si="20">SUM(AO17:AO22)</f>
        <v>287716103.22928321</v>
      </c>
      <c r="AP23" s="262">
        <f t="shared" si="20"/>
        <v>292614528.01456809</v>
      </c>
    </row>
    <row r="26" spans="2:42" x14ac:dyDescent="0.2">
      <c r="B26" s="254"/>
      <c r="C26" s="254"/>
      <c r="D26" s="254" t="s">
        <v>10</v>
      </c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</row>
    <row r="27" spans="2:42" x14ac:dyDescent="0.2">
      <c r="B27" s="255" t="s">
        <v>466</v>
      </c>
      <c r="C27" s="255"/>
      <c r="D27" s="256">
        <v>1</v>
      </c>
      <c r="E27" s="256">
        <v>2</v>
      </c>
      <c r="F27" s="256">
        <v>3</v>
      </c>
      <c r="G27" s="256">
        <v>4</v>
      </c>
      <c r="H27" s="256">
        <v>5</v>
      </c>
      <c r="I27" s="256">
        <v>6</v>
      </c>
      <c r="J27" s="256">
        <v>7</v>
      </c>
      <c r="K27" s="256">
        <v>8</v>
      </c>
      <c r="L27" s="256">
        <v>9</v>
      </c>
      <c r="M27" s="256">
        <v>10</v>
      </c>
      <c r="N27" s="256">
        <v>11</v>
      </c>
      <c r="O27" s="256">
        <v>12</v>
      </c>
      <c r="P27" s="256">
        <v>13</v>
      </c>
      <c r="Q27" s="256">
        <v>14</v>
      </c>
      <c r="R27" s="256">
        <v>15</v>
      </c>
      <c r="S27" s="256">
        <v>16</v>
      </c>
      <c r="T27" s="256">
        <v>17</v>
      </c>
      <c r="U27" s="256">
        <v>18</v>
      </c>
      <c r="V27" s="256">
        <v>19</v>
      </c>
      <c r="W27" s="256">
        <v>20</v>
      </c>
      <c r="X27" s="256">
        <v>21</v>
      </c>
      <c r="Y27" s="256">
        <v>22</v>
      </c>
      <c r="Z27" s="256">
        <v>23</v>
      </c>
      <c r="AA27" s="256">
        <v>24</v>
      </c>
      <c r="AB27" s="256">
        <v>25</v>
      </c>
      <c r="AC27" s="256">
        <v>26</v>
      </c>
      <c r="AD27" s="256">
        <v>27</v>
      </c>
      <c r="AE27" s="256">
        <v>28</v>
      </c>
      <c r="AF27" s="256">
        <v>29</v>
      </c>
      <c r="AG27" s="256">
        <v>30</v>
      </c>
      <c r="AH27" s="256">
        <v>31</v>
      </c>
      <c r="AI27" s="256">
        <v>32</v>
      </c>
      <c r="AJ27" s="256">
        <v>33</v>
      </c>
      <c r="AK27" s="256">
        <v>34</v>
      </c>
      <c r="AL27" s="256">
        <v>35</v>
      </c>
      <c r="AM27" s="256">
        <v>36</v>
      </c>
      <c r="AN27" s="256">
        <v>37</v>
      </c>
      <c r="AO27" s="256">
        <v>38</v>
      </c>
      <c r="AP27" s="256">
        <v>39</v>
      </c>
    </row>
    <row r="28" spans="2:42" x14ac:dyDescent="0.2">
      <c r="B28" s="257" t="s">
        <v>62</v>
      </c>
      <c r="C28" s="258" t="s">
        <v>9</v>
      </c>
      <c r="D28" s="259">
        <f t="shared" ref="D28:AG28" si="21">D4</f>
        <v>2026</v>
      </c>
      <c r="E28" s="259">
        <f t="shared" si="21"/>
        <v>2027</v>
      </c>
      <c r="F28" s="259">
        <f t="shared" si="21"/>
        <v>2028</v>
      </c>
      <c r="G28" s="259">
        <f t="shared" si="21"/>
        <v>2029</v>
      </c>
      <c r="H28" s="259">
        <f t="shared" si="21"/>
        <v>2030</v>
      </c>
      <c r="I28" s="259">
        <f t="shared" si="21"/>
        <v>2031</v>
      </c>
      <c r="J28" s="259">
        <f t="shared" si="21"/>
        <v>2032</v>
      </c>
      <c r="K28" s="259">
        <f t="shared" si="21"/>
        <v>2033</v>
      </c>
      <c r="L28" s="259">
        <f t="shared" si="21"/>
        <v>2034</v>
      </c>
      <c r="M28" s="259">
        <f t="shared" si="21"/>
        <v>2035</v>
      </c>
      <c r="N28" s="259">
        <f t="shared" si="21"/>
        <v>2036</v>
      </c>
      <c r="O28" s="259">
        <f t="shared" si="21"/>
        <v>2037</v>
      </c>
      <c r="P28" s="259">
        <f t="shared" si="21"/>
        <v>2038</v>
      </c>
      <c r="Q28" s="259">
        <f t="shared" si="21"/>
        <v>2039</v>
      </c>
      <c r="R28" s="259">
        <f t="shared" si="21"/>
        <v>2040</v>
      </c>
      <c r="S28" s="259">
        <f t="shared" si="21"/>
        <v>2041</v>
      </c>
      <c r="T28" s="259">
        <f t="shared" si="21"/>
        <v>2042</v>
      </c>
      <c r="U28" s="259">
        <f t="shared" si="21"/>
        <v>2043</v>
      </c>
      <c r="V28" s="259">
        <f t="shared" si="21"/>
        <v>2044</v>
      </c>
      <c r="W28" s="259">
        <f t="shared" si="21"/>
        <v>2045</v>
      </c>
      <c r="X28" s="259">
        <f t="shared" si="21"/>
        <v>2046</v>
      </c>
      <c r="Y28" s="259">
        <f t="shared" si="21"/>
        <v>2047</v>
      </c>
      <c r="Z28" s="259">
        <f t="shared" si="21"/>
        <v>2048</v>
      </c>
      <c r="AA28" s="259">
        <f t="shared" si="21"/>
        <v>2049</v>
      </c>
      <c r="AB28" s="259">
        <f t="shared" si="21"/>
        <v>2050</v>
      </c>
      <c r="AC28" s="259">
        <f t="shared" si="21"/>
        <v>2051</v>
      </c>
      <c r="AD28" s="259">
        <f t="shared" si="21"/>
        <v>2052</v>
      </c>
      <c r="AE28" s="259">
        <f t="shared" si="21"/>
        <v>2053</v>
      </c>
      <c r="AF28" s="259">
        <f t="shared" si="21"/>
        <v>2054</v>
      </c>
      <c r="AG28" s="259">
        <f t="shared" si="21"/>
        <v>2055</v>
      </c>
      <c r="AH28" s="259">
        <f t="shared" ref="AH28:AN28" si="22">AH4</f>
        <v>2056</v>
      </c>
      <c r="AI28" s="259">
        <f t="shared" si="22"/>
        <v>2057</v>
      </c>
      <c r="AJ28" s="259">
        <f t="shared" si="22"/>
        <v>2058</v>
      </c>
      <c r="AK28" s="259">
        <f t="shared" si="22"/>
        <v>2059</v>
      </c>
      <c r="AL28" s="259">
        <f t="shared" si="22"/>
        <v>2060</v>
      </c>
      <c r="AM28" s="259">
        <f t="shared" si="22"/>
        <v>2061</v>
      </c>
      <c r="AN28" s="259">
        <f t="shared" si="22"/>
        <v>2062</v>
      </c>
      <c r="AO28" s="259">
        <f t="shared" ref="AO28:AP28" si="23">AO4</f>
        <v>2063</v>
      </c>
      <c r="AP28" s="259">
        <f t="shared" si="23"/>
        <v>2064</v>
      </c>
    </row>
    <row r="29" spans="2:42" x14ac:dyDescent="0.2">
      <c r="B29" s="254" t="s">
        <v>409</v>
      </c>
      <c r="C29" s="260">
        <f>SUM(D29:AP29)</f>
        <v>0</v>
      </c>
      <c r="D29" s="260">
        <f t="shared" ref="D29:AG29" si="24">D5-D17</f>
        <v>0</v>
      </c>
      <c r="E29" s="260">
        <f t="shared" si="24"/>
        <v>0</v>
      </c>
      <c r="F29" s="260">
        <f t="shared" si="24"/>
        <v>0</v>
      </c>
      <c r="G29" s="260">
        <f t="shared" si="24"/>
        <v>0</v>
      </c>
      <c r="H29" s="260">
        <f t="shared" si="24"/>
        <v>0</v>
      </c>
      <c r="I29" s="260">
        <f t="shared" si="24"/>
        <v>0</v>
      </c>
      <c r="J29" s="260">
        <f t="shared" si="24"/>
        <v>0</v>
      </c>
      <c r="K29" s="260">
        <f t="shared" si="24"/>
        <v>0</v>
      </c>
      <c r="L29" s="260">
        <f t="shared" si="24"/>
        <v>0</v>
      </c>
      <c r="M29" s="260">
        <f t="shared" si="24"/>
        <v>0</v>
      </c>
      <c r="N29" s="260">
        <f t="shared" si="24"/>
        <v>0</v>
      </c>
      <c r="O29" s="260">
        <f t="shared" si="24"/>
        <v>0</v>
      </c>
      <c r="P29" s="260">
        <f t="shared" si="24"/>
        <v>0</v>
      </c>
      <c r="Q29" s="260">
        <f t="shared" si="24"/>
        <v>0</v>
      </c>
      <c r="R29" s="260">
        <f t="shared" si="24"/>
        <v>0</v>
      </c>
      <c r="S29" s="260">
        <f t="shared" si="24"/>
        <v>0</v>
      </c>
      <c r="T29" s="260">
        <f t="shared" si="24"/>
        <v>0</v>
      </c>
      <c r="U29" s="260">
        <f t="shared" si="24"/>
        <v>0</v>
      </c>
      <c r="V29" s="260">
        <f t="shared" si="24"/>
        <v>0</v>
      </c>
      <c r="W29" s="260">
        <f t="shared" si="24"/>
        <v>0</v>
      </c>
      <c r="X29" s="260">
        <f t="shared" si="24"/>
        <v>0</v>
      </c>
      <c r="Y29" s="260">
        <f t="shared" si="24"/>
        <v>0</v>
      </c>
      <c r="Z29" s="260">
        <f t="shared" si="24"/>
        <v>0</v>
      </c>
      <c r="AA29" s="260">
        <f t="shared" si="24"/>
        <v>0</v>
      </c>
      <c r="AB29" s="260">
        <f t="shared" si="24"/>
        <v>0</v>
      </c>
      <c r="AC29" s="260">
        <f t="shared" si="24"/>
        <v>0</v>
      </c>
      <c r="AD29" s="260">
        <f t="shared" si="24"/>
        <v>0</v>
      </c>
      <c r="AE29" s="260">
        <f t="shared" si="24"/>
        <v>0</v>
      </c>
      <c r="AF29" s="260">
        <f t="shared" si="24"/>
        <v>0</v>
      </c>
      <c r="AG29" s="260">
        <f t="shared" si="24"/>
        <v>0</v>
      </c>
      <c r="AH29" s="260">
        <f t="shared" ref="AH29:AN29" si="25">AH5-AH17</f>
        <v>0</v>
      </c>
      <c r="AI29" s="260">
        <f t="shared" si="25"/>
        <v>0</v>
      </c>
      <c r="AJ29" s="260">
        <f t="shared" si="25"/>
        <v>0</v>
      </c>
      <c r="AK29" s="260">
        <f t="shared" si="25"/>
        <v>0</v>
      </c>
      <c r="AL29" s="260">
        <f t="shared" si="25"/>
        <v>0</v>
      </c>
      <c r="AM29" s="260">
        <f t="shared" si="25"/>
        <v>0</v>
      </c>
      <c r="AN29" s="260">
        <f t="shared" si="25"/>
        <v>0</v>
      </c>
      <c r="AO29" s="260">
        <f t="shared" ref="AO29:AP29" si="26">AO5-AO17</f>
        <v>0</v>
      </c>
      <c r="AP29" s="260">
        <f t="shared" si="26"/>
        <v>0</v>
      </c>
    </row>
    <row r="30" spans="2:42" x14ac:dyDescent="0.2">
      <c r="B30" s="254" t="s">
        <v>410</v>
      </c>
      <c r="C30" s="260">
        <f t="shared" ref="C30:C35" si="27">SUM(D30:AP30)</f>
        <v>7365134.9336791337</v>
      </c>
      <c r="D30" s="260">
        <f t="shared" ref="D30:AG30" si="28">D6-D18</f>
        <v>0</v>
      </c>
      <c r="E30" s="260">
        <f t="shared" si="28"/>
        <v>0</v>
      </c>
      <c r="F30" s="260">
        <f t="shared" si="28"/>
        <v>0</v>
      </c>
      <c r="G30" s="260">
        <f t="shared" si="28"/>
        <v>185872.02974556386</v>
      </c>
      <c r="H30" s="260">
        <f t="shared" si="28"/>
        <v>187512.06961213052</v>
      </c>
      <c r="I30" s="260">
        <f t="shared" si="28"/>
        <v>189168.67379261553</v>
      </c>
      <c r="J30" s="260">
        <f t="shared" si="28"/>
        <v>190842.03449779749</v>
      </c>
      <c r="K30" s="260">
        <f t="shared" si="28"/>
        <v>192532.34642770886</v>
      </c>
      <c r="L30" s="260">
        <f t="shared" si="28"/>
        <v>194239.80680648983</v>
      </c>
      <c r="M30" s="260">
        <f t="shared" si="28"/>
        <v>195964.61541721225</v>
      </c>
      <c r="N30" s="260">
        <f t="shared" si="28"/>
        <v>197706.9746376276</v>
      </c>
      <c r="O30" s="260">
        <f t="shared" si="28"/>
        <v>199467.08947633207</v>
      </c>
      <c r="P30" s="260">
        <f t="shared" si="28"/>
        <v>201245.16760909557</v>
      </c>
      <c r="Q30" s="260">
        <f t="shared" si="28"/>
        <v>203041.41941641271</v>
      </c>
      <c r="R30" s="260">
        <f t="shared" si="28"/>
        <v>204856.05802088976</v>
      </c>
      <c r="S30" s="260">
        <f t="shared" si="28"/>
        <v>205139.79986867309</v>
      </c>
      <c r="T30" s="260">
        <f t="shared" si="28"/>
        <v>205436.16514119506</v>
      </c>
      <c r="U30" s="260">
        <f t="shared" si="28"/>
        <v>205745.31808802485</v>
      </c>
      <c r="V30" s="260">
        <f t="shared" si="28"/>
        <v>206067.4254976362</v>
      </c>
      <c r="W30" s="260">
        <f t="shared" si="28"/>
        <v>206402.65673547983</v>
      </c>
      <c r="X30" s="260">
        <f t="shared" si="28"/>
        <v>206751.18378230929</v>
      </c>
      <c r="Y30" s="260">
        <f t="shared" si="28"/>
        <v>207113.18127325177</v>
      </c>
      <c r="Z30" s="260">
        <f t="shared" si="28"/>
        <v>207488.82653735578</v>
      </c>
      <c r="AA30" s="260">
        <f t="shared" si="28"/>
        <v>207878.29963779449</v>
      </c>
      <c r="AB30" s="260">
        <f t="shared" si="28"/>
        <v>208281.78341263533</v>
      </c>
      <c r="AC30" s="260">
        <f t="shared" si="28"/>
        <v>208699.46351626515</v>
      </c>
      <c r="AD30" s="260">
        <f t="shared" si="28"/>
        <v>209131.5284614265</v>
      </c>
      <c r="AE30" s="260">
        <f t="shared" si="28"/>
        <v>209578.16966170073</v>
      </c>
      <c r="AF30" s="260">
        <f t="shared" si="28"/>
        <v>210039.58147519827</v>
      </c>
      <c r="AG30" s="260">
        <f t="shared" si="28"/>
        <v>210515.96124815941</v>
      </c>
      <c r="AH30" s="260">
        <f t="shared" ref="AH30:AN30" si="29">AH6-AH18</f>
        <v>211007.50935947895</v>
      </c>
      <c r="AI30" s="260">
        <f t="shared" si="29"/>
        <v>211514.42926639318</v>
      </c>
      <c r="AJ30" s="260">
        <f t="shared" si="29"/>
        <v>212036.92755010724</v>
      </c>
      <c r="AK30" s="260">
        <f t="shared" si="29"/>
        <v>212575.21396258473</v>
      </c>
      <c r="AL30" s="260">
        <f t="shared" si="29"/>
        <v>213129.50147372484</v>
      </c>
      <c r="AM30" s="260">
        <f t="shared" si="29"/>
        <v>212691.76186105609</v>
      </c>
      <c r="AN30" s="260">
        <f t="shared" si="29"/>
        <v>212255.33546715975</v>
      </c>
      <c r="AO30" s="260">
        <f t="shared" ref="AO30:AP30" si="30">AO6-AO18</f>
        <v>211820.21835249662</v>
      </c>
      <c r="AP30" s="260">
        <f t="shared" si="30"/>
        <v>211386.40658915043</v>
      </c>
    </row>
    <row r="31" spans="2:42" x14ac:dyDescent="0.2">
      <c r="B31" s="254" t="s">
        <v>411</v>
      </c>
      <c r="C31" s="260">
        <f t="shared" si="27"/>
        <v>5864691.556923613</v>
      </c>
      <c r="D31" s="260">
        <f t="shared" ref="D31:AG31" si="31">D7-D19</f>
        <v>0</v>
      </c>
      <c r="E31" s="260">
        <f t="shared" si="31"/>
        <v>0</v>
      </c>
      <c r="F31" s="260">
        <f t="shared" si="31"/>
        <v>0</v>
      </c>
      <c r="G31" s="260">
        <f t="shared" si="31"/>
        <v>147464.0202152729</v>
      </c>
      <c r="H31" s="260">
        <f t="shared" si="31"/>
        <v>148783.06006768346</v>
      </c>
      <c r="I31" s="260">
        <f t="shared" si="31"/>
        <v>150115.63507473469</v>
      </c>
      <c r="J31" s="260">
        <f t="shared" si="31"/>
        <v>151461.90451061726</v>
      </c>
      <c r="K31" s="260">
        <f t="shared" si="31"/>
        <v>152822.02973240614</v>
      </c>
      <c r="L31" s="260">
        <f t="shared" si="31"/>
        <v>154196.17420911789</v>
      </c>
      <c r="M31" s="260">
        <f t="shared" si="31"/>
        <v>155584.50355117023</v>
      </c>
      <c r="N31" s="260">
        <f t="shared" si="31"/>
        <v>156987.1855404824</v>
      </c>
      <c r="O31" s="260">
        <f t="shared" si="31"/>
        <v>158404.39016067982</v>
      </c>
      <c r="P31" s="260">
        <f t="shared" si="31"/>
        <v>159836.28962801397</v>
      </c>
      <c r="Q31" s="260">
        <f t="shared" si="31"/>
        <v>161283.05842268467</v>
      </c>
      <c r="R31" s="260">
        <f t="shared" si="31"/>
        <v>162744.87332044542</v>
      </c>
      <c r="S31" s="260">
        <f t="shared" si="31"/>
        <v>163016.74718050659</v>
      </c>
      <c r="T31" s="260">
        <f t="shared" si="31"/>
        <v>163299.20704615116</v>
      </c>
      <c r="U31" s="260">
        <f t="shared" si="31"/>
        <v>163592.39218382537</v>
      </c>
      <c r="V31" s="260">
        <f t="shared" si="31"/>
        <v>163896.44400750101</v>
      </c>
      <c r="W31" s="260">
        <f t="shared" si="31"/>
        <v>164211.50611066818</v>
      </c>
      <c r="X31" s="260">
        <f t="shared" si="31"/>
        <v>164537.72429905832</v>
      </c>
      <c r="Y31" s="260">
        <f t="shared" si="31"/>
        <v>164875.24662348628</v>
      </c>
      <c r="Z31" s="260">
        <f t="shared" si="31"/>
        <v>165224.2234134078</v>
      </c>
      <c r="AA31" s="260">
        <f t="shared" si="31"/>
        <v>165584.80731089413</v>
      </c>
      <c r="AB31" s="260">
        <f t="shared" si="31"/>
        <v>165957.15330521762</v>
      </c>
      <c r="AC31" s="260">
        <f t="shared" si="31"/>
        <v>166341.41876778007</v>
      </c>
      <c r="AD31" s="260">
        <f t="shared" si="31"/>
        <v>166737.76348786056</v>
      </c>
      <c r="AE31" s="260">
        <f t="shared" si="31"/>
        <v>167146.34970833361</v>
      </c>
      <c r="AF31" s="260">
        <f t="shared" si="31"/>
        <v>167567.34216287732</v>
      </c>
      <c r="AG31" s="260">
        <f t="shared" si="31"/>
        <v>168000.90811261535</v>
      </c>
      <c r="AH31" s="260">
        <f t="shared" ref="AH31:AN31" si="32">AH7-AH19</f>
        <v>168447.21738409996</v>
      </c>
      <c r="AI31" s="260">
        <f t="shared" si="32"/>
        <v>168906.44240769744</v>
      </c>
      <c r="AJ31" s="260">
        <f t="shared" si="32"/>
        <v>169378.75825637579</v>
      </c>
      <c r="AK31" s="260">
        <f t="shared" si="32"/>
        <v>169864.34268517792</v>
      </c>
      <c r="AL31" s="260">
        <f t="shared" si="32"/>
        <v>170363.37617126107</v>
      </c>
      <c r="AM31" s="260">
        <f t="shared" si="32"/>
        <v>170022.91202805936</v>
      </c>
      <c r="AN31" s="260">
        <f t="shared" si="32"/>
        <v>169683.46927724779</v>
      </c>
      <c r="AO31" s="260">
        <f t="shared" ref="AO31:AP31" si="33">AO7-AO19</f>
        <v>169345.04485473037</v>
      </c>
      <c r="AP31" s="260">
        <f t="shared" si="33"/>
        <v>169007.63570547104</v>
      </c>
    </row>
    <row r="32" spans="2:42" x14ac:dyDescent="0.2">
      <c r="B32" s="254" t="s">
        <v>412</v>
      </c>
      <c r="C32" s="260">
        <f t="shared" si="27"/>
        <v>0</v>
      </c>
      <c r="D32" s="260">
        <f t="shared" ref="D32:AG32" si="34">D8-D20</f>
        <v>0</v>
      </c>
      <c r="E32" s="260">
        <f t="shared" si="34"/>
        <v>0</v>
      </c>
      <c r="F32" s="260">
        <f t="shared" si="34"/>
        <v>0</v>
      </c>
      <c r="G32" s="260">
        <f t="shared" si="34"/>
        <v>0</v>
      </c>
      <c r="H32" s="260">
        <f t="shared" si="34"/>
        <v>0</v>
      </c>
      <c r="I32" s="260">
        <f t="shared" si="34"/>
        <v>0</v>
      </c>
      <c r="J32" s="260">
        <f t="shared" si="34"/>
        <v>0</v>
      </c>
      <c r="K32" s="260">
        <f t="shared" si="34"/>
        <v>0</v>
      </c>
      <c r="L32" s="260">
        <f t="shared" si="34"/>
        <v>0</v>
      </c>
      <c r="M32" s="260">
        <f t="shared" si="34"/>
        <v>0</v>
      </c>
      <c r="N32" s="260">
        <f t="shared" si="34"/>
        <v>0</v>
      </c>
      <c r="O32" s="260">
        <f t="shared" si="34"/>
        <v>0</v>
      </c>
      <c r="P32" s="260">
        <f t="shared" si="34"/>
        <v>0</v>
      </c>
      <c r="Q32" s="260">
        <f t="shared" si="34"/>
        <v>0</v>
      </c>
      <c r="R32" s="260">
        <f t="shared" si="34"/>
        <v>0</v>
      </c>
      <c r="S32" s="260">
        <f t="shared" si="34"/>
        <v>0</v>
      </c>
      <c r="T32" s="260">
        <f t="shared" si="34"/>
        <v>0</v>
      </c>
      <c r="U32" s="260">
        <f t="shared" si="34"/>
        <v>0</v>
      </c>
      <c r="V32" s="260">
        <f t="shared" si="34"/>
        <v>0</v>
      </c>
      <c r="W32" s="260">
        <f t="shared" si="34"/>
        <v>0</v>
      </c>
      <c r="X32" s="260">
        <f t="shared" si="34"/>
        <v>0</v>
      </c>
      <c r="Y32" s="260">
        <f t="shared" si="34"/>
        <v>0</v>
      </c>
      <c r="Z32" s="260">
        <f t="shared" si="34"/>
        <v>0</v>
      </c>
      <c r="AA32" s="260">
        <f t="shared" si="34"/>
        <v>0</v>
      </c>
      <c r="AB32" s="260">
        <f t="shared" si="34"/>
        <v>0</v>
      </c>
      <c r="AC32" s="260">
        <f t="shared" si="34"/>
        <v>0</v>
      </c>
      <c r="AD32" s="260">
        <f t="shared" si="34"/>
        <v>0</v>
      </c>
      <c r="AE32" s="260">
        <f t="shared" si="34"/>
        <v>0</v>
      </c>
      <c r="AF32" s="260">
        <f t="shared" si="34"/>
        <v>0</v>
      </c>
      <c r="AG32" s="260">
        <f t="shared" si="34"/>
        <v>0</v>
      </c>
      <c r="AH32" s="260">
        <f t="shared" ref="AH32:AN32" si="35">AH8-AH20</f>
        <v>0</v>
      </c>
      <c r="AI32" s="260">
        <f t="shared" si="35"/>
        <v>0</v>
      </c>
      <c r="AJ32" s="260">
        <f t="shared" si="35"/>
        <v>0</v>
      </c>
      <c r="AK32" s="260">
        <f t="shared" si="35"/>
        <v>0</v>
      </c>
      <c r="AL32" s="260">
        <f t="shared" si="35"/>
        <v>0</v>
      </c>
      <c r="AM32" s="260">
        <f t="shared" si="35"/>
        <v>0</v>
      </c>
      <c r="AN32" s="260">
        <f t="shared" si="35"/>
        <v>0</v>
      </c>
      <c r="AO32" s="260">
        <f t="shared" ref="AO32:AP32" si="36">AO8-AO20</f>
        <v>0</v>
      </c>
      <c r="AP32" s="260">
        <f t="shared" si="36"/>
        <v>0</v>
      </c>
    </row>
    <row r="33" spans="2:42" x14ac:dyDescent="0.2">
      <c r="B33" s="254" t="s">
        <v>413</v>
      </c>
      <c r="C33" s="260">
        <f t="shared" si="27"/>
        <v>0</v>
      </c>
      <c r="D33" s="260">
        <f t="shared" ref="D33:AG33" si="37">D9-D21</f>
        <v>0</v>
      </c>
      <c r="E33" s="260">
        <f t="shared" si="37"/>
        <v>0</v>
      </c>
      <c r="F33" s="260">
        <f t="shared" si="37"/>
        <v>0</v>
      </c>
      <c r="G33" s="260">
        <f t="shared" si="37"/>
        <v>0</v>
      </c>
      <c r="H33" s="260">
        <f t="shared" si="37"/>
        <v>0</v>
      </c>
      <c r="I33" s="260">
        <f t="shared" si="37"/>
        <v>0</v>
      </c>
      <c r="J33" s="260">
        <f t="shared" si="37"/>
        <v>0</v>
      </c>
      <c r="K33" s="260">
        <f t="shared" si="37"/>
        <v>0</v>
      </c>
      <c r="L33" s="260">
        <f t="shared" si="37"/>
        <v>0</v>
      </c>
      <c r="M33" s="260">
        <f t="shared" si="37"/>
        <v>0</v>
      </c>
      <c r="N33" s="260">
        <f t="shared" si="37"/>
        <v>0</v>
      </c>
      <c r="O33" s="260">
        <f t="shared" si="37"/>
        <v>0</v>
      </c>
      <c r="P33" s="260">
        <f t="shared" si="37"/>
        <v>0</v>
      </c>
      <c r="Q33" s="260">
        <f t="shared" si="37"/>
        <v>0</v>
      </c>
      <c r="R33" s="260">
        <f t="shared" si="37"/>
        <v>0</v>
      </c>
      <c r="S33" s="260">
        <f t="shared" si="37"/>
        <v>0</v>
      </c>
      <c r="T33" s="260">
        <f t="shared" si="37"/>
        <v>0</v>
      </c>
      <c r="U33" s="260">
        <f t="shared" si="37"/>
        <v>0</v>
      </c>
      <c r="V33" s="260">
        <f t="shared" si="37"/>
        <v>0</v>
      </c>
      <c r="W33" s="260">
        <f t="shared" si="37"/>
        <v>0</v>
      </c>
      <c r="X33" s="260">
        <f t="shared" si="37"/>
        <v>0</v>
      </c>
      <c r="Y33" s="260">
        <f t="shared" si="37"/>
        <v>0</v>
      </c>
      <c r="Z33" s="260">
        <f t="shared" si="37"/>
        <v>0</v>
      </c>
      <c r="AA33" s="260">
        <f t="shared" si="37"/>
        <v>0</v>
      </c>
      <c r="AB33" s="260">
        <f t="shared" si="37"/>
        <v>0</v>
      </c>
      <c r="AC33" s="260">
        <f t="shared" si="37"/>
        <v>0</v>
      </c>
      <c r="AD33" s="260">
        <f t="shared" si="37"/>
        <v>0</v>
      </c>
      <c r="AE33" s="260">
        <f t="shared" si="37"/>
        <v>0</v>
      </c>
      <c r="AF33" s="260">
        <f t="shared" si="37"/>
        <v>0</v>
      </c>
      <c r="AG33" s="260">
        <f t="shared" si="37"/>
        <v>0</v>
      </c>
      <c r="AH33" s="260">
        <f t="shared" ref="AH33:AN33" si="38">AH9-AH21</f>
        <v>0</v>
      </c>
      <c r="AI33" s="260">
        <f t="shared" si="38"/>
        <v>0</v>
      </c>
      <c r="AJ33" s="260">
        <f t="shared" si="38"/>
        <v>0</v>
      </c>
      <c r="AK33" s="260">
        <f t="shared" si="38"/>
        <v>0</v>
      </c>
      <c r="AL33" s="260">
        <f t="shared" si="38"/>
        <v>0</v>
      </c>
      <c r="AM33" s="260">
        <f t="shared" si="38"/>
        <v>0</v>
      </c>
      <c r="AN33" s="260">
        <f t="shared" si="38"/>
        <v>0</v>
      </c>
      <c r="AO33" s="260">
        <f t="shared" ref="AO33:AP33" si="39">AO9-AO21</f>
        <v>0</v>
      </c>
      <c r="AP33" s="260">
        <f t="shared" si="39"/>
        <v>0</v>
      </c>
    </row>
    <row r="34" spans="2:42" x14ac:dyDescent="0.2">
      <c r="B34" s="254" t="s">
        <v>414</v>
      </c>
      <c r="C34" s="260">
        <f t="shared" si="27"/>
        <v>0</v>
      </c>
      <c r="D34" s="260">
        <f t="shared" ref="D34:AG34" si="40">D10-D22</f>
        <v>0</v>
      </c>
      <c r="E34" s="260">
        <f t="shared" si="40"/>
        <v>0</v>
      </c>
      <c r="F34" s="260">
        <f t="shared" si="40"/>
        <v>0</v>
      </c>
      <c r="G34" s="260">
        <f t="shared" si="40"/>
        <v>0</v>
      </c>
      <c r="H34" s="260">
        <f t="shared" si="40"/>
        <v>0</v>
      </c>
      <c r="I34" s="260">
        <f t="shared" si="40"/>
        <v>0</v>
      </c>
      <c r="J34" s="260">
        <f t="shared" si="40"/>
        <v>0</v>
      </c>
      <c r="K34" s="260">
        <f t="shared" si="40"/>
        <v>0</v>
      </c>
      <c r="L34" s="260">
        <f t="shared" si="40"/>
        <v>0</v>
      </c>
      <c r="M34" s="260">
        <f t="shared" si="40"/>
        <v>0</v>
      </c>
      <c r="N34" s="260">
        <f t="shared" si="40"/>
        <v>0</v>
      </c>
      <c r="O34" s="260">
        <f t="shared" si="40"/>
        <v>0</v>
      </c>
      <c r="P34" s="260">
        <f t="shared" si="40"/>
        <v>0</v>
      </c>
      <c r="Q34" s="260">
        <f t="shared" si="40"/>
        <v>0</v>
      </c>
      <c r="R34" s="260">
        <f t="shared" si="40"/>
        <v>0</v>
      </c>
      <c r="S34" s="260">
        <f t="shared" si="40"/>
        <v>0</v>
      </c>
      <c r="T34" s="260">
        <f t="shared" si="40"/>
        <v>0</v>
      </c>
      <c r="U34" s="260">
        <f t="shared" si="40"/>
        <v>0</v>
      </c>
      <c r="V34" s="260">
        <f t="shared" si="40"/>
        <v>0</v>
      </c>
      <c r="W34" s="260">
        <f t="shared" si="40"/>
        <v>0</v>
      </c>
      <c r="X34" s="260">
        <f t="shared" si="40"/>
        <v>0</v>
      </c>
      <c r="Y34" s="260">
        <f t="shared" si="40"/>
        <v>0</v>
      </c>
      <c r="Z34" s="260">
        <f t="shared" si="40"/>
        <v>0</v>
      </c>
      <c r="AA34" s="260">
        <f t="shared" si="40"/>
        <v>0</v>
      </c>
      <c r="AB34" s="260">
        <f t="shared" si="40"/>
        <v>0</v>
      </c>
      <c r="AC34" s="260">
        <f t="shared" si="40"/>
        <v>0</v>
      </c>
      <c r="AD34" s="260">
        <f t="shared" si="40"/>
        <v>0</v>
      </c>
      <c r="AE34" s="260">
        <f t="shared" si="40"/>
        <v>0</v>
      </c>
      <c r="AF34" s="260">
        <f t="shared" si="40"/>
        <v>0</v>
      </c>
      <c r="AG34" s="260">
        <f t="shared" si="40"/>
        <v>0</v>
      </c>
      <c r="AH34" s="260">
        <f t="shared" ref="AH34:AN34" si="41">AH10-AH22</f>
        <v>0</v>
      </c>
      <c r="AI34" s="260">
        <f t="shared" si="41"/>
        <v>0</v>
      </c>
      <c r="AJ34" s="260">
        <f t="shared" si="41"/>
        <v>0</v>
      </c>
      <c r="AK34" s="260">
        <f t="shared" si="41"/>
        <v>0</v>
      </c>
      <c r="AL34" s="260">
        <f t="shared" si="41"/>
        <v>0</v>
      </c>
      <c r="AM34" s="260">
        <f t="shared" si="41"/>
        <v>0</v>
      </c>
      <c r="AN34" s="260">
        <f t="shared" si="41"/>
        <v>0</v>
      </c>
      <c r="AO34" s="260">
        <f t="shared" ref="AO34:AP34" si="42">AO10-AO22</f>
        <v>0</v>
      </c>
      <c r="AP34" s="260">
        <f t="shared" si="42"/>
        <v>0</v>
      </c>
    </row>
    <row r="35" spans="2:42" x14ac:dyDescent="0.2">
      <c r="B35" s="264" t="s">
        <v>58</v>
      </c>
      <c r="C35" s="269">
        <f t="shared" si="27"/>
        <v>13229826.490602747</v>
      </c>
      <c r="D35" s="269">
        <f t="shared" ref="D35:AG35" si="43">SUM(D29:D34)</f>
        <v>0</v>
      </c>
      <c r="E35" s="265">
        <f t="shared" si="43"/>
        <v>0</v>
      </c>
      <c r="F35" s="265">
        <f t="shared" si="43"/>
        <v>0</v>
      </c>
      <c r="G35" s="265">
        <f t="shared" si="43"/>
        <v>333336.04996083677</v>
      </c>
      <c r="H35" s="265">
        <f t="shared" si="43"/>
        <v>336295.12967981398</v>
      </c>
      <c r="I35" s="265">
        <f t="shared" si="43"/>
        <v>339284.30886735022</v>
      </c>
      <c r="J35" s="265">
        <f t="shared" si="43"/>
        <v>342303.93900841475</v>
      </c>
      <c r="K35" s="265">
        <f t="shared" si="43"/>
        <v>345354.376160115</v>
      </c>
      <c r="L35" s="265">
        <f t="shared" si="43"/>
        <v>348435.98101560771</v>
      </c>
      <c r="M35" s="265">
        <f t="shared" si="43"/>
        <v>351549.11896838248</v>
      </c>
      <c r="N35" s="265">
        <f t="shared" si="43"/>
        <v>354694.16017811</v>
      </c>
      <c r="O35" s="265">
        <f t="shared" si="43"/>
        <v>357871.47963701189</v>
      </c>
      <c r="P35" s="265">
        <f t="shared" si="43"/>
        <v>361081.45723710954</v>
      </c>
      <c r="Q35" s="265">
        <f t="shared" si="43"/>
        <v>364324.47783909738</v>
      </c>
      <c r="R35" s="265">
        <f t="shared" si="43"/>
        <v>367600.93134133518</v>
      </c>
      <c r="S35" s="265">
        <f t="shared" si="43"/>
        <v>368156.54704917967</v>
      </c>
      <c r="T35" s="265">
        <f t="shared" si="43"/>
        <v>368735.37218734622</v>
      </c>
      <c r="U35" s="265">
        <f t="shared" si="43"/>
        <v>369337.71027185023</v>
      </c>
      <c r="V35" s="265">
        <f t="shared" si="43"/>
        <v>369963.86950513721</v>
      </c>
      <c r="W35" s="265">
        <f t="shared" si="43"/>
        <v>370614.16284614801</v>
      </c>
      <c r="X35" s="265">
        <f t="shared" si="43"/>
        <v>371288.90808136761</v>
      </c>
      <c r="Y35" s="265">
        <f t="shared" si="43"/>
        <v>371988.42789673805</v>
      </c>
      <c r="Z35" s="265">
        <f t="shared" si="43"/>
        <v>372713.04995076358</v>
      </c>
      <c r="AA35" s="265">
        <f t="shared" si="43"/>
        <v>373463.10694868863</v>
      </c>
      <c r="AB35" s="265">
        <f t="shared" si="43"/>
        <v>374238.93671785295</v>
      </c>
      <c r="AC35" s="265">
        <f t="shared" si="43"/>
        <v>375040.88228404522</v>
      </c>
      <c r="AD35" s="265">
        <f t="shared" si="43"/>
        <v>375869.29194928706</v>
      </c>
      <c r="AE35" s="265">
        <f t="shared" si="43"/>
        <v>376724.51937003434</v>
      </c>
      <c r="AF35" s="265">
        <f t="shared" si="43"/>
        <v>377606.92363807559</v>
      </c>
      <c r="AG35" s="265">
        <f t="shared" si="43"/>
        <v>378516.86936077476</v>
      </c>
      <c r="AH35" s="265">
        <f t="shared" ref="AH35:AN35" si="44">SUM(AH29:AH34)</f>
        <v>379454.72674357891</v>
      </c>
      <c r="AI35" s="265">
        <f t="shared" si="44"/>
        <v>380420.87167409062</v>
      </c>
      <c r="AJ35" s="265">
        <f t="shared" si="44"/>
        <v>381415.68580648303</v>
      </c>
      <c r="AK35" s="265">
        <f t="shared" si="44"/>
        <v>382439.55664776266</v>
      </c>
      <c r="AL35" s="265">
        <f t="shared" si="44"/>
        <v>383492.87764498591</v>
      </c>
      <c r="AM35" s="265">
        <f t="shared" si="44"/>
        <v>382714.67388911545</v>
      </c>
      <c r="AN35" s="265">
        <f t="shared" si="44"/>
        <v>381938.80474440753</v>
      </c>
      <c r="AO35" s="265">
        <f t="shared" ref="AO35:AP35" si="45">SUM(AO29:AO34)</f>
        <v>381165.26320722699</v>
      </c>
      <c r="AP35" s="265">
        <f t="shared" si="45"/>
        <v>380394.04229462147</v>
      </c>
    </row>
    <row r="38" spans="2:42" x14ac:dyDescent="0.2">
      <c r="B38" s="270"/>
      <c r="C38" s="254"/>
      <c r="D38" s="254" t="s">
        <v>10</v>
      </c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</row>
    <row r="39" spans="2:42" x14ac:dyDescent="0.2">
      <c r="B39" s="642" t="s">
        <v>463</v>
      </c>
      <c r="C39" s="255"/>
      <c r="D39" s="256">
        <v>1</v>
      </c>
      <c r="E39" s="256">
        <v>2</v>
      </c>
      <c r="F39" s="256">
        <v>3</v>
      </c>
      <c r="G39" s="256">
        <v>4</v>
      </c>
      <c r="H39" s="256">
        <v>5</v>
      </c>
      <c r="I39" s="256">
        <v>6</v>
      </c>
      <c r="J39" s="256">
        <v>7</v>
      </c>
      <c r="K39" s="256">
        <v>8</v>
      </c>
      <c r="L39" s="256">
        <v>9</v>
      </c>
      <c r="M39" s="256">
        <v>10</v>
      </c>
      <c r="N39" s="256">
        <v>11</v>
      </c>
      <c r="O39" s="256">
        <v>12</v>
      </c>
      <c r="P39" s="256">
        <v>13</v>
      </c>
      <c r="Q39" s="256">
        <v>14</v>
      </c>
      <c r="R39" s="256">
        <v>15</v>
      </c>
      <c r="S39" s="256">
        <v>16</v>
      </c>
      <c r="T39" s="256">
        <v>17</v>
      </c>
      <c r="U39" s="256">
        <v>18</v>
      </c>
      <c r="V39" s="256">
        <v>19</v>
      </c>
      <c r="W39" s="256">
        <v>20</v>
      </c>
      <c r="X39" s="256">
        <v>21</v>
      </c>
      <c r="Y39" s="256">
        <v>22</v>
      </c>
      <c r="Z39" s="256">
        <v>23</v>
      </c>
      <c r="AA39" s="256">
        <v>24</v>
      </c>
      <c r="AB39" s="256">
        <v>25</v>
      </c>
      <c r="AC39" s="256">
        <v>26</v>
      </c>
      <c r="AD39" s="256">
        <v>27</v>
      </c>
      <c r="AE39" s="256">
        <v>28</v>
      </c>
      <c r="AF39" s="256">
        <v>29</v>
      </c>
      <c r="AG39" s="256">
        <v>30</v>
      </c>
      <c r="AH39" s="256">
        <v>31</v>
      </c>
      <c r="AI39" s="256">
        <v>32</v>
      </c>
      <c r="AJ39" s="256">
        <v>33</v>
      </c>
      <c r="AK39" s="256">
        <v>34</v>
      </c>
      <c r="AL39" s="256">
        <v>35</v>
      </c>
      <c r="AM39" s="256">
        <v>36</v>
      </c>
      <c r="AN39" s="256">
        <v>37</v>
      </c>
      <c r="AO39" s="256">
        <v>38</v>
      </c>
      <c r="AP39" s="256">
        <v>39</v>
      </c>
    </row>
    <row r="40" spans="2:42" x14ac:dyDescent="0.2">
      <c r="B40" s="643"/>
      <c r="C40" s="258" t="s">
        <v>9</v>
      </c>
      <c r="D40" s="259">
        <f t="shared" ref="D40:AG40" si="46">D4</f>
        <v>2026</v>
      </c>
      <c r="E40" s="259">
        <f t="shared" si="46"/>
        <v>2027</v>
      </c>
      <c r="F40" s="259">
        <f t="shared" si="46"/>
        <v>2028</v>
      </c>
      <c r="G40" s="259">
        <f t="shared" si="46"/>
        <v>2029</v>
      </c>
      <c r="H40" s="259">
        <f t="shared" si="46"/>
        <v>2030</v>
      </c>
      <c r="I40" s="259">
        <f t="shared" si="46"/>
        <v>2031</v>
      </c>
      <c r="J40" s="259">
        <f t="shared" si="46"/>
        <v>2032</v>
      </c>
      <c r="K40" s="259">
        <f t="shared" si="46"/>
        <v>2033</v>
      </c>
      <c r="L40" s="259">
        <f t="shared" si="46"/>
        <v>2034</v>
      </c>
      <c r="M40" s="259">
        <f t="shared" si="46"/>
        <v>2035</v>
      </c>
      <c r="N40" s="259">
        <f t="shared" si="46"/>
        <v>2036</v>
      </c>
      <c r="O40" s="259">
        <f t="shared" si="46"/>
        <v>2037</v>
      </c>
      <c r="P40" s="259">
        <f t="shared" si="46"/>
        <v>2038</v>
      </c>
      <c r="Q40" s="259">
        <f t="shared" si="46"/>
        <v>2039</v>
      </c>
      <c r="R40" s="259">
        <f t="shared" si="46"/>
        <v>2040</v>
      </c>
      <c r="S40" s="259">
        <f t="shared" si="46"/>
        <v>2041</v>
      </c>
      <c r="T40" s="259">
        <f t="shared" si="46"/>
        <v>2042</v>
      </c>
      <c r="U40" s="259">
        <f t="shared" si="46"/>
        <v>2043</v>
      </c>
      <c r="V40" s="259">
        <f t="shared" si="46"/>
        <v>2044</v>
      </c>
      <c r="W40" s="259">
        <f t="shared" si="46"/>
        <v>2045</v>
      </c>
      <c r="X40" s="259">
        <f t="shared" si="46"/>
        <v>2046</v>
      </c>
      <c r="Y40" s="259">
        <f t="shared" si="46"/>
        <v>2047</v>
      </c>
      <c r="Z40" s="259">
        <f t="shared" si="46"/>
        <v>2048</v>
      </c>
      <c r="AA40" s="259">
        <f t="shared" si="46"/>
        <v>2049</v>
      </c>
      <c r="AB40" s="259">
        <f t="shared" si="46"/>
        <v>2050</v>
      </c>
      <c r="AC40" s="259">
        <f t="shared" si="46"/>
        <v>2051</v>
      </c>
      <c r="AD40" s="259">
        <f t="shared" si="46"/>
        <v>2052</v>
      </c>
      <c r="AE40" s="259">
        <f t="shared" si="46"/>
        <v>2053</v>
      </c>
      <c r="AF40" s="259">
        <f t="shared" si="46"/>
        <v>2054</v>
      </c>
      <c r="AG40" s="259">
        <f t="shared" si="46"/>
        <v>2055</v>
      </c>
      <c r="AH40" s="259">
        <f t="shared" ref="AH40:AN40" si="47">AH4</f>
        <v>2056</v>
      </c>
      <c r="AI40" s="259">
        <f t="shared" si="47"/>
        <v>2057</v>
      </c>
      <c r="AJ40" s="259">
        <f t="shared" si="47"/>
        <v>2058</v>
      </c>
      <c r="AK40" s="259">
        <f t="shared" si="47"/>
        <v>2059</v>
      </c>
      <c r="AL40" s="259">
        <f t="shared" si="47"/>
        <v>2060</v>
      </c>
      <c r="AM40" s="259">
        <f t="shared" si="47"/>
        <v>2061</v>
      </c>
      <c r="AN40" s="259">
        <f t="shared" si="47"/>
        <v>2062</v>
      </c>
      <c r="AO40" s="259">
        <f t="shared" ref="AO40:AP40" si="48">AO4</f>
        <v>2063</v>
      </c>
      <c r="AP40" s="259">
        <f t="shared" si="48"/>
        <v>2064</v>
      </c>
    </row>
    <row r="41" spans="2:42" x14ac:dyDescent="0.2">
      <c r="B41" s="254" t="s">
        <v>409</v>
      </c>
      <c r="C41" s="260">
        <f>SUM(D41:AP41)</f>
        <v>0</v>
      </c>
      <c r="D41" s="260">
        <f>D29*Parametre!C235</f>
        <v>0</v>
      </c>
      <c r="E41" s="260">
        <f>E29*Parametre!D235</f>
        <v>0</v>
      </c>
      <c r="F41" s="260">
        <f>F29*Parametre!E235</f>
        <v>0</v>
      </c>
      <c r="G41" s="260">
        <f>G29*Parametre!F235</f>
        <v>0</v>
      </c>
      <c r="H41" s="260">
        <f>H29*Parametre!G235</f>
        <v>0</v>
      </c>
      <c r="I41" s="260">
        <f>I29*Parametre!H235</f>
        <v>0</v>
      </c>
      <c r="J41" s="260">
        <f>J29*Parametre!I235</f>
        <v>0</v>
      </c>
      <c r="K41" s="260">
        <f>K29*Parametre!J235</f>
        <v>0</v>
      </c>
      <c r="L41" s="260">
        <f>L29*Parametre!K235</f>
        <v>0</v>
      </c>
      <c r="M41" s="260">
        <f>M29*Parametre!L235</f>
        <v>0</v>
      </c>
      <c r="N41" s="260">
        <f>N29*Parametre!M235</f>
        <v>0</v>
      </c>
      <c r="O41" s="260">
        <f>O29*Parametre!N235</f>
        <v>0</v>
      </c>
      <c r="P41" s="260">
        <f>P29*Parametre!O235</f>
        <v>0</v>
      </c>
      <c r="Q41" s="260">
        <f>Q29*Parametre!P235</f>
        <v>0</v>
      </c>
      <c r="R41" s="260">
        <f>R29*Parametre!Q235</f>
        <v>0</v>
      </c>
      <c r="S41" s="260">
        <f>S29*Parametre!R235</f>
        <v>0</v>
      </c>
      <c r="T41" s="260">
        <f>T29*Parametre!S235</f>
        <v>0</v>
      </c>
      <c r="U41" s="260">
        <f>U29*Parametre!T235</f>
        <v>0</v>
      </c>
      <c r="V41" s="260">
        <f>V29*Parametre!U235</f>
        <v>0</v>
      </c>
      <c r="W41" s="260">
        <f>W29*Parametre!V235</f>
        <v>0</v>
      </c>
      <c r="X41" s="260">
        <f>X29*Parametre!W235</f>
        <v>0</v>
      </c>
      <c r="Y41" s="260">
        <f>Y29*Parametre!X235</f>
        <v>0</v>
      </c>
      <c r="Z41" s="260">
        <f>Z29*Parametre!Y235</f>
        <v>0</v>
      </c>
      <c r="AA41" s="260">
        <f>AA29*Parametre!Z235</f>
        <v>0</v>
      </c>
      <c r="AB41" s="260">
        <f>AB29*Parametre!AA235</f>
        <v>0</v>
      </c>
      <c r="AC41" s="260">
        <f>AC29*Parametre!AB235</f>
        <v>0</v>
      </c>
      <c r="AD41" s="260">
        <f>AD29*Parametre!AC235</f>
        <v>0</v>
      </c>
      <c r="AE41" s="260">
        <f>AE29*Parametre!AD235</f>
        <v>0</v>
      </c>
      <c r="AF41" s="260">
        <f>AF29*Parametre!AE235</f>
        <v>0</v>
      </c>
      <c r="AG41" s="260">
        <f>AG29*Parametre!AF235</f>
        <v>0</v>
      </c>
      <c r="AH41" s="260">
        <f>AH29*Parametre!AG235</f>
        <v>0</v>
      </c>
      <c r="AI41" s="260">
        <f>AI29*Parametre!AH235</f>
        <v>0</v>
      </c>
      <c r="AJ41" s="260">
        <f>AJ29*Parametre!AI235</f>
        <v>0</v>
      </c>
      <c r="AK41" s="260">
        <f>AK29*Parametre!AJ235</f>
        <v>0</v>
      </c>
      <c r="AL41" s="260">
        <f>AL29*Parametre!AK235</f>
        <v>0</v>
      </c>
      <c r="AM41" s="260">
        <f>AM29*Parametre!AL235</f>
        <v>0</v>
      </c>
      <c r="AN41" s="260">
        <f>AN29*Parametre!AM235</f>
        <v>0</v>
      </c>
      <c r="AO41" s="260">
        <f>AO29*Parametre!AN235</f>
        <v>0</v>
      </c>
      <c r="AP41" s="260">
        <f>AP29*Parametre!AO235</f>
        <v>0</v>
      </c>
    </row>
    <row r="42" spans="2:42" x14ac:dyDescent="0.2">
      <c r="B42" s="254" t="s">
        <v>410</v>
      </c>
      <c r="C42" s="260">
        <f t="shared" ref="C42:C47" si="49">SUM(D42:AP42)</f>
        <v>11248.660789006586</v>
      </c>
      <c r="D42" s="260">
        <f>D30*Parametre!C236</f>
        <v>0</v>
      </c>
      <c r="E42" s="260">
        <f>E30*Parametre!D236</f>
        <v>0</v>
      </c>
      <c r="F42" s="260">
        <f>F30*Parametre!E236</f>
        <v>0</v>
      </c>
      <c r="G42" s="260">
        <f>G30*Parametre!F236</f>
        <v>217.47027480230972</v>
      </c>
      <c r="H42" s="260">
        <f>H30*Parametre!G236</f>
        <v>223.13936283843535</v>
      </c>
      <c r="I42" s="260">
        <f>I30*Parametre!H236</f>
        <v>228.89409528906478</v>
      </c>
      <c r="J42" s="260">
        <f>J30*Parametre!I236</f>
        <v>234.73570243229091</v>
      </c>
      <c r="K42" s="260">
        <f>K30*Parametre!J236</f>
        <v>240.6654330346361</v>
      </c>
      <c r="L42" s="260">
        <f>L30*Parametre!K236</f>
        <v>246.6845546442421</v>
      </c>
      <c r="M42" s="260">
        <f>M30*Parametre!L236</f>
        <v>252.79435388820377</v>
      </c>
      <c r="N42" s="260">
        <f>N30*Parametre!M236</f>
        <v>258.99613677529214</v>
      </c>
      <c r="O42" s="260">
        <f>O30*Parametre!N236</f>
        <v>265.29122900352166</v>
      </c>
      <c r="P42" s="260">
        <f>P30*Parametre!O236</f>
        <v>271.68097627227905</v>
      </c>
      <c r="Q42" s="260">
        <f>Q30*Parametre!P236</f>
        <v>278.1667446004854</v>
      </c>
      <c r="R42" s="260">
        <f>R30*Parametre!Q236</f>
        <v>284.74992064903677</v>
      </c>
      <c r="S42" s="260">
        <f>S30*Parametre!R236</f>
        <v>289.24711781482904</v>
      </c>
      <c r="T42" s="260">
        <f>T30*Parametre!S236</f>
        <v>293.77371615190896</v>
      </c>
      <c r="U42" s="260">
        <f>U30*Parametre!T236</f>
        <v>298.33071122763602</v>
      </c>
      <c r="V42" s="260">
        <f>V30*Parametre!U236</f>
        <v>302.91911548152518</v>
      </c>
      <c r="W42" s="260">
        <f>W30*Parametre!V236</f>
        <v>307.53995853586497</v>
      </c>
      <c r="X42" s="260">
        <f>X30*Parametre!W236</f>
        <v>312.19428751128703</v>
      </c>
      <c r="Y42" s="260">
        <f>Y30*Parametre!X236</f>
        <v>316.88316734807518</v>
      </c>
      <c r="Z42" s="260">
        <f>Z30*Parametre!Y236</f>
        <v>321.60768113290146</v>
      </c>
      <c r="AA42" s="260">
        <f>AA30*Parametre!Z236</f>
        <v>326.36893043133733</v>
      </c>
      <c r="AB42" s="260">
        <f>AB30*Parametre!AA236</f>
        <v>331.16803562609016</v>
      </c>
      <c r="AC42" s="260">
        <f>AC30*Parametre!AB236</f>
        <v>336.0061362611869</v>
      </c>
      <c r="AD42" s="260">
        <f>AD30*Parametre!AC236</f>
        <v>340.88439139212517</v>
      </c>
      <c r="AE42" s="260">
        <f>AE30*Parametre!AD236</f>
        <v>345.80397994180618</v>
      </c>
      <c r="AF42" s="260">
        <f>AF30*Parametre!AE236</f>
        <v>350.76610106358112</v>
      </c>
      <c r="AG42" s="260">
        <f>AG30*Parametre!AF236</f>
        <v>355.77197450938939</v>
      </c>
      <c r="AH42" s="260">
        <f>AH30*Parametre!AG236</f>
        <v>360.82284100470901</v>
      </c>
      <c r="AI42" s="260">
        <f>AI30*Parametre!AH236</f>
        <v>365.9199626308602</v>
      </c>
      <c r="AJ42" s="260">
        <f>AJ30*Parametre!AI236</f>
        <v>371.06462321268771</v>
      </c>
      <c r="AK42" s="260">
        <f>AK30*Parametre!AJ236</f>
        <v>376.25812871377502</v>
      </c>
      <c r="AL42" s="260">
        <f>AL30*Parametre!AK236</f>
        <v>381.50180763796743</v>
      </c>
      <c r="AM42" s="260">
        <f>AM30*Parametre!AL236</f>
        <v>384.97208896851151</v>
      </c>
      <c r="AN42" s="260">
        <f>AN30*Parametre!AM236</f>
        <v>388.42726390490236</v>
      </c>
      <c r="AO42" s="260">
        <f>AO30*Parametre!AN236</f>
        <v>391.86740395211876</v>
      </c>
      <c r="AP42" s="260">
        <f>AP30*Parametre!AO236</f>
        <v>395.29258032171128</v>
      </c>
    </row>
    <row r="43" spans="2:42" x14ac:dyDescent="0.2">
      <c r="B43" s="254" t="s">
        <v>411</v>
      </c>
      <c r="C43" s="260">
        <f t="shared" si="49"/>
        <v>586.46915569236126</v>
      </c>
      <c r="D43" s="260">
        <f>D31*Parametre!C237</f>
        <v>0</v>
      </c>
      <c r="E43" s="260">
        <f>E31*Parametre!D237</f>
        <v>0</v>
      </c>
      <c r="F43" s="260">
        <f>F31*Parametre!E237</f>
        <v>0</v>
      </c>
      <c r="G43" s="260">
        <f>G31*Parametre!F237</f>
        <v>14.746402021527292</v>
      </c>
      <c r="H43" s="260">
        <f>H31*Parametre!G237</f>
        <v>14.878306006768346</v>
      </c>
      <c r="I43" s="260">
        <f>I31*Parametre!H237</f>
        <v>15.01156350747347</v>
      </c>
      <c r="J43" s="260">
        <f>J31*Parametre!I237</f>
        <v>15.146190451061726</v>
      </c>
      <c r="K43" s="260">
        <f>K31*Parametre!J237</f>
        <v>15.282202973240615</v>
      </c>
      <c r="L43" s="260">
        <f>L31*Parametre!K237</f>
        <v>15.41961742091179</v>
      </c>
      <c r="M43" s="260">
        <f>M31*Parametre!L237</f>
        <v>15.558450355117024</v>
      </c>
      <c r="N43" s="260">
        <f>N31*Parametre!M237</f>
        <v>15.698718554048241</v>
      </c>
      <c r="O43" s="260">
        <f>O31*Parametre!N237</f>
        <v>15.840439016067982</v>
      </c>
      <c r="P43" s="260">
        <f>P31*Parametre!O237</f>
        <v>15.983628962801397</v>
      </c>
      <c r="Q43" s="260">
        <f>Q31*Parametre!P237</f>
        <v>16.128305842268468</v>
      </c>
      <c r="R43" s="260">
        <f>R31*Parametre!Q237</f>
        <v>16.274487332044544</v>
      </c>
      <c r="S43" s="260">
        <f>S31*Parametre!R237</f>
        <v>16.301674718050659</v>
      </c>
      <c r="T43" s="260">
        <f>T31*Parametre!S237</f>
        <v>16.329920704615116</v>
      </c>
      <c r="U43" s="260">
        <f>U31*Parametre!T237</f>
        <v>16.359239218382537</v>
      </c>
      <c r="V43" s="260">
        <f>V31*Parametre!U237</f>
        <v>16.3896444007501</v>
      </c>
      <c r="W43" s="260">
        <f>W31*Parametre!V237</f>
        <v>16.421150611066818</v>
      </c>
      <c r="X43" s="260">
        <f>X31*Parametre!W237</f>
        <v>16.453772429905833</v>
      </c>
      <c r="Y43" s="260">
        <f>Y31*Parametre!X237</f>
        <v>16.48752466234863</v>
      </c>
      <c r="Z43" s="260">
        <f>Z31*Parametre!Y237</f>
        <v>16.522422341340782</v>
      </c>
      <c r="AA43" s="260">
        <f>AA31*Parametre!Z237</f>
        <v>16.558480731089414</v>
      </c>
      <c r="AB43" s="260">
        <f>AB31*Parametre!AA237</f>
        <v>16.595715330521763</v>
      </c>
      <c r="AC43" s="260">
        <f>AC31*Parametre!AB237</f>
        <v>16.634141876778006</v>
      </c>
      <c r="AD43" s="260">
        <f>AD31*Parametre!AC237</f>
        <v>16.673776348786056</v>
      </c>
      <c r="AE43" s="260">
        <f>AE31*Parametre!AD237</f>
        <v>16.714634970833362</v>
      </c>
      <c r="AF43" s="260">
        <f>AF31*Parametre!AE237</f>
        <v>16.756734216287732</v>
      </c>
      <c r="AG43" s="260">
        <f>AG31*Parametre!AF237</f>
        <v>16.800090811261537</v>
      </c>
      <c r="AH43" s="260">
        <f>AH31*Parametre!AG237</f>
        <v>16.844721738409998</v>
      </c>
      <c r="AI43" s="260">
        <f>AI31*Parametre!AH237</f>
        <v>16.890644240769745</v>
      </c>
      <c r="AJ43" s="260">
        <f>AJ31*Parametre!AI237</f>
        <v>16.93787582563758</v>
      </c>
      <c r="AK43" s="260">
        <f>AK31*Parametre!AJ237</f>
        <v>16.986434268517794</v>
      </c>
      <c r="AL43" s="260">
        <f>AL31*Parametre!AK237</f>
        <v>17.036337617126108</v>
      </c>
      <c r="AM43" s="260">
        <f>AM31*Parametre!AL237</f>
        <v>17.002291202805939</v>
      </c>
      <c r="AN43" s="260">
        <f>AN31*Parametre!AM237</f>
        <v>16.968346927724781</v>
      </c>
      <c r="AO43" s="260">
        <f>AO31*Parametre!AN237</f>
        <v>16.934504485473038</v>
      </c>
      <c r="AP43" s="260">
        <f>AP31*Parametre!AO237</f>
        <v>16.900763570547106</v>
      </c>
    </row>
    <row r="44" spans="2:42" x14ac:dyDescent="0.2">
      <c r="B44" s="254" t="s">
        <v>412</v>
      </c>
      <c r="C44" s="260">
        <f t="shared" si="49"/>
        <v>0</v>
      </c>
      <c r="D44" s="260">
        <f>D32*Parametre!C238</f>
        <v>0</v>
      </c>
      <c r="E44" s="260">
        <f>E32*Parametre!D238</f>
        <v>0</v>
      </c>
      <c r="F44" s="260">
        <f>F32*Parametre!E238</f>
        <v>0</v>
      </c>
      <c r="G44" s="260">
        <f>G32*Parametre!F238</f>
        <v>0</v>
      </c>
      <c r="H44" s="260">
        <f>H32*Parametre!G238</f>
        <v>0</v>
      </c>
      <c r="I44" s="260">
        <f>I32*Parametre!H238</f>
        <v>0</v>
      </c>
      <c r="J44" s="260">
        <f>J32*Parametre!I238</f>
        <v>0</v>
      </c>
      <c r="K44" s="260">
        <f>K32*Parametre!J238</f>
        <v>0</v>
      </c>
      <c r="L44" s="260">
        <f>L32*Parametre!K238</f>
        <v>0</v>
      </c>
      <c r="M44" s="260">
        <f>M32*Parametre!L238</f>
        <v>0</v>
      </c>
      <c r="N44" s="260">
        <f>N32*Parametre!M238</f>
        <v>0</v>
      </c>
      <c r="O44" s="260">
        <f>O32*Parametre!N238</f>
        <v>0</v>
      </c>
      <c r="P44" s="260">
        <f>P32*Parametre!O238</f>
        <v>0</v>
      </c>
      <c r="Q44" s="260">
        <f>Q32*Parametre!P238</f>
        <v>0</v>
      </c>
      <c r="R44" s="260">
        <f>R32*Parametre!Q238</f>
        <v>0</v>
      </c>
      <c r="S44" s="260">
        <f>S32*Parametre!R238</f>
        <v>0</v>
      </c>
      <c r="T44" s="260">
        <f>T32*Parametre!S238</f>
        <v>0</v>
      </c>
      <c r="U44" s="260">
        <f>U32*Parametre!T238</f>
        <v>0</v>
      </c>
      <c r="V44" s="260">
        <f>V32*Parametre!U238</f>
        <v>0</v>
      </c>
      <c r="W44" s="260">
        <f>W32*Parametre!V238</f>
        <v>0</v>
      </c>
      <c r="X44" s="260">
        <f>X32*Parametre!W238</f>
        <v>0</v>
      </c>
      <c r="Y44" s="260">
        <f>Y32*Parametre!X238</f>
        <v>0</v>
      </c>
      <c r="Z44" s="260">
        <f>Z32*Parametre!Y238</f>
        <v>0</v>
      </c>
      <c r="AA44" s="260">
        <f>AA32*Parametre!Z238</f>
        <v>0</v>
      </c>
      <c r="AB44" s="260">
        <f>AB32*Parametre!AA238</f>
        <v>0</v>
      </c>
      <c r="AC44" s="260">
        <f>AC32*Parametre!AB238</f>
        <v>0</v>
      </c>
      <c r="AD44" s="260">
        <f>AD32*Parametre!AC238</f>
        <v>0</v>
      </c>
      <c r="AE44" s="260">
        <f>AE32*Parametre!AD238</f>
        <v>0</v>
      </c>
      <c r="AF44" s="260">
        <f>AF32*Parametre!AE238</f>
        <v>0</v>
      </c>
      <c r="AG44" s="260">
        <f>AG32*Parametre!AF238</f>
        <v>0</v>
      </c>
      <c r="AH44" s="260">
        <f>AH32*Parametre!AG238</f>
        <v>0</v>
      </c>
      <c r="AI44" s="260">
        <f>AI32*Parametre!AH238</f>
        <v>0</v>
      </c>
      <c r="AJ44" s="260">
        <f>AJ32*Parametre!AI238</f>
        <v>0</v>
      </c>
      <c r="AK44" s="260">
        <f>AK32*Parametre!AJ238</f>
        <v>0</v>
      </c>
      <c r="AL44" s="260">
        <f>AL32*Parametre!AK238</f>
        <v>0</v>
      </c>
      <c r="AM44" s="260">
        <f>AM32*Parametre!AL238</f>
        <v>0</v>
      </c>
      <c r="AN44" s="260">
        <f>AN32*Parametre!AM238</f>
        <v>0</v>
      </c>
      <c r="AO44" s="260">
        <f>AO32*Parametre!AN238</f>
        <v>0</v>
      </c>
      <c r="AP44" s="260">
        <f>AP32*Parametre!AO238</f>
        <v>0</v>
      </c>
    </row>
    <row r="45" spans="2:42" x14ac:dyDescent="0.2">
      <c r="B45" s="254" t="s">
        <v>413</v>
      </c>
      <c r="C45" s="260">
        <f t="shared" si="49"/>
        <v>0</v>
      </c>
      <c r="D45" s="260">
        <f>D33*Parametre!C239</f>
        <v>0</v>
      </c>
      <c r="E45" s="260">
        <f>E33*Parametre!D239</f>
        <v>0</v>
      </c>
      <c r="F45" s="260">
        <f>F33*Parametre!E239</f>
        <v>0</v>
      </c>
      <c r="G45" s="260">
        <f>G33*Parametre!F239</f>
        <v>0</v>
      </c>
      <c r="H45" s="260">
        <f>H33*Parametre!G239</f>
        <v>0</v>
      </c>
      <c r="I45" s="260">
        <f>I33*Parametre!H239</f>
        <v>0</v>
      </c>
      <c r="J45" s="260">
        <f>J33*Parametre!I239</f>
        <v>0</v>
      </c>
      <c r="K45" s="260">
        <f>K33*Parametre!J239</f>
        <v>0</v>
      </c>
      <c r="L45" s="260">
        <f>L33*Parametre!K239</f>
        <v>0</v>
      </c>
      <c r="M45" s="260">
        <f>M33*Parametre!L239</f>
        <v>0</v>
      </c>
      <c r="N45" s="260">
        <f>N33*Parametre!M239</f>
        <v>0</v>
      </c>
      <c r="O45" s="260">
        <f>O33*Parametre!N239</f>
        <v>0</v>
      </c>
      <c r="P45" s="260">
        <f>P33*Parametre!O239</f>
        <v>0</v>
      </c>
      <c r="Q45" s="260">
        <f>Q33*Parametre!P239</f>
        <v>0</v>
      </c>
      <c r="R45" s="260">
        <f>R33*Parametre!Q239</f>
        <v>0</v>
      </c>
      <c r="S45" s="260">
        <f>S33*Parametre!R239</f>
        <v>0</v>
      </c>
      <c r="T45" s="260">
        <f>T33*Parametre!S239</f>
        <v>0</v>
      </c>
      <c r="U45" s="260">
        <f>U33*Parametre!T239</f>
        <v>0</v>
      </c>
      <c r="V45" s="260">
        <f>V33*Parametre!U239</f>
        <v>0</v>
      </c>
      <c r="W45" s="260">
        <f>W33*Parametre!V239</f>
        <v>0</v>
      </c>
      <c r="X45" s="260">
        <f>X33*Parametre!W239</f>
        <v>0</v>
      </c>
      <c r="Y45" s="260">
        <f>Y33*Parametre!X239</f>
        <v>0</v>
      </c>
      <c r="Z45" s="260">
        <f>Z33*Parametre!Y239</f>
        <v>0</v>
      </c>
      <c r="AA45" s="260">
        <f>AA33*Parametre!Z239</f>
        <v>0</v>
      </c>
      <c r="AB45" s="260">
        <f>AB33*Parametre!AA239</f>
        <v>0</v>
      </c>
      <c r="AC45" s="260">
        <f>AC33*Parametre!AB239</f>
        <v>0</v>
      </c>
      <c r="AD45" s="260">
        <f>AD33*Parametre!AC239</f>
        <v>0</v>
      </c>
      <c r="AE45" s="260">
        <f>AE33*Parametre!AD239</f>
        <v>0</v>
      </c>
      <c r="AF45" s="260">
        <f>AF33*Parametre!AE239</f>
        <v>0</v>
      </c>
      <c r="AG45" s="260">
        <f>AG33*Parametre!AF239</f>
        <v>0</v>
      </c>
      <c r="AH45" s="260">
        <f>AH33*Parametre!AG239</f>
        <v>0</v>
      </c>
      <c r="AI45" s="260">
        <f>AI33*Parametre!AH239</f>
        <v>0</v>
      </c>
      <c r="AJ45" s="260">
        <f>AJ33*Parametre!AI239</f>
        <v>0</v>
      </c>
      <c r="AK45" s="260">
        <f>AK33*Parametre!AJ239</f>
        <v>0</v>
      </c>
      <c r="AL45" s="260">
        <f>AL33*Parametre!AK239</f>
        <v>0</v>
      </c>
      <c r="AM45" s="260">
        <f>AM33*Parametre!AL239</f>
        <v>0</v>
      </c>
      <c r="AN45" s="260">
        <f>AN33*Parametre!AM239</f>
        <v>0</v>
      </c>
      <c r="AO45" s="260">
        <f>AO33*Parametre!AN239</f>
        <v>0</v>
      </c>
      <c r="AP45" s="260">
        <f>AP33*Parametre!AO239</f>
        <v>0</v>
      </c>
    </row>
    <row r="46" spans="2:42" x14ac:dyDescent="0.2">
      <c r="B46" s="254" t="s">
        <v>414</v>
      </c>
      <c r="C46" s="260">
        <f t="shared" si="49"/>
        <v>0</v>
      </c>
      <c r="D46" s="260">
        <f>D34*Parametre!C240</f>
        <v>0</v>
      </c>
      <c r="E46" s="260">
        <f>E34*Parametre!D240</f>
        <v>0</v>
      </c>
      <c r="F46" s="260">
        <f>F34*Parametre!E240</f>
        <v>0</v>
      </c>
      <c r="G46" s="260">
        <f>G34*Parametre!F240</f>
        <v>0</v>
      </c>
      <c r="H46" s="260">
        <f>H34*Parametre!G240</f>
        <v>0</v>
      </c>
      <c r="I46" s="260">
        <f>I34*Parametre!H240</f>
        <v>0</v>
      </c>
      <c r="J46" s="260">
        <f>J34*Parametre!I240</f>
        <v>0</v>
      </c>
      <c r="K46" s="260">
        <f>K34*Parametre!J240</f>
        <v>0</v>
      </c>
      <c r="L46" s="260">
        <f>L34*Parametre!K240</f>
        <v>0</v>
      </c>
      <c r="M46" s="260">
        <f>M34*Parametre!L240</f>
        <v>0</v>
      </c>
      <c r="N46" s="260">
        <f>N34*Parametre!M240</f>
        <v>0</v>
      </c>
      <c r="O46" s="260">
        <f>O34*Parametre!N240</f>
        <v>0</v>
      </c>
      <c r="P46" s="260">
        <f>P34*Parametre!O240</f>
        <v>0</v>
      </c>
      <c r="Q46" s="260">
        <f>Q34*Parametre!P240</f>
        <v>0</v>
      </c>
      <c r="R46" s="260">
        <f>R34*Parametre!Q240</f>
        <v>0</v>
      </c>
      <c r="S46" s="260">
        <f>S34*Parametre!R240</f>
        <v>0</v>
      </c>
      <c r="T46" s="260">
        <f>T34*Parametre!S240</f>
        <v>0</v>
      </c>
      <c r="U46" s="260">
        <f>U34*Parametre!T240</f>
        <v>0</v>
      </c>
      <c r="V46" s="260">
        <f>V34*Parametre!U240</f>
        <v>0</v>
      </c>
      <c r="W46" s="260">
        <f>W34*Parametre!V240</f>
        <v>0</v>
      </c>
      <c r="X46" s="260">
        <f>X34*Parametre!W240</f>
        <v>0</v>
      </c>
      <c r="Y46" s="260">
        <f>Y34*Parametre!X240</f>
        <v>0</v>
      </c>
      <c r="Z46" s="260">
        <f>Z34*Parametre!Y240</f>
        <v>0</v>
      </c>
      <c r="AA46" s="260">
        <f>AA34*Parametre!Z240</f>
        <v>0</v>
      </c>
      <c r="AB46" s="260">
        <f>AB34*Parametre!AA240</f>
        <v>0</v>
      </c>
      <c r="AC46" s="260">
        <f>AC34*Parametre!AB240</f>
        <v>0</v>
      </c>
      <c r="AD46" s="260">
        <f>AD34*Parametre!AC240</f>
        <v>0</v>
      </c>
      <c r="AE46" s="260">
        <f>AE34*Parametre!AD240</f>
        <v>0</v>
      </c>
      <c r="AF46" s="260">
        <f>AF34*Parametre!AE240</f>
        <v>0</v>
      </c>
      <c r="AG46" s="260">
        <f>AG34*Parametre!AF240</f>
        <v>0</v>
      </c>
      <c r="AH46" s="260">
        <f>AH34*Parametre!AG240</f>
        <v>0</v>
      </c>
      <c r="AI46" s="260">
        <f>AI34*Parametre!AH240</f>
        <v>0</v>
      </c>
      <c r="AJ46" s="260">
        <f>AJ34*Parametre!AI240</f>
        <v>0</v>
      </c>
      <c r="AK46" s="260">
        <f>AK34*Parametre!AJ240</f>
        <v>0</v>
      </c>
      <c r="AL46" s="260">
        <f>AL34*Parametre!AK240</f>
        <v>0</v>
      </c>
      <c r="AM46" s="260">
        <f>AM34*Parametre!AL240</f>
        <v>0</v>
      </c>
      <c r="AN46" s="260">
        <f>AN34*Parametre!AM240</f>
        <v>0</v>
      </c>
      <c r="AO46" s="260">
        <f>AO34*Parametre!AN240</f>
        <v>0</v>
      </c>
      <c r="AP46" s="260">
        <f>AP34*Parametre!AO240</f>
        <v>0</v>
      </c>
    </row>
    <row r="47" spans="2:42" x14ac:dyDescent="0.2">
      <c r="B47" s="271" t="s">
        <v>58</v>
      </c>
      <c r="C47" s="273">
        <f t="shared" si="49"/>
        <v>11835.129944698945</v>
      </c>
      <c r="D47" s="273">
        <f t="shared" ref="D47:AG47" si="50">SUM(D41:D46)</f>
        <v>0</v>
      </c>
      <c r="E47" s="272">
        <f t="shared" si="50"/>
        <v>0</v>
      </c>
      <c r="F47" s="272">
        <f t="shared" si="50"/>
        <v>0</v>
      </c>
      <c r="G47" s="272">
        <f t="shared" si="50"/>
        <v>232.21667682383702</v>
      </c>
      <c r="H47" s="272">
        <f t="shared" si="50"/>
        <v>238.0176688452037</v>
      </c>
      <c r="I47" s="272">
        <f t="shared" si="50"/>
        <v>243.90565879653826</v>
      </c>
      <c r="J47" s="272">
        <f t="shared" si="50"/>
        <v>249.88189288335263</v>
      </c>
      <c r="K47" s="272">
        <f t="shared" si="50"/>
        <v>255.94763600787672</v>
      </c>
      <c r="L47" s="272">
        <f t="shared" si="50"/>
        <v>262.10417206515388</v>
      </c>
      <c r="M47" s="272">
        <f t="shared" si="50"/>
        <v>268.3528042433208</v>
      </c>
      <c r="N47" s="272">
        <f t="shared" si="50"/>
        <v>274.69485532934038</v>
      </c>
      <c r="O47" s="272">
        <f t="shared" si="50"/>
        <v>281.13166801958965</v>
      </c>
      <c r="P47" s="272">
        <f t="shared" si="50"/>
        <v>287.66460523508044</v>
      </c>
      <c r="Q47" s="272">
        <f t="shared" si="50"/>
        <v>294.29505044275385</v>
      </c>
      <c r="R47" s="272">
        <f t="shared" si="50"/>
        <v>301.02440798108131</v>
      </c>
      <c r="S47" s="272">
        <f t="shared" si="50"/>
        <v>305.5487925328797</v>
      </c>
      <c r="T47" s="272">
        <f t="shared" si="50"/>
        <v>310.10363685652408</v>
      </c>
      <c r="U47" s="272">
        <f t="shared" si="50"/>
        <v>314.68995044601854</v>
      </c>
      <c r="V47" s="272">
        <f t="shared" si="50"/>
        <v>319.3087598822753</v>
      </c>
      <c r="W47" s="272">
        <f t="shared" si="50"/>
        <v>323.96110914693179</v>
      </c>
      <c r="X47" s="272">
        <f t="shared" si="50"/>
        <v>328.64805994119286</v>
      </c>
      <c r="Y47" s="272">
        <f t="shared" si="50"/>
        <v>333.3706920104238</v>
      </c>
      <c r="Z47" s="272">
        <f t="shared" si="50"/>
        <v>338.13010347424222</v>
      </c>
      <c r="AA47" s="272">
        <f t="shared" si="50"/>
        <v>342.92741116242672</v>
      </c>
      <c r="AB47" s="272">
        <f t="shared" si="50"/>
        <v>347.76375095661194</v>
      </c>
      <c r="AC47" s="272">
        <f t="shared" si="50"/>
        <v>352.64027813796491</v>
      </c>
      <c r="AD47" s="272">
        <f t="shared" si="50"/>
        <v>357.55816774091124</v>
      </c>
      <c r="AE47" s="272">
        <f t="shared" si="50"/>
        <v>362.51861491263952</v>
      </c>
      <c r="AF47" s="272">
        <f t="shared" si="50"/>
        <v>367.52283527986884</v>
      </c>
      <c r="AG47" s="272">
        <f t="shared" si="50"/>
        <v>372.57206532065095</v>
      </c>
      <c r="AH47" s="272">
        <f t="shared" ref="AH47:AN47" si="51">SUM(AH41:AH46)</f>
        <v>377.66756274311899</v>
      </c>
      <c r="AI47" s="272">
        <f t="shared" si="51"/>
        <v>382.81060687162994</v>
      </c>
      <c r="AJ47" s="272">
        <f t="shared" si="51"/>
        <v>388.00249903832531</v>
      </c>
      <c r="AK47" s="272">
        <f t="shared" si="51"/>
        <v>393.24456298229279</v>
      </c>
      <c r="AL47" s="272">
        <f t="shared" si="51"/>
        <v>398.53814525509353</v>
      </c>
      <c r="AM47" s="272">
        <f t="shared" si="51"/>
        <v>401.97438017131748</v>
      </c>
      <c r="AN47" s="272">
        <f t="shared" si="51"/>
        <v>405.39561083262714</v>
      </c>
      <c r="AO47" s="272">
        <f t="shared" ref="AO47:AP47" si="52">SUM(AO41:AO46)</f>
        <v>408.80190843759181</v>
      </c>
      <c r="AP47" s="272">
        <f t="shared" si="52"/>
        <v>412.19334389225838</v>
      </c>
    </row>
  </sheetData>
  <mergeCells count="1">
    <mergeCell ref="B39:B40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1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23E4-7044-436B-BE18-42294DD44AE4}">
  <sheetPr>
    <tabColor theme="7" tint="0.59999389629810485"/>
  </sheetPr>
  <dimension ref="B2:AP39"/>
  <sheetViews>
    <sheetView showWhiteSpace="0" zoomScaleNormal="100" workbookViewId="0">
      <selection activeCell="D36" sqref="D36"/>
    </sheetView>
  </sheetViews>
  <sheetFormatPr defaultColWidth="9.21875" defaultRowHeight="10.199999999999999" x14ac:dyDescent="0.2"/>
  <cols>
    <col min="1" max="1" width="2.77734375" style="230" customWidth="1"/>
    <col min="2" max="2" width="56.77734375" style="230" bestFit="1" customWidth="1"/>
    <col min="3" max="3" width="13.21875" style="230" bestFit="1" customWidth="1"/>
    <col min="4" max="42" width="11.77734375" style="230" bestFit="1" customWidth="1"/>
    <col min="43" max="16384" width="9.21875" style="230"/>
  </cols>
  <sheetData>
    <row r="2" spans="2:42" ht="17.55" customHeight="1" x14ac:dyDescent="0.2">
      <c r="B2" s="633" t="s">
        <v>613</v>
      </c>
      <c r="C2" s="633"/>
      <c r="D2" s="633"/>
      <c r="E2" s="633"/>
      <c r="F2" s="633"/>
      <c r="G2" s="633"/>
      <c r="H2" s="633"/>
      <c r="I2" s="633"/>
      <c r="J2" s="633"/>
      <c r="K2" s="633"/>
    </row>
    <row r="4" spans="2:42" x14ac:dyDescent="0.2">
      <c r="B4" s="345" t="s">
        <v>609</v>
      </c>
      <c r="C4" s="346"/>
      <c r="D4" s="254" t="s">
        <v>10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</row>
    <row r="5" spans="2:42" x14ac:dyDescent="0.2">
      <c r="B5" s="347" t="s">
        <v>288</v>
      </c>
      <c r="C5" s="348"/>
      <c r="D5" s="254">
        <v>1</v>
      </c>
      <c r="E5" s="254">
        <v>2</v>
      </c>
      <c r="F5" s="254">
        <v>3</v>
      </c>
      <c r="G5" s="254">
        <v>4</v>
      </c>
      <c r="H5" s="254">
        <v>5</v>
      </c>
      <c r="I5" s="254">
        <v>6</v>
      </c>
      <c r="J5" s="254">
        <v>7</v>
      </c>
      <c r="K5" s="254">
        <v>8</v>
      </c>
      <c r="L5" s="254">
        <v>9</v>
      </c>
      <c r="M5" s="254">
        <v>10</v>
      </c>
      <c r="N5" s="254">
        <v>11</v>
      </c>
      <c r="O5" s="254">
        <v>12</v>
      </c>
      <c r="P5" s="254">
        <v>13</v>
      </c>
      <c r="Q5" s="254">
        <v>14</v>
      </c>
      <c r="R5" s="254">
        <v>15</v>
      </c>
      <c r="S5" s="254">
        <v>16</v>
      </c>
      <c r="T5" s="254">
        <v>17</v>
      </c>
      <c r="U5" s="254">
        <v>18</v>
      </c>
      <c r="V5" s="254">
        <v>19</v>
      </c>
      <c r="W5" s="254">
        <v>20</v>
      </c>
      <c r="X5" s="254">
        <v>21</v>
      </c>
      <c r="Y5" s="254">
        <v>22</v>
      </c>
      <c r="Z5" s="254">
        <v>23</v>
      </c>
      <c r="AA5" s="254">
        <v>24</v>
      </c>
      <c r="AB5" s="254">
        <v>25</v>
      </c>
      <c r="AC5" s="254">
        <v>26</v>
      </c>
      <c r="AD5" s="254">
        <v>27</v>
      </c>
      <c r="AE5" s="254">
        <v>28</v>
      </c>
      <c r="AF5" s="254">
        <v>29</v>
      </c>
      <c r="AG5" s="254">
        <v>30</v>
      </c>
      <c r="AH5" s="254">
        <v>31</v>
      </c>
      <c r="AI5" s="254">
        <v>32</v>
      </c>
      <c r="AJ5" s="254">
        <v>33</v>
      </c>
      <c r="AK5" s="254">
        <v>34</v>
      </c>
      <c r="AL5" s="254">
        <v>35</v>
      </c>
      <c r="AM5" s="254">
        <v>36</v>
      </c>
      <c r="AN5" s="254">
        <v>37</v>
      </c>
      <c r="AO5" s="254">
        <v>38</v>
      </c>
      <c r="AP5" s="254">
        <v>39</v>
      </c>
    </row>
    <row r="6" spans="2:42" ht="10.8" thickBot="1" x14ac:dyDescent="0.25">
      <c r="B6" s="257" t="s">
        <v>33</v>
      </c>
      <c r="C6" s="257" t="s">
        <v>9</v>
      </c>
      <c r="D6" s="298">
        <v>2026</v>
      </c>
      <c r="E6" s="298">
        <f>$D$6+D5</f>
        <v>2027</v>
      </c>
      <c r="F6" s="298">
        <f t="shared" ref="F6:AN6" si="0">$D$6+E5</f>
        <v>2028</v>
      </c>
      <c r="G6" s="298">
        <f t="shared" si="0"/>
        <v>2029</v>
      </c>
      <c r="H6" s="298">
        <f t="shared" si="0"/>
        <v>2030</v>
      </c>
      <c r="I6" s="298">
        <f t="shared" si="0"/>
        <v>2031</v>
      </c>
      <c r="J6" s="298">
        <f t="shared" si="0"/>
        <v>2032</v>
      </c>
      <c r="K6" s="298">
        <f t="shared" si="0"/>
        <v>2033</v>
      </c>
      <c r="L6" s="298">
        <f t="shared" si="0"/>
        <v>2034</v>
      </c>
      <c r="M6" s="298">
        <f t="shared" si="0"/>
        <v>2035</v>
      </c>
      <c r="N6" s="298">
        <f t="shared" si="0"/>
        <v>2036</v>
      </c>
      <c r="O6" s="298">
        <f t="shared" si="0"/>
        <v>2037</v>
      </c>
      <c r="P6" s="298">
        <f t="shared" si="0"/>
        <v>2038</v>
      </c>
      <c r="Q6" s="298">
        <f t="shared" si="0"/>
        <v>2039</v>
      </c>
      <c r="R6" s="298">
        <f t="shared" si="0"/>
        <v>2040</v>
      </c>
      <c r="S6" s="298">
        <f t="shared" si="0"/>
        <v>2041</v>
      </c>
      <c r="T6" s="298">
        <f t="shared" si="0"/>
        <v>2042</v>
      </c>
      <c r="U6" s="298">
        <f t="shared" si="0"/>
        <v>2043</v>
      </c>
      <c r="V6" s="298">
        <f t="shared" si="0"/>
        <v>2044</v>
      </c>
      <c r="W6" s="298">
        <f t="shared" si="0"/>
        <v>2045</v>
      </c>
      <c r="X6" s="298">
        <f t="shared" si="0"/>
        <v>2046</v>
      </c>
      <c r="Y6" s="298">
        <f t="shared" si="0"/>
        <v>2047</v>
      </c>
      <c r="Z6" s="298">
        <f t="shared" si="0"/>
        <v>2048</v>
      </c>
      <c r="AA6" s="298">
        <f t="shared" si="0"/>
        <v>2049</v>
      </c>
      <c r="AB6" s="298">
        <f t="shared" si="0"/>
        <v>2050</v>
      </c>
      <c r="AC6" s="298">
        <f t="shared" si="0"/>
        <v>2051</v>
      </c>
      <c r="AD6" s="298">
        <f t="shared" si="0"/>
        <v>2052</v>
      </c>
      <c r="AE6" s="298">
        <f t="shared" si="0"/>
        <v>2053</v>
      </c>
      <c r="AF6" s="298">
        <f t="shared" si="0"/>
        <v>2054</v>
      </c>
      <c r="AG6" s="298">
        <f t="shared" si="0"/>
        <v>2055</v>
      </c>
      <c r="AH6" s="298">
        <f t="shared" si="0"/>
        <v>2056</v>
      </c>
      <c r="AI6" s="298">
        <f t="shared" si="0"/>
        <v>2057</v>
      </c>
      <c r="AJ6" s="298">
        <f t="shared" si="0"/>
        <v>2058</v>
      </c>
      <c r="AK6" s="298">
        <f t="shared" si="0"/>
        <v>2059</v>
      </c>
      <c r="AL6" s="298">
        <f t="shared" si="0"/>
        <v>2060</v>
      </c>
      <c r="AM6" s="298">
        <f t="shared" si="0"/>
        <v>2061</v>
      </c>
      <c r="AN6" s="298">
        <f t="shared" si="0"/>
        <v>2062</v>
      </c>
      <c r="AO6" s="298">
        <f t="shared" ref="AO6" si="1">$D$6+AN5</f>
        <v>2063</v>
      </c>
      <c r="AP6" s="298">
        <f t="shared" ref="AP6" si="2">$D$6+AO5</f>
        <v>2064</v>
      </c>
    </row>
    <row r="7" spans="2:42" x14ac:dyDescent="0.2">
      <c r="B7" s="480" t="s">
        <v>658</v>
      </c>
      <c r="C7" s="349">
        <f>SUM(D7:AP7)</f>
        <v>3555211522.6978521</v>
      </c>
      <c r="D7" s="234">
        <f>'10_A Bezpečnosť (cesty)'!D47*Vstupy!$E$42</f>
        <v>65000206.074477084</v>
      </c>
      <c r="E7" s="234">
        <f>'10_A Bezpečnosť (cesty)'!E47*Vstupy!$E$42</f>
        <v>66105209.577743173</v>
      </c>
      <c r="F7" s="234">
        <f>'10_A Bezpečnosť (cesty)'!F47*Vstupy!$E$42</f>
        <v>67228998.140564799</v>
      </c>
      <c r="G7" s="234">
        <f>'10_A Bezpečnosť (cesty)'!G47*Vstupy!$E$42</f>
        <v>68371891.1089544</v>
      </c>
      <c r="H7" s="234">
        <f>'10_A Bezpečnosť (cesty)'!H47*Vstupy!$E$42</f>
        <v>69534213.257806614</v>
      </c>
      <c r="I7" s="234">
        <f>'10_A Bezpečnosť (cesty)'!I47*Vstupy!$E$42</f>
        <v>70716294.883189321</v>
      </c>
      <c r="J7" s="234">
        <f>'10_A Bezpečnosť (cesty)'!J47*Vstupy!$E$42</f>
        <v>71918471.896203548</v>
      </c>
      <c r="K7" s="234">
        <f>'10_A Bezpečnosť (cesty)'!K47*Vstupy!$E$42</f>
        <v>73141085.918438986</v>
      </c>
      <c r="L7" s="234">
        <f>'10_A Bezpečnosť (cesty)'!L47*Vstupy!$E$42</f>
        <v>74384484.37905246</v>
      </c>
      <c r="M7" s="234">
        <f>'10_A Bezpečnosť (cesty)'!M47*Vstupy!$E$42</f>
        <v>75649020.613496333</v>
      </c>
      <c r="N7" s="234">
        <f>'10_A Bezpečnosť (cesty)'!N47*Vstupy!$E$42</f>
        <v>76935053.963925764</v>
      </c>
      <c r="O7" s="234">
        <f>'10_A Bezpečnosť (cesty)'!O47*Vstupy!$E$42</f>
        <v>78242949.88131249</v>
      </c>
      <c r="P7" s="234">
        <f>'10_A Bezpečnosť (cesty)'!P47*Vstupy!$E$42</f>
        <v>79573080.029294789</v>
      </c>
      <c r="Q7" s="234">
        <f>'10_A Bezpečnosť (cesty)'!Q47*Vstupy!$E$42</f>
        <v>80925822.3897928</v>
      </c>
      <c r="R7" s="234">
        <f>'10_A Bezpečnosť (cesty)'!R47*Vstupy!$E$42</f>
        <v>82301561.370419264</v>
      </c>
      <c r="S7" s="234">
        <f>'10_A Bezpečnosť (cesty)'!S47*Vstupy!$E$42</f>
        <v>83700687.913716406</v>
      </c>
      <c r="T7" s="234">
        <f>'10_A Bezpečnosť (cesty)'!T47*Vstupy!$E$42</f>
        <v>85123599.60824956</v>
      </c>
      <c r="U7" s="234">
        <f>'10_A Bezpečnosť (cesty)'!U47*Vstupy!$E$42</f>
        <v>86570700.801589802</v>
      </c>
      <c r="V7" s="234">
        <f>'10_A Bezpečnosť (cesty)'!V47*Vstupy!$E$42</f>
        <v>88042402.715216815</v>
      </c>
      <c r="W7" s="234">
        <f>'10_A Bezpečnosť (cesty)'!W47*Vstupy!$E$42</f>
        <v>89539123.561375499</v>
      </c>
      <c r="X7" s="234">
        <f>'10_A Bezpečnosť (cesty)'!X47*Vstupy!$E$42</f>
        <v>91061288.661918864</v>
      </c>
      <c r="Y7" s="234">
        <f>'10_A Bezpečnosť (cesty)'!Y47*Vstupy!$E$42</f>
        <v>92609330.569171473</v>
      </c>
      <c r="Z7" s="234">
        <f>'10_A Bezpečnosť (cesty)'!Z47*Vstupy!$E$42</f>
        <v>94183689.188847378</v>
      </c>
      <c r="AA7" s="234">
        <f>'10_A Bezpečnosť (cesty)'!AA47*Vstupy!$E$42</f>
        <v>95784811.905057773</v>
      </c>
      <c r="AB7" s="234">
        <f>'10_A Bezpečnosť (cesty)'!AB47*Vstupy!$E$42</f>
        <v>97413153.707443744</v>
      </c>
      <c r="AC7" s="234">
        <f>'10_A Bezpečnosť (cesty)'!AC47*Vstupy!$E$42</f>
        <v>99069177.320470303</v>
      </c>
      <c r="AD7" s="234">
        <f>'10_A Bezpečnosť (cesty)'!AD47*Vstupy!$E$42</f>
        <v>100753353.33491828</v>
      </c>
      <c r="AE7" s="234">
        <f>'10_A Bezpečnosť (cesty)'!AE47*Vstupy!$E$42</f>
        <v>102466160.34161188</v>
      </c>
      <c r="AF7" s="234">
        <f>'10_A Bezpečnosť (cesty)'!AF47*Vstupy!$E$42</f>
        <v>104208085.06741926</v>
      </c>
      <c r="AG7" s="234">
        <f>'10_A Bezpečnosť (cesty)'!AG47*Vstupy!$E$42</f>
        <v>105979622.51356539</v>
      </c>
      <c r="AH7" s="234">
        <f>'10_A Bezpečnosť (cesty)'!AH47*Vstupy!$E$42</f>
        <v>107781276.09629597</v>
      </c>
      <c r="AI7" s="234">
        <f>'10_A Bezpečnosť (cesty)'!AI47*Vstupy!$E$42</f>
        <v>109613557.789933</v>
      </c>
      <c r="AJ7" s="234">
        <f>'10_A Bezpečnosť (cesty)'!AJ47*Vstupy!$E$42</f>
        <v>111476988.27236184</v>
      </c>
      <c r="AK7" s="234">
        <f>'10_A Bezpečnosť (cesty)'!AK47*Vstupy!$E$42</f>
        <v>113372097.07299201</v>
      </c>
      <c r="AL7" s="234">
        <f>'10_A Bezpečnosť (cesty)'!AL47*Vstupy!$E$42</f>
        <v>115299422.72323287</v>
      </c>
      <c r="AM7" s="234">
        <f>'10_A Bezpečnosť (cesty)'!AM47*Vstupy!$E$42</f>
        <v>117259512.90952781</v>
      </c>
      <c r="AN7" s="234">
        <f>'10_A Bezpečnosť (cesty)'!AN47*Vstupy!$E$42</f>
        <v>119252924.62898977</v>
      </c>
      <c r="AO7" s="234">
        <f>'10_A Bezpečnosť (cesty)'!AO47*Vstupy!$E$42</f>
        <v>121280224.34768258</v>
      </c>
      <c r="AP7" s="234">
        <f>'10_A Bezpečnosť (cesty)'!AP47*Vstupy!$E$42</f>
        <v>123341988.16159318</v>
      </c>
    </row>
    <row r="8" spans="2:42" x14ac:dyDescent="0.2">
      <c r="B8" s="495" t="s">
        <v>678</v>
      </c>
      <c r="C8" s="349">
        <f t="shared" ref="C8:C10" si="3">SUM(D8:AP8)</f>
        <v>1090084020.3159254</v>
      </c>
      <c r="D8" s="234">
        <f>'10_A Bezpečnosť (cesty)'!D54*Vstupy!$E$43</f>
        <v>19930090.096372422</v>
      </c>
      <c r="E8" s="234">
        <f>'10_A Bezpečnosť (cesty)'!E54*Vstupy!$E$43</f>
        <v>20268901.628010754</v>
      </c>
      <c r="F8" s="234">
        <f>'10_A Bezpečnosť (cesty)'!F54*Vstupy!$E$43</f>
        <v>20613472.955686934</v>
      </c>
      <c r="G8" s="234">
        <f>'10_A Bezpečnosť (cesty)'!G54*Vstupy!$E$43</f>
        <v>20963901.995933611</v>
      </c>
      <c r="H8" s="234">
        <f>'10_A Bezpečnosť (cesty)'!H54*Vstupy!$E$43</f>
        <v>21320288.32986448</v>
      </c>
      <c r="I8" s="234">
        <f>'10_A Bezpečnosť (cesty)'!I54*Vstupy!$E$43</f>
        <v>21682733.231472172</v>
      </c>
      <c r="J8" s="234">
        <f>'10_A Bezpečnosť (cesty)'!J54*Vstupy!$E$43</f>
        <v>22051339.696407199</v>
      </c>
      <c r="K8" s="234">
        <f>'10_A Bezpečnosť (cesty)'!K54*Vstupy!$E$43</f>
        <v>22426212.47124612</v>
      </c>
      <c r="L8" s="234">
        <f>'10_A Bezpečnosť (cesty)'!L54*Vstupy!$E$43</f>
        <v>22807458.083257299</v>
      </c>
      <c r="M8" s="234">
        <f>'10_A Bezpečnosť (cesty)'!M54*Vstupy!$E$43</f>
        <v>23195184.870672669</v>
      </c>
      <c r="N8" s="234">
        <f>'10_A Bezpečnosť (cesty)'!N54*Vstupy!$E$43</f>
        <v>23589503.013474107</v>
      </c>
      <c r="O8" s="234">
        <f>'10_A Bezpečnosť (cesty)'!O54*Vstupy!$E$43</f>
        <v>23990524.564703163</v>
      </c>
      <c r="P8" s="234">
        <f>'10_A Bezpečnosť (cesty)'!P54*Vstupy!$E$43</f>
        <v>24398363.482303113</v>
      </c>
      <c r="Q8" s="234">
        <f>'10_A Bezpečnosť (cesty)'!Q54*Vstupy!$E$43</f>
        <v>24813135.661502264</v>
      </c>
      <c r="R8" s="234">
        <f>'10_A Bezpečnosť (cesty)'!R54*Vstupy!$E$43</f>
        <v>25234958.9677478</v>
      </c>
      <c r="S8" s="234">
        <f>'10_A Bezpečnosť (cesty)'!S54*Vstupy!$E$43</f>
        <v>25663953.270199515</v>
      </c>
      <c r="T8" s="234">
        <f>'10_A Bezpečnosť (cesty)'!T54*Vstupy!$E$43</f>
        <v>26100240.475792903</v>
      </c>
      <c r="U8" s="234">
        <f>'10_A Bezpečnosť (cesty)'!U54*Vstupy!$E$43</f>
        <v>26543944.563881379</v>
      </c>
      <c r="V8" s="234">
        <f>'10_A Bezpečnosť (cesty)'!V54*Vstupy!$E$43</f>
        <v>26995191.621467363</v>
      </c>
      <c r="W8" s="234">
        <f>'10_A Bezpečnosť (cesty)'!W54*Vstupy!$E$43</f>
        <v>27454109.879032303</v>
      </c>
      <c r="X8" s="234">
        <f>'10_A Bezpečnosť (cesty)'!X54*Vstupy!$E$43</f>
        <v>27920829.74697585</v>
      </c>
      <c r="Y8" s="234">
        <f>'10_A Bezpečnosť (cesty)'!Y54*Vstupy!$E$43</f>
        <v>28395483.852674436</v>
      </c>
      <c r="Z8" s="234">
        <f>'10_A Bezpečnosť (cesty)'!Z54*Vstupy!$E$43</f>
        <v>28878207.078169897</v>
      </c>
      <c r="AA8" s="234">
        <f>'10_A Bezpečnosť (cesty)'!AA54*Vstupy!$E$43</f>
        <v>29369136.59849878</v>
      </c>
      <c r="AB8" s="234">
        <f>'10_A Bezpečnosť (cesty)'!AB54*Vstupy!$E$43</f>
        <v>29868411.920673255</v>
      </c>
      <c r="AC8" s="234">
        <f>'10_A Bezpečnosť (cesty)'!AC54*Vstupy!$E$43</f>
        <v>30376174.923324697</v>
      </c>
      <c r="AD8" s="234">
        <f>'10_A Bezpečnosť (cesty)'!AD54*Vstupy!$E$43</f>
        <v>30892569.897021215</v>
      </c>
      <c r="AE8" s="234">
        <f>'10_A Bezpečnosť (cesty)'!AE54*Vstupy!$E$43</f>
        <v>31417743.585270572</v>
      </c>
      <c r="AF8" s="234">
        <f>'10_A Bezpečnosť (cesty)'!AF54*Vstupy!$E$43</f>
        <v>31951845.226220168</v>
      </c>
      <c r="AG8" s="234">
        <f>'10_A Bezpečnosť (cesty)'!AG54*Vstupy!$E$43</f>
        <v>32495026.59506591</v>
      </c>
      <c r="AH8" s="234">
        <f>'10_A Bezpečnosť (cesty)'!AH54*Vstupy!$E$43</f>
        <v>33047442.047182031</v>
      </c>
      <c r="AI8" s="234">
        <f>'10_A Bezpečnosť (cesty)'!AI54*Vstupy!$E$43</f>
        <v>33609248.561984129</v>
      </c>
      <c r="AJ8" s="234">
        <f>'10_A Bezpečnosť (cesty)'!AJ54*Vstupy!$E$43</f>
        <v>34180605.78753785</v>
      </c>
      <c r="AK8" s="234">
        <f>'10_A Bezpečnosť (cesty)'!AK54*Vstupy!$E$43</f>
        <v>34761676.085925989</v>
      </c>
      <c r="AL8" s="234">
        <f>'10_A Bezpečnosť (cesty)'!AL54*Vstupy!$E$43</f>
        <v>35352624.579386726</v>
      </c>
      <c r="AM8" s="234">
        <f>'10_A Bezpečnosť (cesty)'!AM54*Vstupy!$E$43</f>
        <v>35953619.197236292</v>
      </c>
      <c r="AN8" s="234">
        <f>'10_A Bezpečnosť (cesty)'!AN54*Vstupy!$E$43</f>
        <v>36564830.723589301</v>
      </c>
      <c r="AO8" s="234">
        <f>'10_A Bezpečnosť (cesty)'!AO54*Vstupy!$E$43</f>
        <v>37186432.845890321</v>
      </c>
      <c r="AP8" s="234">
        <f>'10_A Bezpečnosť (cesty)'!AP54*Vstupy!$E$43</f>
        <v>37818602.204270452</v>
      </c>
    </row>
    <row r="9" spans="2:42" ht="12" customHeight="1" x14ac:dyDescent="0.2">
      <c r="B9" s="481" t="s">
        <v>689</v>
      </c>
      <c r="C9" s="349">
        <f t="shared" si="3"/>
        <v>92817251.485666394</v>
      </c>
      <c r="D9" s="234">
        <f>'10_A Bezpečnosť (cesty)'!D61*Vstupy!$E$44</f>
        <v>1696984.9572428993</v>
      </c>
      <c r="E9" s="234">
        <f>'10_A Bezpečnosť (cesty)'!E61*Vstupy!$E$44</f>
        <v>1725833.7015160285</v>
      </c>
      <c r="F9" s="234">
        <f>'10_A Bezpečnosť (cesty)'!F61*Vstupy!$E$44</f>
        <v>1755172.8744418009</v>
      </c>
      <c r="G9" s="234">
        <f>'10_A Bezpečnosť (cesty)'!G61*Vstupy!$E$44</f>
        <v>1785010.8133073112</v>
      </c>
      <c r="H9" s="234">
        <f>'10_A Bezpečnosť (cesty)'!H61*Vstupy!$E$44</f>
        <v>1815355.9971335351</v>
      </c>
      <c r="I9" s="234">
        <f>'10_A Bezpečnosť (cesty)'!I61*Vstupy!$E$44</f>
        <v>1846217.0490848052</v>
      </c>
      <c r="J9" s="234">
        <f>'10_A Bezpečnosť (cesty)'!J61*Vstupy!$E$44</f>
        <v>1877602.7389192469</v>
      </c>
      <c r="K9" s="234">
        <f>'10_A Bezpečnosť (cesty)'!K61*Vstupy!$E$44</f>
        <v>1909521.9854808741</v>
      </c>
      <c r="L9" s="234">
        <f>'10_A Bezpečnosť (cesty)'!L61*Vstupy!$E$44</f>
        <v>1941983.8592340488</v>
      </c>
      <c r="M9" s="234">
        <f>'10_A Bezpečnosť (cesty)'!M61*Vstupy!$E$44</f>
        <v>1974997.5848410274</v>
      </c>
      <c r="N9" s="234">
        <f>'10_A Bezpečnosť (cesty)'!N61*Vstupy!$E$44</f>
        <v>2008572.5437833245</v>
      </c>
      <c r="O9" s="234">
        <f>'10_A Bezpečnosť (cesty)'!O61*Vstupy!$E$44</f>
        <v>2042718.277027641</v>
      </c>
      <c r="P9" s="234">
        <f>'10_A Bezpečnosť (cesty)'!P61*Vstupy!$E$44</f>
        <v>2077444.4877371106</v>
      </c>
      <c r="Q9" s="234">
        <f>'10_A Bezpečnosť (cesty)'!Q61*Vstupy!$E$44</f>
        <v>2112761.0440286412</v>
      </c>
      <c r="R9" s="234">
        <f>'10_A Bezpečnosť (cesty)'!R61*Vstupy!$E$44</f>
        <v>2148677.9817771283</v>
      </c>
      <c r="S9" s="234">
        <f>'10_A Bezpečnosť (cesty)'!S61*Vstupy!$E$44</f>
        <v>2185205.5074673393</v>
      </c>
      <c r="T9" s="234">
        <f>'10_A Bezpečnosť (cesty)'!T61*Vstupy!$E$44</f>
        <v>2222354.0010942835</v>
      </c>
      <c r="U9" s="234">
        <f>'10_A Bezpečnosť (cesty)'!U61*Vstupy!$E$44</f>
        <v>2260134.0191128864</v>
      </c>
      <c r="V9" s="234">
        <f>'10_A Bezpečnosť (cesty)'!V61*Vstupy!$E$44</f>
        <v>2298556.2974378052</v>
      </c>
      <c r="W9" s="234">
        <f>'10_A Bezpečnosť (cesty)'!W61*Vstupy!$E$44</f>
        <v>2337631.7544942475</v>
      </c>
      <c r="X9" s="234">
        <f>'10_A Bezpečnosť (cesty)'!X61*Vstupy!$E$44</f>
        <v>2377371.4943206497</v>
      </c>
      <c r="Y9" s="234">
        <f>'10_A Bezpečnosť (cesty)'!Y61*Vstupy!$E$44</f>
        <v>2417786.8097241004</v>
      </c>
      <c r="Z9" s="234">
        <f>'10_A Bezpečnosť (cesty)'!Z61*Vstupy!$E$44</f>
        <v>2458889.1854894096</v>
      </c>
      <c r="AA9" s="234">
        <f>'10_A Bezpečnosť (cesty)'!AA61*Vstupy!$E$44</f>
        <v>2500690.3016427294</v>
      </c>
      <c r="AB9" s="234">
        <f>'10_A Bezpečnosť (cesty)'!AB61*Vstupy!$E$44</f>
        <v>2543202.0367706553</v>
      </c>
      <c r="AC9" s="234">
        <f>'10_A Bezpečnosť (cesty)'!AC61*Vstupy!$E$44</f>
        <v>2586436.4713957566</v>
      </c>
      <c r="AD9" s="234">
        <f>'10_A Bezpečnosť (cesty)'!AD61*Vstupy!$E$44</f>
        <v>2630405.8914094842</v>
      </c>
      <c r="AE9" s="234">
        <f>'10_A Bezpečnosť (cesty)'!AE61*Vstupy!$E$44</f>
        <v>2675122.7915634448</v>
      </c>
      <c r="AF9" s="234">
        <f>'10_A Bezpečnosť (cesty)'!AF61*Vstupy!$E$44</f>
        <v>2720599.8790200236</v>
      </c>
      <c r="AG9" s="234">
        <f>'10_A Bezpečnosť (cesty)'!AG61*Vstupy!$E$44</f>
        <v>2766850.0769633637</v>
      </c>
      <c r="AH9" s="234">
        <f>'10_A Bezpečnosť (cesty)'!AH61*Vstupy!$E$44</f>
        <v>2813886.5282717408</v>
      </c>
      <c r="AI9" s="234">
        <f>'10_A Bezpečnosť (cesty)'!AI61*Vstupy!$E$44</f>
        <v>2861722.5992523599</v>
      </c>
      <c r="AJ9" s="234">
        <f>'10_A Bezpečnosť (cesty)'!AJ61*Vstupy!$E$44</f>
        <v>2910371.8834396498</v>
      </c>
      <c r="AK9" s="234">
        <f>'10_A Bezpečnosť (cesty)'!AK61*Vstupy!$E$44</f>
        <v>2959848.2054581237</v>
      </c>
      <c r="AL9" s="234">
        <f>'10_A Bezpečnosť (cesty)'!AL61*Vstupy!$E$44</f>
        <v>3010165.6249509123</v>
      </c>
      <c r="AM9" s="234">
        <f>'10_A Bezpečnosť (cesty)'!AM61*Vstupy!$E$44</f>
        <v>3061338.4405750767</v>
      </c>
      <c r="AN9" s="234">
        <f>'10_A Bezpečnosť (cesty)'!AN61*Vstupy!$E$44</f>
        <v>3113381.1940648537</v>
      </c>
      <c r="AO9" s="234">
        <f>'10_A Bezpečnosť (cesty)'!AO61*Vstupy!$E$44</f>
        <v>3166308.6743639554</v>
      </c>
      <c r="AP9" s="234">
        <f>'10_A Bezpečnosť (cesty)'!AP61*Vstupy!$E$44</f>
        <v>3220135.9218281428</v>
      </c>
    </row>
    <row r="10" spans="2:42" x14ac:dyDescent="0.2">
      <c r="B10" s="305" t="s">
        <v>591</v>
      </c>
      <c r="C10" s="350">
        <f t="shared" si="3"/>
        <v>4738112794.499445</v>
      </c>
      <c r="D10" s="350">
        <f t="shared" ref="D10:AN10" si="4">SUM(D7:D9)</f>
        <v>86627281.128092408</v>
      </c>
      <c r="E10" s="350">
        <f t="shared" si="4"/>
        <v>88099944.907269955</v>
      </c>
      <c r="F10" s="350">
        <f t="shared" si="4"/>
        <v>89597643.970693529</v>
      </c>
      <c r="G10" s="350">
        <f t="shared" si="4"/>
        <v>91120803.918195322</v>
      </c>
      <c r="H10" s="350">
        <f t="shared" si="4"/>
        <v>92669857.584804639</v>
      </c>
      <c r="I10" s="350">
        <f t="shared" si="4"/>
        <v>94245245.163746297</v>
      </c>
      <c r="J10" s="350">
        <f t="shared" si="4"/>
        <v>95847414.33152999</v>
      </c>
      <c r="K10" s="350">
        <f t="shared" si="4"/>
        <v>97476820.375165984</v>
      </c>
      <c r="L10" s="350">
        <f t="shared" si="4"/>
        <v>99133926.321543813</v>
      </c>
      <c r="M10" s="350">
        <f t="shared" si="4"/>
        <v>100819203.06901003</v>
      </c>
      <c r="N10" s="350">
        <f t="shared" si="4"/>
        <v>102533129.52118319</v>
      </c>
      <c r="O10" s="350">
        <f t="shared" si="4"/>
        <v>104276192.72304329</v>
      </c>
      <c r="P10" s="350">
        <f t="shared" si="4"/>
        <v>106048887.99933501</v>
      </c>
      <c r="Q10" s="350">
        <f t="shared" si="4"/>
        <v>107851719.09532371</v>
      </c>
      <c r="R10" s="350">
        <f t="shared" si="4"/>
        <v>109685198.3199442</v>
      </c>
      <c r="S10" s="350">
        <f t="shared" si="4"/>
        <v>111549846.69138326</v>
      </c>
      <c r="T10" s="350">
        <f t="shared" si="4"/>
        <v>113446194.08513674</v>
      </c>
      <c r="U10" s="350">
        <f t="shared" si="4"/>
        <v>115374779.38458407</v>
      </c>
      <c r="V10" s="350">
        <f t="shared" si="4"/>
        <v>117336150.63412198</v>
      </c>
      <c r="W10" s="350">
        <f t="shared" si="4"/>
        <v>119330865.19490205</v>
      </c>
      <c r="X10" s="350">
        <f t="shared" si="4"/>
        <v>121359489.90321536</v>
      </c>
      <c r="Y10" s="350">
        <f t="shared" si="4"/>
        <v>123422601.23157002</v>
      </c>
      <c r="Z10" s="350">
        <f t="shared" si="4"/>
        <v>125520785.45250669</v>
      </c>
      <c r="AA10" s="350">
        <f t="shared" si="4"/>
        <v>127654638.80519928</v>
      </c>
      <c r="AB10" s="350">
        <f t="shared" si="4"/>
        <v>129824767.66488765</v>
      </c>
      <c r="AC10" s="350">
        <f t="shared" si="4"/>
        <v>132031788.71519077</v>
      </c>
      <c r="AD10" s="350">
        <f t="shared" si="4"/>
        <v>134276329.12334898</v>
      </c>
      <c r="AE10" s="350">
        <f t="shared" si="4"/>
        <v>136559026.7184459</v>
      </c>
      <c r="AF10" s="350">
        <f t="shared" si="4"/>
        <v>138880530.17265946</v>
      </c>
      <c r="AG10" s="350">
        <f t="shared" si="4"/>
        <v>141241499.18559468</v>
      </c>
      <c r="AH10" s="350">
        <f t="shared" si="4"/>
        <v>143642604.67174974</v>
      </c>
      <c r="AI10" s="350">
        <f t="shared" si="4"/>
        <v>146084528.95116949</v>
      </c>
      <c r="AJ10" s="350">
        <f t="shared" si="4"/>
        <v>148567965.94333935</v>
      </c>
      <c r="AK10" s="350">
        <f t="shared" si="4"/>
        <v>151093621.36437613</v>
      </c>
      <c r="AL10" s="350">
        <f t="shared" si="4"/>
        <v>153662212.92757049</v>
      </c>
      <c r="AM10" s="350">
        <f t="shared" si="4"/>
        <v>156274470.54733917</v>
      </c>
      <c r="AN10" s="350">
        <f t="shared" si="4"/>
        <v>158931136.54664391</v>
      </c>
      <c r="AO10" s="350">
        <f t="shared" ref="AO10:AP10" si="5">SUM(AO7:AO9)</f>
        <v>161632965.86793685</v>
      </c>
      <c r="AP10" s="350">
        <f t="shared" si="5"/>
        <v>164380726.28769177</v>
      </c>
    </row>
    <row r="12" spans="2:42" x14ac:dyDescent="0.2">
      <c r="B12" s="299"/>
      <c r="C12" s="299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</row>
    <row r="13" spans="2:42" x14ac:dyDescent="0.2">
      <c r="B13" s="345" t="s">
        <v>610</v>
      </c>
      <c r="C13" s="346"/>
      <c r="D13" s="254" t="s">
        <v>10</v>
      </c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</row>
    <row r="14" spans="2:42" x14ac:dyDescent="0.2">
      <c r="B14" s="347" t="s">
        <v>289</v>
      </c>
      <c r="C14" s="348"/>
      <c r="D14" s="254">
        <v>1</v>
      </c>
      <c r="E14" s="254">
        <v>2</v>
      </c>
      <c r="F14" s="254">
        <v>3</v>
      </c>
      <c r="G14" s="254">
        <v>4</v>
      </c>
      <c r="H14" s="254">
        <v>5</v>
      </c>
      <c r="I14" s="254">
        <v>6</v>
      </c>
      <c r="J14" s="254">
        <v>7</v>
      </c>
      <c r="K14" s="254">
        <v>8</v>
      </c>
      <c r="L14" s="254">
        <v>9</v>
      </c>
      <c r="M14" s="254">
        <v>10</v>
      </c>
      <c r="N14" s="254">
        <v>11</v>
      </c>
      <c r="O14" s="254">
        <v>12</v>
      </c>
      <c r="P14" s="254">
        <v>13</v>
      </c>
      <c r="Q14" s="254">
        <v>14</v>
      </c>
      <c r="R14" s="254">
        <v>15</v>
      </c>
      <c r="S14" s="254">
        <v>16</v>
      </c>
      <c r="T14" s="254">
        <v>17</v>
      </c>
      <c r="U14" s="254">
        <v>18</v>
      </c>
      <c r="V14" s="254">
        <v>19</v>
      </c>
      <c r="W14" s="254">
        <v>20</v>
      </c>
      <c r="X14" s="254">
        <v>21</v>
      </c>
      <c r="Y14" s="254">
        <v>22</v>
      </c>
      <c r="Z14" s="254">
        <v>23</v>
      </c>
      <c r="AA14" s="254">
        <v>24</v>
      </c>
      <c r="AB14" s="254">
        <v>25</v>
      </c>
      <c r="AC14" s="254">
        <v>26</v>
      </c>
      <c r="AD14" s="254">
        <v>27</v>
      </c>
      <c r="AE14" s="254">
        <v>28</v>
      </c>
      <c r="AF14" s="254">
        <v>29</v>
      </c>
      <c r="AG14" s="254">
        <v>30</v>
      </c>
      <c r="AH14" s="254">
        <v>31</v>
      </c>
      <c r="AI14" s="254">
        <v>32</v>
      </c>
      <c r="AJ14" s="254">
        <v>33</v>
      </c>
      <c r="AK14" s="254">
        <v>34</v>
      </c>
      <c r="AL14" s="254">
        <v>35</v>
      </c>
      <c r="AM14" s="254">
        <v>36</v>
      </c>
      <c r="AN14" s="254">
        <v>37</v>
      </c>
      <c r="AO14" s="254">
        <v>38</v>
      </c>
      <c r="AP14" s="254">
        <v>39</v>
      </c>
    </row>
    <row r="15" spans="2:42" ht="10.8" thickBot="1" x14ac:dyDescent="0.25">
      <c r="B15" s="257" t="s">
        <v>33</v>
      </c>
      <c r="C15" s="257" t="s">
        <v>9</v>
      </c>
      <c r="D15" s="298">
        <v>2026</v>
      </c>
      <c r="E15" s="298">
        <f>$D$6+D14</f>
        <v>2027</v>
      </c>
      <c r="F15" s="298">
        <f t="shared" ref="F15:AN15" si="6">$D$6+E14</f>
        <v>2028</v>
      </c>
      <c r="G15" s="298">
        <f t="shared" si="6"/>
        <v>2029</v>
      </c>
      <c r="H15" s="298">
        <f t="shared" si="6"/>
        <v>2030</v>
      </c>
      <c r="I15" s="298">
        <f t="shared" si="6"/>
        <v>2031</v>
      </c>
      <c r="J15" s="298">
        <f t="shared" si="6"/>
        <v>2032</v>
      </c>
      <c r="K15" s="298">
        <f t="shared" si="6"/>
        <v>2033</v>
      </c>
      <c r="L15" s="298">
        <f t="shared" si="6"/>
        <v>2034</v>
      </c>
      <c r="M15" s="298">
        <f t="shared" si="6"/>
        <v>2035</v>
      </c>
      <c r="N15" s="298">
        <f t="shared" si="6"/>
        <v>2036</v>
      </c>
      <c r="O15" s="298">
        <f t="shared" si="6"/>
        <v>2037</v>
      </c>
      <c r="P15" s="298">
        <f t="shared" si="6"/>
        <v>2038</v>
      </c>
      <c r="Q15" s="298">
        <f t="shared" si="6"/>
        <v>2039</v>
      </c>
      <c r="R15" s="298">
        <f t="shared" si="6"/>
        <v>2040</v>
      </c>
      <c r="S15" s="298">
        <f t="shared" si="6"/>
        <v>2041</v>
      </c>
      <c r="T15" s="298">
        <f t="shared" si="6"/>
        <v>2042</v>
      </c>
      <c r="U15" s="298">
        <f t="shared" si="6"/>
        <v>2043</v>
      </c>
      <c r="V15" s="298">
        <f t="shared" si="6"/>
        <v>2044</v>
      </c>
      <c r="W15" s="298">
        <f t="shared" si="6"/>
        <v>2045</v>
      </c>
      <c r="X15" s="298">
        <f t="shared" si="6"/>
        <v>2046</v>
      </c>
      <c r="Y15" s="298">
        <f t="shared" si="6"/>
        <v>2047</v>
      </c>
      <c r="Z15" s="298">
        <f t="shared" si="6"/>
        <v>2048</v>
      </c>
      <c r="AA15" s="298">
        <f t="shared" si="6"/>
        <v>2049</v>
      </c>
      <c r="AB15" s="298">
        <f t="shared" si="6"/>
        <v>2050</v>
      </c>
      <c r="AC15" s="298">
        <f t="shared" si="6"/>
        <v>2051</v>
      </c>
      <c r="AD15" s="298">
        <f t="shared" si="6"/>
        <v>2052</v>
      </c>
      <c r="AE15" s="298">
        <f t="shared" si="6"/>
        <v>2053</v>
      </c>
      <c r="AF15" s="298">
        <f t="shared" si="6"/>
        <v>2054</v>
      </c>
      <c r="AG15" s="298">
        <f t="shared" si="6"/>
        <v>2055</v>
      </c>
      <c r="AH15" s="298">
        <f t="shared" si="6"/>
        <v>2056</v>
      </c>
      <c r="AI15" s="298">
        <f t="shared" si="6"/>
        <v>2057</v>
      </c>
      <c r="AJ15" s="298">
        <f t="shared" si="6"/>
        <v>2058</v>
      </c>
      <c r="AK15" s="298">
        <f t="shared" si="6"/>
        <v>2059</v>
      </c>
      <c r="AL15" s="298">
        <f t="shared" si="6"/>
        <v>2060</v>
      </c>
      <c r="AM15" s="298">
        <f t="shared" si="6"/>
        <v>2061</v>
      </c>
      <c r="AN15" s="298">
        <f t="shared" si="6"/>
        <v>2062</v>
      </c>
      <c r="AO15" s="298">
        <f t="shared" ref="AO15" si="7">$D$6+AN14</f>
        <v>2063</v>
      </c>
      <c r="AP15" s="298">
        <f t="shared" ref="AP15" si="8">$D$6+AO14</f>
        <v>2064</v>
      </c>
    </row>
    <row r="16" spans="2:42" x14ac:dyDescent="0.2">
      <c r="B16" s="480" t="s">
        <v>658</v>
      </c>
      <c r="C16" s="349">
        <f>SUM(D16:AP16)</f>
        <v>2765164517.6538858</v>
      </c>
      <c r="D16" s="234">
        <f>'10_A Bezpečnosť (cesty)'!D47*Vstupy!$G$42</f>
        <v>50555715.835704401</v>
      </c>
      <c r="E16" s="234">
        <f>'10_A Bezpečnosť (cesty)'!E47*Vstupy!$G$42</f>
        <v>51415163.004911363</v>
      </c>
      <c r="F16" s="234">
        <f>'10_A Bezpečnosť (cesty)'!F47*Vstupy!$G$42</f>
        <v>52289220.775994852</v>
      </c>
      <c r="G16" s="234">
        <f>'10_A Bezpečnosť (cesty)'!G47*Vstupy!$G$42</f>
        <v>53178137.529186763</v>
      </c>
      <c r="H16" s="234">
        <f>'10_A Bezpečnosť (cesty)'!H47*Vstupy!$G$42</f>
        <v>54082165.867182933</v>
      </c>
      <c r="I16" s="234">
        <f>'10_A Bezpečnosť (cesty)'!I47*Vstupy!$G$42</f>
        <v>55001562.686925039</v>
      </c>
      <c r="J16" s="234">
        <f>'10_A Bezpečnosť (cesty)'!J47*Vstupy!$G$42</f>
        <v>55936589.252602763</v>
      </c>
      <c r="K16" s="234">
        <f>'10_A Bezpečnosť (cesty)'!K47*Vstupy!$G$42</f>
        <v>56887511.269896999</v>
      </c>
      <c r="L16" s="234">
        <f>'10_A Bezpečnosť (cesty)'!L47*Vstupy!$G$42</f>
        <v>57854598.961485252</v>
      </c>
      <c r="M16" s="234">
        <f>'10_A Bezpečnosť (cesty)'!M47*Vstupy!$G$42</f>
        <v>58838127.143830486</v>
      </c>
      <c r="N16" s="234">
        <f>'10_A Bezpečnosť (cesty)'!N47*Vstupy!$G$42</f>
        <v>59838375.305275597</v>
      </c>
      <c r="O16" s="234">
        <f>'10_A Bezpečnosť (cesty)'!O47*Vstupy!$G$42</f>
        <v>60855627.685465276</v>
      </c>
      <c r="P16" s="234">
        <f>'10_A Bezpečnosť (cesty)'!P47*Vstupy!$G$42</f>
        <v>61890173.356118172</v>
      </c>
      <c r="Q16" s="234">
        <f>'10_A Bezpečnosť (cesty)'!Q47*Vstupy!$G$42</f>
        <v>62942306.303172179</v>
      </c>
      <c r="R16" s="234">
        <f>'10_A Bezpečnosť (cesty)'!R47*Vstupy!$G$42</f>
        <v>64012325.51032611</v>
      </c>
      <c r="S16" s="234">
        <f>'10_A Bezpečnosť (cesty)'!S47*Vstupy!$G$42</f>
        <v>65100535.044001654</v>
      </c>
      <c r="T16" s="234">
        <f>'10_A Bezpečnosť (cesty)'!T47*Vstupy!$G$42</f>
        <v>66207244.139749669</v>
      </c>
      <c r="U16" s="234">
        <f>'10_A Bezpečnosť (cesty)'!U47*Vstupy!$G$42</f>
        <v>67332767.290125415</v>
      </c>
      <c r="V16" s="234">
        <f>'10_A Bezpečnosť (cesty)'!V47*Vstupy!$G$42</f>
        <v>68477424.33405754</v>
      </c>
      <c r="W16" s="234">
        <f>'10_A Bezpečnosť (cesty)'!W47*Vstupy!$G$42</f>
        <v>69641540.547736511</v>
      </c>
      <c r="X16" s="234">
        <f>'10_A Bezpečnosť (cesty)'!X47*Vstupy!$G$42</f>
        <v>70825446.737048015</v>
      </c>
      <c r="Y16" s="234">
        <f>'10_A Bezpečnosť (cesty)'!Y47*Vstupy!$G$42</f>
        <v>72029479.331577823</v>
      </c>
      <c r="Z16" s="234">
        <f>'10_A Bezpečnosť (cesty)'!Z47*Vstupy!$G$42</f>
        <v>73253980.48021464</v>
      </c>
      <c r="AA16" s="234">
        <f>'10_A Bezpečnosť (cesty)'!AA47*Vstupy!$G$42</f>
        <v>74499298.148378283</v>
      </c>
      <c r="AB16" s="234">
        <f>'10_A Bezpečnosť (cesty)'!AB47*Vstupy!$G$42</f>
        <v>75765786.216900706</v>
      </c>
      <c r="AC16" s="234">
        <f>'10_A Bezpečnosť (cesty)'!AC47*Vstupy!$G$42</f>
        <v>77053804.582588017</v>
      </c>
      <c r="AD16" s="234">
        <f>'10_A Bezpečnosť (cesty)'!AD47*Vstupy!$G$42</f>
        <v>78363719.260491997</v>
      </c>
      <c r="AE16" s="234">
        <f>'10_A Bezpečnosť (cesty)'!AE47*Vstupy!$G$42</f>
        <v>79695902.487920359</v>
      </c>
      <c r="AF16" s="234">
        <f>'10_A Bezpečnosť (cesty)'!AF47*Vstupy!$G$42</f>
        <v>81050732.830214992</v>
      </c>
      <c r="AG16" s="234">
        <f>'10_A Bezpečnosť (cesty)'!AG47*Vstupy!$G$42</f>
        <v>82428595.288328648</v>
      </c>
      <c r="AH16" s="234">
        <f>'10_A Bezpečnosť (cesty)'!AH47*Vstupy!$G$42</f>
        <v>83829881.408230215</v>
      </c>
      <c r="AI16" s="234">
        <f>'10_A Bezpečnosť (cesty)'!AI47*Vstupy!$G$42</f>
        <v>85254989.392170116</v>
      </c>
      <c r="AJ16" s="234">
        <f>'10_A Bezpečnosť (cesty)'!AJ47*Vstupy!$G$42</f>
        <v>86704324.211836994</v>
      </c>
      <c r="AK16" s="234">
        <f>'10_A Bezpečnosť (cesty)'!AK47*Vstupy!$G$42</f>
        <v>88178297.723438233</v>
      </c>
      <c r="AL16" s="234">
        <f>'10_A Bezpečnosť (cesty)'!AL47*Vstupy!$G$42</f>
        <v>89677328.784736693</v>
      </c>
      <c r="AM16" s="234">
        <f>'10_A Bezpečnosť (cesty)'!AM47*Vstupy!$G$42</f>
        <v>91201843.374077201</v>
      </c>
      <c r="AN16" s="234">
        <f>'10_A Bezpečnosť (cesty)'!AN47*Vstupy!$G$42</f>
        <v>92752274.711436495</v>
      </c>
      <c r="AO16" s="234">
        <f>'10_A Bezpečnosť (cesty)'!AO47*Vstupy!$G$42</f>
        <v>94329063.381530911</v>
      </c>
      <c r="AP16" s="234">
        <f>'10_A Bezpečnosť (cesty)'!AP47*Vstupy!$G$42</f>
        <v>95932657.459016934</v>
      </c>
    </row>
    <row r="17" spans="2:42" x14ac:dyDescent="0.2">
      <c r="B17" s="495" t="s">
        <v>678</v>
      </c>
      <c r="C17" s="349">
        <f t="shared" ref="C17:C19" si="9">SUM(D17:AP17)</f>
        <v>922378786.42116773</v>
      </c>
      <c r="D17" s="234">
        <f>'10_A Bezpečnosť (cesty)'!D54*Vstupy!$G$43</f>
        <v>16863922.389238205</v>
      </c>
      <c r="E17" s="234">
        <f>'10_A Bezpečnosť (cesty)'!E54*Vstupy!$G$43</f>
        <v>17150609.06985525</v>
      </c>
      <c r="F17" s="234">
        <f>'10_A Bezpečnosť (cesty)'!F54*Vstupy!$G$43</f>
        <v>17442169.424042787</v>
      </c>
      <c r="G17" s="234">
        <f>'10_A Bezpečnosť (cesty)'!G54*Vstupy!$G$43</f>
        <v>17738686.304251514</v>
      </c>
      <c r="H17" s="234">
        <f>'10_A Bezpečnosť (cesty)'!H54*Vstupy!$G$43</f>
        <v>18040243.97142379</v>
      </c>
      <c r="I17" s="234">
        <f>'10_A Bezpečnosť (cesty)'!I54*Vstupy!$G$43</f>
        <v>18346928.118937992</v>
      </c>
      <c r="J17" s="234">
        <f>'10_A Bezpečnosť (cesty)'!J54*Vstupy!$G$43</f>
        <v>18658825.896959934</v>
      </c>
      <c r="K17" s="234">
        <f>'10_A Bezpečnosť (cesty)'!K54*Vstupy!$G$43</f>
        <v>18976025.937208254</v>
      </c>
      <c r="L17" s="234">
        <f>'10_A Bezpečnosť (cesty)'!L54*Vstupy!$G$43</f>
        <v>19298618.378140792</v>
      </c>
      <c r="M17" s="234">
        <f>'10_A Bezpečnosť (cesty)'!M54*Vstupy!$G$43</f>
        <v>19626694.89056918</v>
      </c>
      <c r="N17" s="234">
        <f>'10_A Bezpečnosť (cesty)'!N54*Vstupy!$G$43</f>
        <v>19960348.703708861</v>
      </c>
      <c r="O17" s="234">
        <f>'10_A Bezpečnosť (cesty)'!O54*Vstupy!$G$43</f>
        <v>20299674.631671906</v>
      </c>
      <c r="P17" s="234">
        <f>'10_A Bezpečnosť (cesty)'!P54*Vstupy!$G$43</f>
        <v>20644769.100410327</v>
      </c>
      <c r="Q17" s="234">
        <f>'10_A Bezpečnosť (cesty)'!Q54*Vstupy!$G$43</f>
        <v>20995730.175117299</v>
      </c>
      <c r="R17" s="234">
        <f>'10_A Bezpečnosť (cesty)'!R54*Vstupy!$G$43</f>
        <v>21352657.58809429</v>
      </c>
      <c r="S17" s="234">
        <f>'10_A Bezpečnosť (cesty)'!S54*Vstupy!$G$43</f>
        <v>21715652.767091896</v>
      </c>
      <c r="T17" s="234">
        <f>'10_A Bezpečnosť (cesty)'!T54*Vstupy!$G$43</f>
        <v>22084818.864132456</v>
      </c>
      <c r="U17" s="234">
        <f>'10_A Bezpečnosť (cesty)'!U54*Vstupy!$G$43</f>
        <v>22460260.784822702</v>
      </c>
      <c r="V17" s="234">
        <f>'10_A Bezpečnosť (cesty)'!V54*Vstupy!$G$43</f>
        <v>22842085.218164694</v>
      </c>
      <c r="W17" s="234">
        <f>'10_A Bezpečnosť (cesty)'!W54*Vstupy!$G$43</f>
        <v>23230400.666873489</v>
      </c>
      <c r="X17" s="234">
        <f>'10_A Bezpečnosť (cesty)'!X54*Vstupy!$G$43</f>
        <v>23625317.478210334</v>
      </c>
      <c r="Y17" s="234">
        <f>'10_A Bezpečnosť (cesty)'!Y54*Vstupy!$G$43</f>
        <v>24026947.875339907</v>
      </c>
      <c r="Z17" s="234">
        <f>'10_A Bezpečnosť (cesty)'!Z54*Vstupy!$G$43</f>
        <v>24435405.989220683</v>
      </c>
      <c r="AA17" s="234">
        <f>'10_A Bezpečnosť (cesty)'!AA54*Vstupy!$G$43</f>
        <v>24850807.891037427</v>
      </c>
      <c r="AB17" s="234">
        <f>'10_A Bezpečnosť (cesty)'!AB54*Vstupy!$G$43</f>
        <v>25273271.625185061</v>
      </c>
      <c r="AC17" s="234">
        <f>'10_A Bezpečnosť (cesty)'!AC54*Vstupy!$G$43</f>
        <v>25702917.242813207</v>
      </c>
      <c r="AD17" s="234">
        <f>'10_A Bezpečnosť (cesty)'!AD54*Vstupy!$G$43</f>
        <v>26139866.835941028</v>
      </c>
      <c r="AE17" s="234">
        <f>'10_A Bezpečnosť (cesty)'!AE54*Vstupy!$G$43</f>
        <v>26584244.572152022</v>
      </c>
      <c r="AF17" s="234">
        <f>'10_A Bezpečnosť (cesty)'!AF54*Vstupy!$G$43</f>
        <v>27036176.729878601</v>
      </c>
      <c r="AG17" s="234">
        <f>'10_A Bezpečnosť (cesty)'!AG54*Vstupy!$G$43</f>
        <v>27495791.734286539</v>
      </c>
      <c r="AH17" s="234">
        <f>'10_A Bezpečnosť (cesty)'!AH54*Vstupy!$G$43</f>
        <v>27963220.19376941</v>
      </c>
      <c r="AI17" s="234">
        <f>'10_A Bezpečnosť (cesty)'!AI54*Vstupy!$G$43</f>
        <v>28438594.937063489</v>
      </c>
      <c r="AJ17" s="234">
        <f>'10_A Bezpečnosť (cesty)'!AJ54*Vstupy!$G$43</f>
        <v>28922051.050993562</v>
      </c>
      <c r="AK17" s="234">
        <f>'10_A Bezpečnosť (cesty)'!AK54*Vstupy!$G$43</f>
        <v>29413725.918860454</v>
      </c>
      <c r="AL17" s="234">
        <f>'10_A Bezpečnosť (cesty)'!AL54*Vstupy!$G$43</f>
        <v>29913759.259481072</v>
      </c>
      <c r="AM17" s="234">
        <f>'10_A Bezpečnosť (cesty)'!AM54*Vstupy!$G$43</f>
        <v>30422293.166892249</v>
      </c>
      <c r="AN17" s="234">
        <f>'10_A Bezpečnosť (cesty)'!AN54*Vstupy!$G$43</f>
        <v>30939472.15072941</v>
      </c>
      <c r="AO17" s="234">
        <f>'10_A Bezpečnosť (cesty)'!AO54*Vstupy!$G$43</f>
        <v>31465443.177291811</v>
      </c>
      <c r="AP17" s="234">
        <f>'10_A Bezpečnosť (cesty)'!AP54*Vstupy!$G$43</f>
        <v>32000355.711305767</v>
      </c>
    </row>
    <row r="18" spans="2:42" x14ac:dyDescent="0.2">
      <c r="B18" s="481" t="s">
        <v>689</v>
      </c>
      <c r="C18" s="349">
        <f t="shared" si="9"/>
        <v>19634418.583506357</v>
      </c>
      <c r="D18" s="234">
        <f>'10_A Bezpečnosť (cesty)'!D61*Vstupy!$G$44</f>
        <v>358977.58710907487</v>
      </c>
      <c r="E18" s="234">
        <f>'10_A Bezpečnosť (cesty)'!E61*Vstupy!$G$44</f>
        <v>365080.2060899291</v>
      </c>
      <c r="F18" s="234">
        <f>'10_A Bezpečnosť (cesty)'!F61*Vstupy!$G$44</f>
        <v>371286.56959345785</v>
      </c>
      <c r="G18" s="234">
        <f>'10_A Bezpečnosť (cesty)'!G61*Vstupy!$G$44</f>
        <v>377598.44127654657</v>
      </c>
      <c r="H18" s="234">
        <f>'10_A Bezpečnosť (cesty)'!H61*Vstupy!$G$44</f>
        <v>384017.61477824784</v>
      </c>
      <c r="I18" s="234">
        <f>'10_A Bezpečnosť (cesty)'!I61*Vstupy!$G$44</f>
        <v>390545.91422947805</v>
      </c>
      <c r="J18" s="234">
        <f>'10_A Bezpečnosť (cesty)'!J61*Vstupy!$G$44</f>
        <v>397185.19477137912</v>
      </c>
      <c r="K18" s="234">
        <f>'10_A Bezpečnosť (cesty)'!K61*Vstupy!$G$44</f>
        <v>403937.34308249259</v>
      </c>
      <c r="L18" s="234">
        <f>'10_A Bezpečnosť (cesty)'!L61*Vstupy!$G$44</f>
        <v>410804.27791489492</v>
      </c>
      <c r="M18" s="234">
        <f>'10_A Bezpečnosť (cesty)'!M61*Vstupy!$G$44</f>
        <v>417787.95063944807</v>
      </c>
      <c r="N18" s="234">
        <f>'10_A Bezpečnosť (cesty)'!N61*Vstupy!$G$44</f>
        <v>424890.34580031864</v>
      </c>
      <c r="O18" s="234">
        <f>'10_A Bezpečnosť (cesty)'!O61*Vstupy!$G$44</f>
        <v>432113.481678924</v>
      </c>
      <c r="P18" s="234">
        <f>'10_A Bezpečnosť (cesty)'!P61*Vstupy!$G$44</f>
        <v>439459.41086746566</v>
      </c>
      <c r="Q18" s="234">
        <f>'10_A Bezpečnosť (cesty)'!Q61*Vstupy!$G$44</f>
        <v>446930.22085221257</v>
      </c>
      <c r="R18" s="234">
        <f>'10_A Bezpečnosť (cesty)'!R61*Vstupy!$G$44</f>
        <v>454528.03460670018</v>
      </c>
      <c r="S18" s="234">
        <f>'10_A Bezpečnosť (cesty)'!S61*Vstupy!$G$44</f>
        <v>462255.01119501406</v>
      </c>
      <c r="T18" s="234">
        <f>'10_A Bezpečnosť (cesty)'!T61*Vstupy!$G$44</f>
        <v>470113.34638532915</v>
      </c>
      <c r="U18" s="234">
        <f>'10_A Bezpečnosť (cesty)'!U61*Vstupy!$G$44</f>
        <v>478105.27327387978</v>
      </c>
      <c r="V18" s="234">
        <f>'10_A Bezpečnosť (cesty)'!V61*Vstupy!$G$44</f>
        <v>486233.06291953567</v>
      </c>
      <c r="W18" s="234">
        <f>'10_A Bezpečnosť (cesty)'!W61*Vstupy!$G$44</f>
        <v>494499.02498916769</v>
      </c>
      <c r="X18" s="234">
        <f>'10_A Bezpečnosť (cesty)'!X61*Vstupy!$G$44</f>
        <v>502905.50841398357</v>
      </c>
      <c r="Y18" s="234">
        <f>'10_A Bezpečnosť (cesty)'!Y61*Vstupy!$G$44</f>
        <v>511454.90205702122</v>
      </c>
      <c r="Z18" s="234">
        <f>'10_A Bezpečnosť (cesty)'!Z61*Vstupy!$G$44</f>
        <v>520149.63539199048</v>
      </c>
      <c r="AA18" s="234">
        <f>'10_A Bezpečnosť (cesty)'!AA61*Vstupy!$G$44</f>
        <v>528992.17919365433</v>
      </c>
      <c r="AB18" s="234">
        <f>'10_A Bezpečnosť (cesty)'!AB61*Vstupy!$G$44</f>
        <v>537985.04623994627</v>
      </c>
      <c r="AC18" s="234">
        <f>'10_A Bezpečnosť (cesty)'!AC61*Vstupy!$G$44</f>
        <v>547130.79202602536</v>
      </c>
      <c r="AD18" s="234">
        <f>'10_A Bezpečnosť (cesty)'!AD61*Vstupy!$G$44</f>
        <v>556432.01549046778</v>
      </c>
      <c r="AE18" s="234">
        <f>'10_A Bezpečnosť (cesty)'!AE61*Vstupy!$G$44</f>
        <v>565891.35975380556</v>
      </c>
      <c r="AF18" s="234">
        <f>'10_A Bezpečnosť (cesty)'!AF61*Vstupy!$G$44</f>
        <v>575511.51286962035</v>
      </c>
      <c r="AG18" s="234">
        <f>'10_A Bezpečnosť (cesty)'!AG61*Vstupy!$G$44</f>
        <v>585295.20858840388</v>
      </c>
      <c r="AH18" s="234">
        <f>'10_A Bezpečnosť (cesty)'!AH61*Vstupy!$G$44</f>
        <v>595245.22713440668</v>
      </c>
      <c r="AI18" s="234">
        <f>'10_A Bezpečnosť (cesty)'!AI61*Vstupy!$G$44</f>
        <v>605364.39599569154</v>
      </c>
      <c r="AJ18" s="234">
        <f>'10_A Bezpečnosť (cesty)'!AJ61*Vstupy!$G$44</f>
        <v>615655.5907276182</v>
      </c>
      <c r="AK18" s="234">
        <f>'10_A Bezpečnosť (cesty)'!AK61*Vstupy!$G$44</f>
        <v>626121.73576998769</v>
      </c>
      <c r="AL18" s="234">
        <f>'10_A Bezpečnosť (cesty)'!AL61*Vstupy!$G$44</f>
        <v>636765.80527807761</v>
      </c>
      <c r="AM18" s="234">
        <f>'10_A Bezpečnosť (cesty)'!AM61*Vstupy!$G$44</f>
        <v>647590.82396780467</v>
      </c>
      <c r="AN18" s="234">
        <f>'10_A Bezpečnosť (cesty)'!AN61*Vstupy!$G$44</f>
        <v>658599.86797525745</v>
      </c>
      <c r="AO18" s="234">
        <f>'10_A Bezpečnosť (cesty)'!AO61*Vstupy!$G$44</f>
        <v>669796.06573083671</v>
      </c>
      <c r="AP18" s="234">
        <f>'10_A Bezpečnosť (cesty)'!AP61*Vstupy!$G$44</f>
        <v>681182.59884826094</v>
      </c>
    </row>
    <row r="19" spans="2:42" x14ac:dyDescent="0.2">
      <c r="B19" s="305" t="s">
        <v>591</v>
      </c>
      <c r="C19" s="350">
        <f t="shared" si="9"/>
        <v>3707177722.6585603</v>
      </c>
      <c r="D19" s="350">
        <f t="shared" ref="D19:AN19" si="10">SUM(D16:D18)</f>
        <v>67778615.812051684</v>
      </c>
      <c r="E19" s="350">
        <f t="shared" si="10"/>
        <v>68930852.280856535</v>
      </c>
      <c r="F19" s="350">
        <f t="shared" si="10"/>
        <v>70102676.769631103</v>
      </c>
      <c r="G19" s="350">
        <f t="shared" si="10"/>
        <v>71294422.274714828</v>
      </c>
      <c r="H19" s="350">
        <f t="shared" si="10"/>
        <v>72506427.453384966</v>
      </c>
      <c r="I19" s="350">
        <f t="shared" si="10"/>
        <v>73739036.720092505</v>
      </c>
      <c r="J19" s="350">
        <f t="shared" si="10"/>
        <v>74992600.344334081</v>
      </c>
      <c r="K19" s="350">
        <f t="shared" si="10"/>
        <v>76267474.550187737</v>
      </c>
      <c r="L19" s="350">
        <f t="shared" si="10"/>
        <v>77564021.617540941</v>
      </c>
      <c r="M19" s="350">
        <f t="shared" si="10"/>
        <v>78882609.9850391</v>
      </c>
      <c r="N19" s="350">
        <f t="shared" si="10"/>
        <v>80223614.354784787</v>
      </c>
      <c r="O19" s="350">
        <f t="shared" si="10"/>
        <v>81587415.7988161</v>
      </c>
      <c r="P19" s="350">
        <f t="shared" si="10"/>
        <v>82974401.867395967</v>
      </c>
      <c r="Q19" s="350">
        <f t="shared" si="10"/>
        <v>84384966.699141696</v>
      </c>
      <c r="R19" s="350">
        <f t="shared" si="10"/>
        <v>85819511.133027092</v>
      </c>
      <c r="S19" s="350">
        <f t="shared" si="10"/>
        <v>87278442.822288573</v>
      </c>
      <c r="T19" s="350">
        <f t="shared" si="10"/>
        <v>88762176.350267455</v>
      </c>
      <c r="U19" s="350">
        <f t="shared" si="10"/>
        <v>90271133.348222002</v>
      </c>
      <c r="V19" s="350">
        <f t="shared" si="10"/>
        <v>91805742.615141779</v>
      </c>
      <c r="W19" s="350">
        <f t="shared" si="10"/>
        <v>93366440.239599168</v>
      </c>
      <c r="X19" s="350">
        <f t="shared" si="10"/>
        <v>94953669.72367233</v>
      </c>
      <c r="Y19" s="350">
        <f t="shared" si="10"/>
        <v>96567882.108974755</v>
      </c>
      <c r="Z19" s="350">
        <f t="shared" si="10"/>
        <v>98209536.104827315</v>
      </c>
      <c r="AA19" s="350">
        <f t="shared" si="10"/>
        <v>99879098.218609378</v>
      </c>
      <c r="AB19" s="350">
        <f t="shared" si="10"/>
        <v>101577042.88832571</v>
      </c>
      <c r="AC19" s="350">
        <f t="shared" si="10"/>
        <v>103303852.61742724</v>
      </c>
      <c r="AD19" s="350">
        <f t="shared" si="10"/>
        <v>105060018.1119235</v>
      </c>
      <c r="AE19" s="350">
        <f t="shared" si="10"/>
        <v>106846038.41982618</v>
      </c>
      <c r="AF19" s="350">
        <f t="shared" si="10"/>
        <v>108662421.07296322</v>
      </c>
      <c r="AG19" s="350">
        <f t="shared" si="10"/>
        <v>110509682.2312036</v>
      </c>
      <c r="AH19" s="350">
        <f t="shared" si="10"/>
        <v>112388346.82913403</v>
      </c>
      <c r="AI19" s="350">
        <f t="shared" si="10"/>
        <v>114298948.72522929</v>
      </c>
      <c r="AJ19" s="350">
        <f t="shared" si="10"/>
        <v>116242030.85355817</v>
      </c>
      <c r="AK19" s="350">
        <f t="shared" si="10"/>
        <v>118218145.37806867</v>
      </c>
      <c r="AL19" s="350">
        <f t="shared" si="10"/>
        <v>120227853.84949584</v>
      </c>
      <c r="AM19" s="350">
        <f t="shared" si="10"/>
        <v>122271727.36493725</v>
      </c>
      <c r="AN19" s="350">
        <f t="shared" si="10"/>
        <v>124350346.73014116</v>
      </c>
      <c r="AO19" s="350">
        <f t="shared" ref="AO19:AP19" si="11">SUM(AO16:AO18)</f>
        <v>126464302.62455356</v>
      </c>
      <c r="AP19" s="350">
        <f t="shared" si="11"/>
        <v>128614195.76917097</v>
      </c>
    </row>
    <row r="20" spans="2:42" x14ac:dyDescent="0.2">
      <c r="B20" s="299"/>
      <c r="C20" s="299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</row>
    <row r="21" spans="2:42" x14ac:dyDescent="0.2">
      <c r="B21" s="299"/>
      <c r="C21" s="300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</row>
    <row r="22" spans="2:42" x14ac:dyDescent="0.2">
      <c r="B22" s="345" t="s">
        <v>611</v>
      </c>
      <c r="C22" s="346"/>
      <c r="D22" s="254" t="s">
        <v>10</v>
      </c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</row>
    <row r="23" spans="2:42" x14ac:dyDescent="0.2">
      <c r="B23" s="347" t="s">
        <v>288</v>
      </c>
      <c r="C23" s="348"/>
      <c r="D23" s="254">
        <v>1</v>
      </c>
      <c r="E23" s="254">
        <v>2</v>
      </c>
      <c r="F23" s="254">
        <v>3</v>
      </c>
      <c r="G23" s="254">
        <v>4</v>
      </c>
      <c r="H23" s="254">
        <v>5</v>
      </c>
      <c r="I23" s="254">
        <v>6</v>
      </c>
      <c r="J23" s="254">
        <v>7</v>
      </c>
      <c r="K23" s="254">
        <v>8</v>
      </c>
      <c r="L23" s="254">
        <v>9</v>
      </c>
      <c r="M23" s="254">
        <v>10</v>
      </c>
      <c r="N23" s="254">
        <v>11</v>
      </c>
      <c r="O23" s="254">
        <v>12</v>
      </c>
      <c r="P23" s="254">
        <v>13</v>
      </c>
      <c r="Q23" s="254">
        <v>14</v>
      </c>
      <c r="R23" s="254">
        <v>15</v>
      </c>
      <c r="S23" s="254">
        <v>16</v>
      </c>
      <c r="T23" s="254">
        <v>17</v>
      </c>
      <c r="U23" s="254">
        <v>18</v>
      </c>
      <c r="V23" s="254">
        <v>19</v>
      </c>
      <c r="W23" s="254">
        <v>20</v>
      </c>
      <c r="X23" s="254">
        <v>21</v>
      </c>
      <c r="Y23" s="254">
        <v>22</v>
      </c>
      <c r="Z23" s="254">
        <v>23</v>
      </c>
      <c r="AA23" s="254">
        <v>24</v>
      </c>
      <c r="AB23" s="254">
        <v>25</v>
      </c>
      <c r="AC23" s="254">
        <v>26</v>
      </c>
      <c r="AD23" s="254">
        <v>27</v>
      </c>
      <c r="AE23" s="254">
        <v>28</v>
      </c>
      <c r="AF23" s="254">
        <v>29</v>
      </c>
      <c r="AG23" s="254">
        <v>30</v>
      </c>
      <c r="AH23" s="254">
        <v>31</v>
      </c>
      <c r="AI23" s="254">
        <v>32</v>
      </c>
      <c r="AJ23" s="254">
        <v>33</v>
      </c>
      <c r="AK23" s="254">
        <v>34</v>
      </c>
      <c r="AL23" s="254">
        <v>35</v>
      </c>
      <c r="AM23" s="254">
        <v>36</v>
      </c>
      <c r="AN23" s="254">
        <v>37</v>
      </c>
      <c r="AO23" s="254">
        <v>38</v>
      </c>
      <c r="AP23" s="254">
        <v>39</v>
      </c>
    </row>
    <row r="24" spans="2:42" ht="10.8" thickBot="1" x14ac:dyDescent="0.25">
      <c r="B24" s="257" t="s">
        <v>34</v>
      </c>
      <c r="C24" s="257" t="s">
        <v>9</v>
      </c>
      <c r="D24" s="298">
        <v>2026</v>
      </c>
      <c r="E24" s="298">
        <f>$D$6+D23</f>
        <v>2027</v>
      </c>
      <c r="F24" s="298">
        <f t="shared" ref="F24:AN24" si="12">$D$6+E23</f>
        <v>2028</v>
      </c>
      <c r="G24" s="298">
        <f t="shared" si="12"/>
        <v>2029</v>
      </c>
      <c r="H24" s="298">
        <f t="shared" si="12"/>
        <v>2030</v>
      </c>
      <c r="I24" s="298">
        <f t="shared" si="12"/>
        <v>2031</v>
      </c>
      <c r="J24" s="298">
        <f t="shared" si="12"/>
        <v>2032</v>
      </c>
      <c r="K24" s="298">
        <f t="shared" si="12"/>
        <v>2033</v>
      </c>
      <c r="L24" s="298">
        <f t="shared" si="12"/>
        <v>2034</v>
      </c>
      <c r="M24" s="298">
        <f t="shared" si="12"/>
        <v>2035</v>
      </c>
      <c r="N24" s="298">
        <f t="shared" si="12"/>
        <v>2036</v>
      </c>
      <c r="O24" s="298">
        <f t="shared" si="12"/>
        <v>2037</v>
      </c>
      <c r="P24" s="298">
        <f t="shared" si="12"/>
        <v>2038</v>
      </c>
      <c r="Q24" s="298">
        <f t="shared" si="12"/>
        <v>2039</v>
      </c>
      <c r="R24" s="298">
        <f t="shared" si="12"/>
        <v>2040</v>
      </c>
      <c r="S24" s="298">
        <f t="shared" si="12"/>
        <v>2041</v>
      </c>
      <c r="T24" s="298">
        <f t="shared" si="12"/>
        <v>2042</v>
      </c>
      <c r="U24" s="298">
        <f t="shared" si="12"/>
        <v>2043</v>
      </c>
      <c r="V24" s="298">
        <f t="shared" si="12"/>
        <v>2044</v>
      </c>
      <c r="W24" s="298">
        <f t="shared" si="12"/>
        <v>2045</v>
      </c>
      <c r="X24" s="298">
        <f t="shared" si="12"/>
        <v>2046</v>
      </c>
      <c r="Y24" s="298">
        <f t="shared" si="12"/>
        <v>2047</v>
      </c>
      <c r="Z24" s="298">
        <f t="shared" si="12"/>
        <v>2048</v>
      </c>
      <c r="AA24" s="298">
        <f t="shared" si="12"/>
        <v>2049</v>
      </c>
      <c r="AB24" s="298">
        <f t="shared" si="12"/>
        <v>2050</v>
      </c>
      <c r="AC24" s="298">
        <f t="shared" si="12"/>
        <v>2051</v>
      </c>
      <c r="AD24" s="298">
        <f t="shared" si="12"/>
        <v>2052</v>
      </c>
      <c r="AE24" s="298">
        <f t="shared" si="12"/>
        <v>2053</v>
      </c>
      <c r="AF24" s="298">
        <f t="shared" si="12"/>
        <v>2054</v>
      </c>
      <c r="AG24" s="298">
        <f t="shared" si="12"/>
        <v>2055</v>
      </c>
      <c r="AH24" s="298">
        <f t="shared" si="12"/>
        <v>2056</v>
      </c>
      <c r="AI24" s="298">
        <f t="shared" si="12"/>
        <v>2057</v>
      </c>
      <c r="AJ24" s="298">
        <f t="shared" si="12"/>
        <v>2058</v>
      </c>
      <c r="AK24" s="298">
        <f t="shared" si="12"/>
        <v>2059</v>
      </c>
      <c r="AL24" s="298">
        <f t="shared" si="12"/>
        <v>2060</v>
      </c>
      <c r="AM24" s="298">
        <f t="shared" si="12"/>
        <v>2061</v>
      </c>
      <c r="AN24" s="298">
        <f t="shared" si="12"/>
        <v>2062</v>
      </c>
      <c r="AO24" s="298">
        <f t="shared" ref="AO24" si="13">$D$6+AN23</f>
        <v>2063</v>
      </c>
      <c r="AP24" s="298">
        <f t="shared" ref="AP24" si="14">$D$6+AO23</f>
        <v>2064</v>
      </c>
    </row>
    <row r="25" spans="2:42" x14ac:dyDescent="0.2">
      <c r="B25" s="480" t="s">
        <v>658</v>
      </c>
      <c r="C25" s="349">
        <f>SUM(D25:AP25)</f>
        <v>3549839091.9135818</v>
      </c>
      <c r="D25" s="234">
        <f>'10_A Bezpečnosť (cesty)'!D79*Vstupy!$E$42</f>
        <v>65000206.074477084</v>
      </c>
      <c r="E25" s="234">
        <f>'10_A Bezpečnosť (cesty)'!E79*Vstupy!$E$42</f>
        <v>66105209.577743173</v>
      </c>
      <c r="F25" s="234">
        <f>'10_A Bezpečnosť (cesty)'!F79*Vstupy!$E$42</f>
        <v>67228998.140564799</v>
      </c>
      <c r="G25" s="234">
        <f>'10_A Bezpečnosť (cesty)'!G79*Vstupy!$E$42</f>
        <v>68228386.036501467</v>
      </c>
      <c r="H25" s="234">
        <f>'10_A Bezpečnosť (cesty)'!H79*Vstupy!$E$42</f>
        <v>69389703.649846524</v>
      </c>
      <c r="I25" s="234">
        <f>'10_A Bezpečnosť (cesty)'!I79*Vstupy!$E$42</f>
        <v>70570773.70797351</v>
      </c>
      <c r="J25" s="234">
        <f>'10_A Bezpečnosť (cesty)'!J79*Vstupy!$E$42</f>
        <v>71771932.072761223</v>
      </c>
      <c r="K25" s="234">
        <f>'10_A Bezpečnosť (cesty)'!K79*Vstupy!$E$42</f>
        <v>72993520.316232577</v>
      </c>
      <c r="L25" s="234">
        <f>'10_A Bezpečnosť (cesty)'!L79*Vstupy!$E$42</f>
        <v>74235885.817630589</v>
      </c>
      <c r="M25" s="234">
        <f>'10_A Bezpečnosť (cesty)'!M79*Vstupy!$E$42</f>
        <v>75499381.862144515</v>
      </c>
      <c r="N25" s="234">
        <f>'10_A Bezpečnosť (cesty)'!N79*Vstupy!$E$42</f>
        <v>76784367.741314501</v>
      </c>
      <c r="O25" s="234">
        <f>'10_A Bezpečnosť (cesty)'!O79*Vstupy!$E$42</f>
        <v>78091208.855142921</v>
      </c>
      <c r="P25" s="234">
        <f>'10_A Bezpečnosť (cesty)'!P79*Vstupy!$E$42</f>
        <v>79420276.815942049</v>
      </c>
      <c r="Q25" s="234">
        <f>'10_A Bezpečnosť (cesty)'!Q79*Vstupy!$E$42</f>
        <v>80771949.553946599</v>
      </c>
      <c r="R25" s="234">
        <f>'10_A Bezpečnosť (cesty)'!R79*Vstupy!$E$42</f>
        <v>82146611.424722135</v>
      </c>
      <c r="S25" s="234">
        <f>'10_A Bezpečnosť (cesty)'!S79*Vstupy!$E$42</f>
        <v>83546202.817856342</v>
      </c>
      <c r="T25" s="234">
        <f>'10_A Bezpečnosť (cesty)'!T79*Vstupy!$E$42</f>
        <v>84969577.967677101</v>
      </c>
      <c r="U25" s="234">
        <f>'10_A Bezpečnosť (cesty)'!U79*Vstupy!$E$42</f>
        <v>86417141.22593905</v>
      </c>
      <c r="V25" s="234">
        <f>'10_A Bezpečnosť (cesty)'!V79*Vstupy!$E$42</f>
        <v>87889303.81829302</v>
      </c>
      <c r="W25" s="234">
        <f>'10_A Bezpečnosť (cesty)'!W79*Vstupy!$E$42</f>
        <v>89386483.961142465</v>
      </c>
      <c r="X25" s="234">
        <f>'10_A Bezpečnosť (cesty)'!X79*Vstupy!$E$42</f>
        <v>90909106.980486542</v>
      </c>
      <c r="Y25" s="234">
        <f>'10_A Bezpečnosť (cesty)'!Y79*Vstupy!$E$42</f>
        <v>92457605.432783455</v>
      </c>
      <c r="Z25" s="234">
        <f>'10_A Bezpečnosť (cesty)'!Z79*Vstupy!$E$42</f>
        <v>94032419.227868527</v>
      </c>
      <c r="AA25" s="234">
        <f>'10_A Bezpečnosť (cesty)'!AA79*Vstupy!$E$42</f>
        <v>95633995.753961861</v>
      </c>
      <c r="AB25" s="234">
        <f>'10_A Bezpečnosť (cesty)'!AB79*Vstupy!$E$42</f>
        <v>97262790.004801109</v>
      </c>
      <c r="AC25" s="234">
        <f>'10_A Bezpečnosť (cesty)'!AC79*Vstupy!$E$42</f>
        <v>98919264.708935603</v>
      </c>
      <c r="AD25" s="234">
        <f>'10_A Bezpečnosť (cesty)'!AD79*Vstupy!$E$42</f>
        <v>100603890.46121815</v>
      </c>
      <c r="AE25" s="234">
        <f>'10_A Bezpečnosť (cesty)'!AE79*Vstupy!$E$42</f>
        <v>102317145.85653287</v>
      </c>
      <c r="AF25" s="234">
        <f>'10_A Bezpečnosť (cesty)'!AF79*Vstupy!$E$42</f>
        <v>104059517.6257955</v>
      </c>
      <c r="AG25" s="234">
        <f>'10_A Bezpečnosť (cesty)'!AG79*Vstupy!$E$42</f>
        <v>105831500.77426647</v>
      </c>
      <c r="AH25" s="234">
        <f>'10_A Bezpečnosť (cesty)'!AH79*Vstupy!$E$42</f>
        <v>107633598.72221497</v>
      </c>
      <c r="AI25" s="234">
        <f>'10_A Bezpečnosť (cesty)'!AI79*Vstupy!$E$42</f>
        <v>109466323.44797425</v>
      </c>
      <c r="AJ25" s="234">
        <f>'10_A Bezpečnosť (cesty)'!AJ79*Vstupy!$E$42</f>
        <v>111330195.63342898</v>
      </c>
      <c r="AK25" s="234">
        <f>'10_A Bezpečnosť (cesty)'!AK79*Vstupy!$E$42</f>
        <v>113225744.81197594</v>
      </c>
      <c r="AL25" s="234">
        <f>'10_A Bezpečnosť (cesty)'!AL79*Vstupy!$E$42</f>
        <v>115153509.51899981</v>
      </c>
      <c r="AM25" s="234">
        <f>'10_A Bezpečnosť (cesty)'!AM79*Vstupy!$E$42</f>
        <v>117114037.44490746</v>
      </c>
      <c r="AN25" s="234">
        <f>'10_A Bezpečnosť (cesty)'!AN79*Vstupy!$E$42</f>
        <v>119107885.59076329</v>
      </c>
      <c r="AO25" s="234">
        <f>'10_A Bezpečnosť (cesty)'!AO79*Vstupy!$E$42</f>
        <v>121135620.42657079</v>
      </c>
      <c r="AP25" s="234">
        <f>'10_A Bezpečnosť (cesty)'!AP79*Vstupy!$E$42</f>
        <v>123197818.05224472</v>
      </c>
    </row>
    <row r="26" spans="2:42" x14ac:dyDescent="0.2">
      <c r="B26" s="495" t="s">
        <v>678</v>
      </c>
      <c r="C26" s="349">
        <f t="shared" ref="C26:C28" si="15">SUM(D26:AP26)</f>
        <v>1088091316.1665177</v>
      </c>
      <c r="D26" s="234">
        <f>'10_A Bezpečnosť (cesty)'!D87*Vstupy!$E$43</f>
        <v>19930090.096372422</v>
      </c>
      <c r="E26" s="234">
        <f>'10_A Bezpečnosť (cesty)'!E87*Vstupy!$E$43</f>
        <v>20268901.628010754</v>
      </c>
      <c r="F26" s="234">
        <f>'10_A Bezpečnosť (cesty)'!F87*Vstupy!$E$43</f>
        <v>20613472.955686934</v>
      </c>
      <c r="G26" s="234">
        <f>'10_A Bezpečnosť (cesty)'!G87*Vstupy!$E$43</f>
        <v>20921535.038640969</v>
      </c>
      <c r="H26" s="234">
        <f>'10_A Bezpečnosť (cesty)'!H87*Vstupy!$E$43</f>
        <v>21277285.868212447</v>
      </c>
      <c r="I26" s="234">
        <f>'10_A Bezpečnosť (cesty)'!I87*Vstupy!$E$43</f>
        <v>21639085.732895359</v>
      </c>
      <c r="J26" s="234">
        <f>'10_A Bezpečnosť (cesty)'!J87*Vstupy!$E$43</f>
        <v>22007037.485351734</v>
      </c>
      <c r="K26" s="234">
        <f>'10_A Bezpečnosť (cesty)'!K87*Vstupy!$E$43</f>
        <v>22381245.727024823</v>
      </c>
      <c r="L26" s="234">
        <f>'10_A Bezpečnosť (cesty)'!L87*Vstupy!$E$43</f>
        <v>22761816.83787268</v>
      </c>
      <c r="M26" s="234">
        <f>'10_A Bezpečnosť (cesty)'!M87*Vstupy!$E$43</f>
        <v>23148859.006607283</v>
      </c>
      <c r="N26" s="234">
        <f>'10_A Bezpečnosť (cesty)'!N87*Vstupy!$E$43</f>
        <v>23542482.261447739</v>
      </c>
      <c r="O26" s="234">
        <f>'10_A Bezpečnosť (cesty)'!O87*Vstupy!$E$43</f>
        <v>23942798.501396403</v>
      </c>
      <c r="P26" s="234">
        <f>'10_A Bezpečnosť (cesty)'!P87*Vstupy!$E$43</f>
        <v>24349921.52804675</v>
      </c>
      <c r="Q26" s="234">
        <f>'10_A Bezpečnosť (cesty)'!Q87*Vstupy!$E$43</f>
        <v>24763967.077932056</v>
      </c>
      <c r="R26" s="234">
        <f>'10_A Bezpečnosť (cesty)'!R87*Vstupy!$E$43</f>
        <v>25185052.855424047</v>
      </c>
      <c r="S26" s="234">
        <f>'10_A Bezpečnosť (cesty)'!S87*Vstupy!$E$43</f>
        <v>25613298.566190902</v>
      </c>
      <c r="T26" s="234">
        <f>'10_A Bezpečnosť (cesty)'!T87*Vstupy!$E$43</f>
        <v>26048825.951224159</v>
      </c>
      <c r="U26" s="234">
        <f>'10_A Bezpečnosť (cesty)'!U87*Vstupy!$E$43</f>
        <v>26491758.821444102</v>
      </c>
      <c r="V26" s="234">
        <f>'10_A Bezpečnosť (cesty)'!V87*Vstupy!$E$43</f>
        <v>26942223.092893522</v>
      </c>
      <c r="W26" s="234">
        <f>'10_A Bezpečnosť (cesty)'!W87*Vstupy!$E$43</f>
        <v>27400346.822529856</v>
      </c>
      <c r="X26" s="234">
        <f>'10_A Bezpečnosť (cesty)'!X87*Vstupy!$E$43</f>
        <v>27866260.244625866</v>
      </c>
      <c r="Y26" s="234">
        <f>'10_A Bezpečnosť (cesty)'!Y87*Vstupy!$E$43</f>
        <v>28340095.807789199</v>
      </c>
      <c r="Z26" s="234">
        <f>'10_A Bezpečnosť (cesty)'!Z87*Vstupy!$E$43</f>
        <v>28821988.212611392</v>
      </c>
      <c r="AA26" s="234">
        <f>'10_A Bezpečnosť (cesty)'!AA87*Vstupy!$E$43</f>
        <v>29312074.449956901</v>
      </c>
      <c r="AB26" s="234">
        <f>'10_A Bezpečnosť (cesty)'!AB87*Vstupy!$E$43</f>
        <v>29810493.839903243</v>
      </c>
      <c r="AC26" s="234">
        <f>'10_A Bezpečnosť (cesty)'!AC87*Vstupy!$E$43</f>
        <v>30317388.071343131</v>
      </c>
      <c r="AD26" s="234">
        <f>'10_A Bezpečnosť (cesty)'!AD87*Vstupy!$E$43</f>
        <v>30832901.242259927</v>
      </c>
      <c r="AE26" s="234">
        <f>'10_A Bezpečnosť (cesty)'!AE87*Vstupy!$E$43</f>
        <v>31357179.900687866</v>
      </c>
      <c r="AF26" s="234">
        <f>'10_A Bezpečnosť (cesty)'!AF87*Vstupy!$E$43</f>
        <v>31890373.086368725</v>
      </c>
      <c r="AG26" s="234">
        <f>'10_A Bezpečnosť (cesty)'!AG87*Vstupy!$E$43</f>
        <v>32432632.373116691</v>
      </c>
      <c r="AH26" s="234">
        <f>'10_A Bezpečnosť (cesty)'!AH87*Vstupy!$E$43</f>
        <v>32984111.911903571</v>
      </c>
      <c r="AI26" s="234">
        <f>'10_A Bezpečnosť (cesty)'!AI87*Vstupy!$E$43</f>
        <v>33544968.474676486</v>
      </c>
      <c r="AJ26" s="234">
        <f>'10_A Bezpečnosť (cesty)'!AJ87*Vstupy!$E$43</f>
        <v>34115361.498920605</v>
      </c>
      <c r="AK26" s="234">
        <f>'10_A Bezpečnosť (cesty)'!AK87*Vstupy!$E$43</f>
        <v>34695453.132979482</v>
      </c>
      <c r="AL26" s="234">
        <f>'10_A Bezpečnosť (cesty)'!AL87*Vstupy!$E$43</f>
        <v>35285408.282146022</v>
      </c>
      <c r="AM26" s="234">
        <f>'10_A Bezpečnosť (cesty)'!AM87*Vstupy!$E$43</f>
        <v>35886402.89999558</v>
      </c>
      <c r="AN26" s="234">
        <f>'10_A Bezpečnosť (cesty)'!AN87*Vstupy!$E$43</f>
        <v>36497614.426348604</v>
      </c>
      <c r="AO26" s="234">
        <f>'10_A Bezpečnosť (cesty)'!AO87*Vstupy!$E$43</f>
        <v>37119216.548649617</v>
      </c>
      <c r="AP26" s="234">
        <f>'10_A Bezpečnosť (cesty)'!AP87*Vstupy!$E$43</f>
        <v>37751385.907029748</v>
      </c>
    </row>
    <row r="27" spans="2:42" x14ac:dyDescent="0.2">
      <c r="B27" s="481" t="s">
        <v>689</v>
      </c>
      <c r="C27" s="349">
        <f t="shared" si="15"/>
        <v>92817251.485666394</v>
      </c>
      <c r="D27" s="234">
        <f>'10_A Bezpečnosť (cesty)'!D95*Vstupy!$E$44</f>
        <v>1696984.9572428993</v>
      </c>
      <c r="E27" s="234">
        <f>'10_A Bezpečnosť (cesty)'!E95*Vstupy!$E$44</f>
        <v>1725833.7015160285</v>
      </c>
      <c r="F27" s="234">
        <f>'10_A Bezpečnosť (cesty)'!F95*Vstupy!$E$44</f>
        <v>1755172.8744418009</v>
      </c>
      <c r="G27" s="234">
        <f>'10_A Bezpečnosť (cesty)'!G95*Vstupy!$E$44</f>
        <v>1785010.8133073112</v>
      </c>
      <c r="H27" s="234">
        <f>'10_A Bezpečnosť (cesty)'!H95*Vstupy!$E$44</f>
        <v>1815355.9971335351</v>
      </c>
      <c r="I27" s="234">
        <f>'10_A Bezpečnosť (cesty)'!I95*Vstupy!$E$44</f>
        <v>1846217.0490848052</v>
      </c>
      <c r="J27" s="234">
        <f>'10_A Bezpečnosť (cesty)'!J95*Vstupy!$E$44</f>
        <v>1877602.7389192469</v>
      </c>
      <c r="K27" s="234">
        <f>'10_A Bezpečnosť (cesty)'!K95*Vstupy!$E$44</f>
        <v>1909521.9854808741</v>
      </c>
      <c r="L27" s="234">
        <f>'10_A Bezpečnosť (cesty)'!L95*Vstupy!$E$44</f>
        <v>1941983.8592340488</v>
      </c>
      <c r="M27" s="234">
        <f>'10_A Bezpečnosť (cesty)'!M95*Vstupy!$E$44</f>
        <v>1974997.5848410274</v>
      </c>
      <c r="N27" s="234">
        <f>'10_A Bezpečnosť (cesty)'!N95*Vstupy!$E$44</f>
        <v>2008572.5437833245</v>
      </c>
      <c r="O27" s="234">
        <f>'10_A Bezpečnosť (cesty)'!O95*Vstupy!$E$44</f>
        <v>2042718.277027641</v>
      </c>
      <c r="P27" s="234">
        <f>'10_A Bezpečnosť (cesty)'!P95*Vstupy!$E$44</f>
        <v>2077444.4877371106</v>
      </c>
      <c r="Q27" s="234">
        <f>'10_A Bezpečnosť (cesty)'!Q95*Vstupy!$E$44</f>
        <v>2112761.0440286412</v>
      </c>
      <c r="R27" s="234">
        <f>'10_A Bezpečnosť (cesty)'!R95*Vstupy!$E$44</f>
        <v>2148677.9817771283</v>
      </c>
      <c r="S27" s="234">
        <f>'10_A Bezpečnosť (cesty)'!S95*Vstupy!$E$44</f>
        <v>2185205.5074673393</v>
      </c>
      <c r="T27" s="234">
        <f>'10_A Bezpečnosť (cesty)'!T95*Vstupy!$E$44</f>
        <v>2222354.0010942835</v>
      </c>
      <c r="U27" s="234">
        <f>'10_A Bezpečnosť (cesty)'!U95*Vstupy!$E$44</f>
        <v>2260134.0191128864</v>
      </c>
      <c r="V27" s="234">
        <f>'10_A Bezpečnosť (cesty)'!V95*Vstupy!$E$44</f>
        <v>2298556.2974378052</v>
      </c>
      <c r="W27" s="234">
        <f>'10_A Bezpečnosť (cesty)'!W95*Vstupy!$E$44</f>
        <v>2337631.7544942475</v>
      </c>
      <c r="X27" s="234">
        <f>'10_A Bezpečnosť (cesty)'!X95*Vstupy!$E$44</f>
        <v>2377371.4943206497</v>
      </c>
      <c r="Y27" s="234">
        <f>'10_A Bezpečnosť (cesty)'!Y95*Vstupy!$E$44</f>
        <v>2417786.8097241004</v>
      </c>
      <c r="Z27" s="234">
        <f>'10_A Bezpečnosť (cesty)'!Z95*Vstupy!$E$44</f>
        <v>2458889.1854894096</v>
      </c>
      <c r="AA27" s="234">
        <f>'10_A Bezpečnosť (cesty)'!AA95*Vstupy!$E$44</f>
        <v>2500690.3016427294</v>
      </c>
      <c r="AB27" s="234">
        <f>'10_A Bezpečnosť (cesty)'!AB95*Vstupy!$E$44</f>
        <v>2543202.0367706553</v>
      </c>
      <c r="AC27" s="234">
        <f>'10_A Bezpečnosť (cesty)'!AC95*Vstupy!$E$44</f>
        <v>2586436.4713957566</v>
      </c>
      <c r="AD27" s="234">
        <f>'10_A Bezpečnosť (cesty)'!AD95*Vstupy!$E$44</f>
        <v>2630405.8914094842</v>
      </c>
      <c r="AE27" s="234">
        <f>'10_A Bezpečnosť (cesty)'!AE95*Vstupy!$E$44</f>
        <v>2675122.7915634448</v>
      </c>
      <c r="AF27" s="234">
        <f>'10_A Bezpečnosť (cesty)'!AF95*Vstupy!$E$44</f>
        <v>2720599.8790200236</v>
      </c>
      <c r="AG27" s="234">
        <f>'10_A Bezpečnosť (cesty)'!AG95*Vstupy!$E$44</f>
        <v>2766850.0769633637</v>
      </c>
      <c r="AH27" s="234">
        <f>'10_A Bezpečnosť (cesty)'!AH95*Vstupy!$E$44</f>
        <v>2813886.5282717408</v>
      </c>
      <c r="AI27" s="234">
        <f>'10_A Bezpečnosť (cesty)'!AI95*Vstupy!$E$44</f>
        <v>2861722.5992523599</v>
      </c>
      <c r="AJ27" s="234">
        <f>'10_A Bezpečnosť (cesty)'!AJ95*Vstupy!$E$44</f>
        <v>2910371.8834396498</v>
      </c>
      <c r="AK27" s="234">
        <f>'10_A Bezpečnosť (cesty)'!AK95*Vstupy!$E$44</f>
        <v>2959848.2054581237</v>
      </c>
      <c r="AL27" s="234">
        <f>'10_A Bezpečnosť (cesty)'!AL95*Vstupy!$E$44</f>
        <v>3010165.6249509123</v>
      </c>
      <c r="AM27" s="234">
        <f>'10_A Bezpečnosť (cesty)'!AM95*Vstupy!$E$44</f>
        <v>3061338.4405750767</v>
      </c>
      <c r="AN27" s="234">
        <f>'10_A Bezpečnosť (cesty)'!AN95*Vstupy!$E$44</f>
        <v>3113381.1940648537</v>
      </c>
      <c r="AO27" s="234">
        <f>'10_A Bezpečnosť (cesty)'!AO95*Vstupy!$E$44</f>
        <v>3166308.6743639554</v>
      </c>
      <c r="AP27" s="234">
        <f>'10_A Bezpečnosť (cesty)'!AP95*Vstupy!$E$44</f>
        <v>3220135.9218281428</v>
      </c>
    </row>
    <row r="28" spans="2:42" x14ac:dyDescent="0.2">
      <c r="B28" s="305" t="s">
        <v>591</v>
      </c>
      <c r="C28" s="350">
        <f t="shared" si="15"/>
        <v>4730747659.5657663</v>
      </c>
      <c r="D28" s="350">
        <f t="shared" ref="D28:AN28" si="16">SUM(D25:D27)</f>
        <v>86627281.128092408</v>
      </c>
      <c r="E28" s="350">
        <f t="shared" si="16"/>
        <v>88099944.907269955</v>
      </c>
      <c r="F28" s="350">
        <f t="shared" si="16"/>
        <v>89597643.970693529</v>
      </c>
      <c r="G28" s="350">
        <f t="shared" si="16"/>
        <v>90934931.888449758</v>
      </c>
      <c r="H28" s="350">
        <f t="shared" si="16"/>
        <v>92482345.515192509</v>
      </c>
      <c r="I28" s="350">
        <f t="shared" si="16"/>
        <v>94056076.489953682</v>
      </c>
      <c r="J28" s="350">
        <f t="shared" si="16"/>
        <v>95656572.297032192</v>
      </c>
      <c r="K28" s="350">
        <f t="shared" si="16"/>
        <v>97284288.028738275</v>
      </c>
      <c r="L28" s="350">
        <f t="shared" si="16"/>
        <v>98939686.514737323</v>
      </c>
      <c r="M28" s="350">
        <f t="shared" si="16"/>
        <v>100623238.45359282</v>
      </c>
      <c r="N28" s="350">
        <f t="shared" si="16"/>
        <v>102335422.54654557</v>
      </c>
      <c r="O28" s="350">
        <f t="shared" si="16"/>
        <v>104076725.63356696</v>
      </c>
      <c r="P28" s="350">
        <f t="shared" si="16"/>
        <v>105847642.83172591</v>
      </c>
      <c r="Q28" s="350">
        <f t="shared" si="16"/>
        <v>107648677.6759073</v>
      </c>
      <c r="R28" s="350">
        <f t="shared" si="16"/>
        <v>109480342.26192331</v>
      </c>
      <c r="S28" s="350">
        <f t="shared" si="16"/>
        <v>111344706.89151458</v>
      </c>
      <c r="T28" s="350">
        <f t="shared" si="16"/>
        <v>113240757.91999555</v>
      </c>
      <c r="U28" s="350">
        <f t="shared" si="16"/>
        <v>115169034.06649604</v>
      </c>
      <c r="V28" s="350">
        <f t="shared" si="16"/>
        <v>117130083.20862435</v>
      </c>
      <c r="W28" s="350">
        <f t="shared" si="16"/>
        <v>119124462.53816657</v>
      </c>
      <c r="X28" s="350">
        <f t="shared" si="16"/>
        <v>121152738.71943305</v>
      </c>
      <c r="Y28" s="350">
        <f t="shared" si="16"/>
        <v>123215488.05029677</v>
      </c>
      <c r="Z28" s="350">
        <f t="shared" si="16"/>
        <v>125313296.62596934</v>
      </c>
      <c r="AA28" s="350">
        <f t="shared" si="16"/>
        <v>127446760.50556149</v>
      </c>
      <c r="AB28" s="350">
        <f t="shared" si="16"/>
        <v>129616485.88147502</v>
      </c>
      <c r="AC28" s="350">
        <f t="shared" si="16"/>
        <v>131823089.2516745</v>
      </c>
      <c r="AD28" s="350">
        <f t="shared" si="16"/>
        <v>134067197.59488755</v>
      </c>
      <c r="AE28" s="350">
        <f t="shared" si="16"/>
        <v>136349448.5487842</v>
      </c>
      <c r="AF28" s="350">
        <f t="shared" si="16"/>
        <v>138670490.59118426</v>
      </c>
      <c r="AG28" s="350">
        <f t="shared" si="16"/>
        <v>141030983.22434652</v>
      </c>
      <c r="AH28" s="350">
        <f t="shared" si="16"/>
        <v>143431597.16239026</v>
      </c>
      <c r="AI28" s="350">
        <f t="shared" si="16"/>
        <v>145873014.5219031</v>
      </c>
      <c r="AJ28" s="350">
        <f t="shared" si="16"/>
        <v>148355929.01578924</v>
      </c>
      <c r="AK28" s="350">
        <f t="shared" si="16"/>
        <v>150881046.15041354</v>
      </c>
      <c r="AL28" s="350">
        <f t="shared" si="16"/>
        <v>153449083.42609677</v>
      </c>
      <c r="AM28" s="350">
        <f t="shared" si="16"/>
        <v>156061778.78547812</v>
      </c>
      <c r="AN28" s="350">
        <f t="shared" si="16"/>
        <v>158718881.21117675</v>
      </c>
      <c r="AO28" s="350">
        <f t="shared" ref="AO28:AP28" si="17">SUM(AO25:AO27)</f>
        <v>161421145.64958435</v>
      </c>
      <c r="AP28" s="350">
        <f t="shared" si="17"/>
        <v>164169339.88110262</v>
      </c>
    </row>
    <row r="29" spans="2:42" x14ac:dyDescent="0.2"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</row>
    <row r="30" spans="2:42" x14ac:dyDescent="0.2"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</row>
    <row r="31" spans="2:42" x14ac:dyDescent="0.2">
      <c r="B31" s="345" t="s">
        <v>612</v>
      </c>
      <c r="C31" s="346"/>
      <c r="D31" s="254" t="s">
        <v>10</v>
      </c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</row>
    <row r="32" spans="2:42" x14ac:dyDescent="0.2">
      <c r="B32" s="347" t="s">
        <v>289</v>
      </c>
      <c r="C32" s="348"/>
      <c r="D32" s="254">
        <v>1</v>
      </c>
      <c r="E32" s="254">
        <v>2</v>
      </c>
      <c r="F32" s="254">
        <v>3</v>
      </c>
      <c r="G32" s="254">
        <v>4</v>
      </c>
      <c r="H32" s="254">
        <v>5</v>
      </c>
      <c r="I32" s="254">
        <v>6</v>
      </c>
      <c r="J32" s="254">
        <v>7</v>
      </c>
      <c r="K32" s="254">
        <v>8</v>
      </c>
      <c r="L32" s="254">
        <v>9</v>
      </c>
      <c r="M32" s="254">
        <v>10</v>
      </c>
      <c r="N32" s="254">
        <v>11</v>
      </c>
      <c r="O32" s="254">
        <v>12</v>
      </c>
      <c r="P32" s="254">
        <v>13</v>
      </c>
      <c r="Q32" s="254">
        <v>14</v>
      </c>
      <c r="R32" s="254">
        <v>15</v>
      </c>
      <c r="S32" s="254">
        <v>16</v>
      </c>
      <c r="T32" s="254">
        <v>17</v>
      </c>
      <c r="U32" s="254">
        <v>18</v>
      </c>
      <c r="V32" s="254">
        <v>19</v>
      </c>
      <c r="W32" s="254">
        <v>20</v>
      </c>
      <c r="X32" s="254">
        <v>21</v>
      </c>
      <c r="Y32" s="254">
        <v>22</v>
      </c>
      <c r="Z32" s="254">
        <v>23</v>
      </c>
      <c r="AA32" s="254">
        <v>24</v>
      </c>
      <c r="AB32" s="254">
        <v>25</v>
      </c>
      <c r="AC32" s="254">
        <v>26</v>
      </c>
      <c r="AD32" s="254">
        <v>27</v>
      </c>
      <c r="AE32" s="254">
        <v>28</v>
      </c>
      <c r="AF32" s="254">
        <v>29</v>
      </c>
      <c r="AG32" s="254">
        <v>30</v>
      </c>
      <c r="AH32" s="254">
        <v>31</v>
      </c>
      <c r="AI32" s="254">
        <v>32</v>
      </c>
      <c r="AJ32" s="254">
        <v>33</v>
      </c>
      <c r="AK32" s="254">
        <v>34</v>
      </c>
      <c r="AL32" s="254">
        <v>35</v>
      </c>
      <c r="AM32" s="254">
        <v>36</v>
      </c>
      <c r="AN32" s="254">
        <v>37</v>
      </c>
      <c r="AO32" s="254">
        <v>38</v>
      </c>
      <c r="AP32" s="254">
        <v>39</v>
      </c>
    </row>
    <row r="33" spans="2:42" ht="10.8" thickBot="1" x14ac:dyDescent="0.25">
      <c r="B33" s="257" t="s">
        <v>34</v>
      </c>
      <c r="C33" s="257" t="s">
        <v>9</v>
      </c>
      <c r="D33" s="298">
        <v>2026</v>
      </c>
      <c r="E33" s="298">
        <f>$D$6+D32</f>
        <v>2027</v>
      </c>
      <c r="F33" s="298">
        <f t="shared" ref="F33:AN33" si="18">$D$6+E32</f>
        <v>2028</v>
      </c>
      <c r="G33" s="298">
        <f t="shared" si="18"/>
        <v>2029</v>
      </c>
      <c r="H33" s="298">
        <f t="shared" si="18"/>
        <v>2030</v>
      </c>
      <c r="I33" s="298">
        <f t="shared" si="18"/>
        <v>2031</v>
      </c>
      <c r="J33" s="298">
        <f t="shared" si="18"/>
        <v>2032</v>
      </c>
      <c r="K33" s="298">
        <f t="shared" si="18"/>
        <v>2033</v>
      </c>
      <c r="L33" s="298">
        <f t="shared" si="18"/>
        <v>2034</v>
      </c>
      <c r="M33" s="298">
        <f t="shared" si="18"/>
        <v>2035</v>
      </c>
      <c r="N33" s="298">
        <f t="shared" si="18"/>
        <v>2036</v>
      </c>
      <c r="O33" s="298">
        <f t="shared" si="18"/>
        <v>2037</v>
      </c>
      <c r="P33" s="298">
        <f t="shared" si="18"/>
        <v>2038</v>
      </c>
      <c r="Q33" s="298">
        <f t="shared" si="18"/>
        <v>2039</v>
      </c>
      <c r="R33" s="298">
        <f t="shared" si="18"/>
        <v>2040</v>
      </c>
      <c r="S33" s="298">
        <f t="shared" si="18"/>
        <v>2041</v>
      </c>
      <c r="T33" s="298">
        <f t="shared" si="18"/>
        <v>2042</v>
      </c>
      <c r="U33" s="298">
        <f t="shared" si="18"/>
        <v>2043</v>
      </c>
      <c r="V33" s="298">
        <f t="shared" si="18"/>
        <v>2044</v>
      </c>
      <c r="W33" s="298">
        <f t="shared" si="18"/>
        <v>2045</v>
      </c>
      <c r="X33" s="298">
        <f t="shared" si="18"/>
        <v>2046</v>
      </c>
      <c r="Y33" s="298">
        <f t="shared" si="18"/>
        <v>2047</v>
      </c>
      <c r="Z33" s="298">
        <f t="shared" si="18"/>
        <v>2048</v>
      </c>
      <c r="AA33" s="298">
        <f t="shared" si="18"/>
        <v>2049</v>
      </c>
      <c r="AB33" s="298">
        <f t="shared" si="18"/>
        <v>2050</v>
      </c>
      <c r="AC33" s="298">
        <f t="shared" si="18"/>
        <v>2051</v>
      </c>
      <c r="AD33" s="298">
        <f t="shared" si="18"/>
        <v>2052</v>
      </c>
      <c r="AE33" s="298">
        <f t="shared" si="18"/>
        <v>2053</v>
      </c>
      <c r="AF33" s="298">
        <f t="shared" si="18"/>
        <v>2054</v>
      </c>
      <c r="AG33" s="298">
        <f t="shared" si="18"/>
        <v>2055</v>
      </c>
      <c r="AH33" s="298">
        <f t="shared" si="18"/>
        <v>2056</v>
      </c>
      <c r="AI33" s="298">
        <f t="shared" si="18"/>
        <v>2057</v>
      </c>
      <c r="AJ33" s="298">
        <f t="shared" si="18"/>
        <v>2058</v>
      </c>
      <c r="AK33" s="298">
        <f t="shared" si="18"/>
        <v>2059</v>
      </c>
      <c r="AL33" s="298">
        <f t="shared" si="18"/>
        <v>2060</v>
      </c>
      <c r="AM33" s="298">
        <f t="shared" si="18"/>
        <v>2061</v>
      </c>
      <c r="AN33" s="298">
        <f t="shared" si="18"/>
        <v>2062</v>
      </c>
      <c r="AO33" s="298">
        <f t="shared" ref="AO33" si="19">$D$6+AN32</f>
        <v>2063</v>
      </c>
      <c r="AP33" s="298">
        <f t="shared" ref="AP33" si="20">$D$6+AO32</f>
        <v>2064</v>
      </c>
    </row>
    <row r="34" spans="2:42" x14ac:dyDescent="0.2">
      <c r="B34" s="480" t="s">
        <v>658</v>
      </c>
      <c r="C34" s="349">
        <f>SUM(D34:AP34)</f>
        <v>2760985960.3772311</v>
      </c>
      <c r="D34" s="234">
        <f>'10_A Bezpečnosť (cesty)'!D79*Vstupy!$G$42</f>
        <v>50555715.835704401</v>
      </c>
      <c r="E34" s="234">
        <f>'10_A Bezpečnosť (cesty)'!E79*Vstupy!$G$42</f>
        <v>51415163.004911363</v>
      </c>
      <c r="F34" s="234">
        <f>'10_A Bezpečnosť (cesty)'!F79*Vstupy!$G$42</f>
        <v>52289220.775994852</v>
      </c>
      <c r="G34" s="234">
        <f>'10_A Bezpečnosť (cesty)'!G79*Vstupy!$G$42</f>
        <v>53066522.472834483</v>
      </c>
      <c r="H34" s="234">
        <f>'10_A Bezpečnosť (cesty)'!H79*Vstupy!$G$42</f>
        <v>53969769.505436189</v>
      </c>
      <c r="I34" s="234">
        <f>'10_A Bezpečnosť (cesty)'!I79*Vstupy!$G$42</f>
        <v>54888379.550646067</v>
      </c>
      <c r="J34" s="234">
        <f>'10_A Bezpečnosť (cesty)'!J79*Vstupy!$G$42</f>
        <v>55822613.834369846</v>
      </c>
      <c r="K34" s="234">
        <f>'10_A Bezpečnosť (cesty)'!K79*Vstupy!$G$42</f>
        <v>56772738.023736455</v>
      </c>
      <c r="L34" s="234">
        <f>'10_A Bezpečnosť (cesty)'!L79*Vstupy!$G$42</f>
        <v>57739022.302601576</v>
      </c>
      <c r="M34" s="234">
        <f>'10_A Bezpečnosť (cesty)'!M79*Vstupy!$G$42</f>
        <v>58721741.448334634</v>
      </c>
      <c r="N34" s="234">
        <f>'10_A Bezpečnosť (cesty)'!N79*Vstupy!$G$42</f>
        <v>59721174.909911282</v>
      </c>
      <c r="O34" s="234">
        <f>'10_A Bezpečnosť (cesty)'!O79*Vstupy!$G$42</f>
        <v>60737606.887333393</v>
      </c>
      <c r="P34" s="234">
        <f>'10_A Bezpečnosť (cesty)'!P79*Vstupy!$G$42</f>
        <v>61771326.412399381</v>
      </c>
      <c r="Q34" s="234">
        <f>'10_A Bezpečnosť (cesty)'!Q79*Vstupy!$G$42</f>
        <v>62822627.430847362</v>
      </c>
      <c r="R34" s="234">
        <f>'10_A Bezpečnosť (cesty)'!R79*Vstupy!$G$42</f>
        <v>63891808.885894999</v>
      </c>
      <c r="S34" s="234">
        <f>'10_A Bezpečnosť (cesty)'!S79*Vstupy!$G$42</f>
        <v>64980379.969443828</v>
      </c>
      <c r="T34" s="234">
        <f>'10_A Bezpečnosť (cesty)'!T79*Vstupy!$G$42</f>
        <v>66087449.530415535</v>
      </c>
      <c r="U34" s="234">
        <f>'10_A Bezpečnosť (cesty)'!U79*Vstupy!$G$42</f>
        <v>67213332.064619273</v>
      </c>
      <c r="V34" s="234">
        <f>'10_A Bezpečnosť (cesty)'!V79*Vstupy!$G$42</f>
        <v>68358347.414227918</v>
      </c>
      <c r="W34" s="234">
        <f>'10_A Bezpečnosť (cesty)'!W79*Vstupy!$G$42</f>
        <v>69522820.858666375</v>
      </c>
      <c r="X34" s="234">
        <f>'10_A Bezpečnosť (cesty)'!X79*Vstupy!$G$42</f>
        <v>70707083.207045093</v>
      </c>
      <c r="Y34" s="234">
        <f>'10_A Bezpečnosť (cesty)'!Y79*Vstupy!$G$42</f>
        <v>71911470.892164916</v>
      </c>
      <c r="Z34" s="234">
        <f>'10_A Bezpečnosť (cesty)'!Z79*Vstupy!$G$42</f>
        <v>73136326.066119969</v>
      </c>
      <c r="AA34" s="234">
        <f>'10_A Bezpečnosť (cesty)'!AA79*Vstupy!$G$42</f>
        <v>74381996.697525904</v>
      </c>
      <c r="AB34" s="234">
        <f>'10_A Bezpečnosť (cesty)'!AB79*Vstupy!$G$42</f>
        <v>75648836.670400873</v>
      </c>
      <c r="AC34" s="234">
        <f>'10_A Bezpečnosť (cesty)'!AC79*Vstupy!$G$42</f>
        <v>76937205.884727702</v>
      </c>
      <c r="AD34" s="234">
        <f>'10_A Bezpečnosť (cesty)'!AD79*Vstupy!$G$42</f>
        <v>78247470.358725235</v>
      </c>
      <c r="AE34" s="234">
        <f>'10_A Bezpečnosť (cesty)'!AE79*Vstupy!$G$42</f>
        <v>79580002.33285892</v>
      </c>
      <c r="AF34" s="234">
        <f>'10_A Bezpečnosť (cesty)'!AF79*Vstupy!$G$42</f>
        <v>80935180.375618726</v>
      </c>
      <c r="AG34" s="234">
        <f>'10_A Bezpečnosť (cesty)'!AG79*Vstupy!$G$42</f>
        <v>82313389.491096154</v>
      </c>
      <c r="AH34" s="234">
        <f>'10_A Bezpečnosť (cesty)'!AH79*Vstupy!$G$42</f>
        <v>83715021.228389427</v>
      </c>
      <c r="AI34" s="234">
        <f>'10_A Bezpečnosť (cesty)'!AI79*Vstupy!$G$42</f>
        <v>85140473.792868882</v>
      </c>
      <c r="AJ34" s="234">
        <f>'10_A Bezpečnosť (cesty)'!AJ79*Vstupy!$G$42</f>
        <v>86590152.159333661</v>
      </c>
      <c r="AK34" s="234">
        <f>'10_A Bezpečnosť (cesty)'!AK79*Vstupy!$G$42</f>
        <v>88064468.187092409</v>
      </c>
      <c r="AL34" s="234">
        <f>'10_A Bezpečnosť (cesty)'!AL79*Vstupy!$G$42</f>
        <v>89563840.736999869</v>
      </c>
      <c r="AM34" s="234">
        <f>'10_A Bezpečnosť (cesty)'!AM79*Vstupy!$G$42</f>
        <v>91088695.790483594</v>
      </c>
      <c r="AN34" s="234">
        <f>'10_A Bezpečnosť (cesty)'!AN79*Vstupy!$G$42</f>
        <v>92639466.570593685</v>
      </c>
      <c r="AO34" s="234">
        <f>'10_A Bezpečnosť (cesty)'!AO79*Vstupy!$G$42</f>
        <v>94216593.665110618</v>
      </c>
      <c r="AP34" s="234">
        <f>'10_A Bezpečnosť (cesty)'!AP79*Vstupy!$G$42</f>
        <v>95820525.151745915</v>
      </c>
    </row>
    <row r="35" spans="2:42" x14ac:dyDescent="0.2">
      <c r="B35" s="495" t="s">
        <v>678</v>
      </c>
      <c r="C35" s="349">
        <f t="shared" ref="C35:C37" si="21">SUM(D35:AP35)</f>
        <v>920692652.1408993</v>
      </c>
      <c r="D35" s="234">
        <f>'10_A Bezpečnosť (cesty)'!D87*Vstupy!$G$43</f>
        <v>16863922.389238205</v>
      </c>
      <c r="E35" s="234">
        <f>'10_A Bezpečnosť (cesty)'!E87*Vstupy!$G$43</f>
        <v>17150609.06985525</v>
      </c>
      <c r="F35" s="234">
        <f>'10_A Bezpečnosť (cesty)'!F87*Vstupy!$G$43</f>
        <v>17442169.424042787</v>
      </c>
      <c r="G35" s="234">
        <f>'10_A Bezpečnosť (cesty)'!G87*Vstupy!$G$43</f>
        <v>17702837.340388514</v>
      </c>
      <c r="H35" s="234">
        <f>'10_A Bezpečnosť (cesty)'!H87*Vstupy!$G$43</f>
        <v>18003857.273102839</v>
      </c>
      <c r="I35" s="234">
        <f>'10_A Bezpečnosť (cesty)'!I87*Vstupy!$G$43</f>
        <v>18309995.620142225</v>
      </c>
      <c r="J35" s="234">
        <f>'10_A Bezpečnosť (cesty)'!J87*Vstupy!$G$43</f>
        <v>18621339.410682239</v>
      </c>
      <c r="K35" s="234">
        <f>'10_A Bezpečnosť (cesty)'!K87*Vstupy!$G$43</f>
        <v>18937977.153636388</v>
      </c>
      <c r="L35" s="234">
        <f>'10_A Bezpečnosť (cesty)'!L87*Vstupy!$G$43</f>
        <v>19259998.862815347</v>
      </c>
      <c r="M35" s="234">
        <f>'10_A Bezpečnosť (cesty)'!M87*Vstupy!$G$43</f>
        <v>19587496.082513854</v>
      </c>
      <c r="N35" s="234">
        <f>'10_A Bezpečnosť (cesty)'!N87*Vstupy!$G$43</f>
        <v>19920561.9135327</v>
      </c>
      <c r="O35" s="234">
        <f>'10_A Bezpečnosť (cesty)'!O87*Vstupy!$G$43</f>
        <v>20259291.039643109</v>
      </c>
      <c r="P35" s="234">
        <f>'10_A Bezpečnosť (cesty)'!P87*Vstupy!$G$43</f>
        <v>20603779.754501097</v>
      </c>
      <c r="Q35" s="234">
        <f>'10_A Bezpečnosť (cesty)'!Q87*Vstupy!$G$43</f>
        <v>20954125.989019431</v>
      </c>
      <c r="R35" s="234">
        <f>'10_A Bezpečnosť (cesty)'!R87*Vstupy!$G$43</f>
        <v>21310429.33920496</v>
      </c>
      <c r="S35" s="234">
        <f>'10_A Bezpečnosť (cesty)'!S87*Vstupy!$G$43</f>
        <v>21672791.094469223</v>
      </c>
      <c r="T35" s="234">
        <f>'10_A Bezpečnosť (cesty)'!T87*Vstupy!$G$43</f>
        <v>22041314.266420443</v>
      </c>
      <c r="U35" s="234">
        <f>'10_A Bezpečnosť (cesty)'!U87*Vstupy!$G$43</f>
        <v>22416103.618145011</v>
      </c>
      <c r="V35" s="234">
        <f>'10_A Bezpečnosť (cesty)'!V87*Vstupy!$G$43</f>
        <v>22797265.693986826</v>
      </c>
      <c r="W35" s="234">
        <f>'10_A Bezpečnosť (cesty)'!W87*Vstupy!$G$43</f>
        <v>23184908.849832956</v>
      </c>
      <c r="X35" s="234">
        <f>'10_A Bezpečnosť (cesty)'!X87*Vstupy!$G$43</f>
        <v>23579143.283914194</v>
      </c>
      <c r="Y35" s="234">
        <f>'10_A Bezpečnosť (cesty)'!Y87*Vstupy!$G$43</f>
        <v>23980081.068129323</v>
      </c>
      <c r="Z35" s="234">
        <f>'10_A Bezpečnosť (cesty)'!Z87*Vstupy!$G$43</f>
        <v>24387836.179901946</v>
      </c>
      <c r="AA35" s="234">
        <f>'10_A Bezpečnosť (cesty)'!AA87*Vstupy!$G$43</f>
        <v>24802524.534578916</v>
      </c>
      <c r="AB35" s="234">
        <f>'10_A Bezpečnosť (cesty)'!AB87*Vstupy!$G$43</f>
        <v>25224264.018379666</v>
      </c>
      <c r="AC35" s="234">
        <f>'10_A Bezpečnosť (cesty)'!AC87*Vstupy!$G$43</f>
        <v>25653174.521905728</v>
      </c>
      <c r="AD35" s="234">
        <f>'10_A Bezpečnosť (cesty)'!AD87*Vstupy!$G$43</f>
        <v>26089377.974219941</v>
      </c>
      <c r="AE35" s="234">
        <f>'10_A Bezpečnosť (cesty)'!AE87*Vstupy!$G$43</f>
        <v>26532998.377505116</v>
      </c>
      <c r="AF35" s="234">
        <f>'10_A Bezpečnosť (cesty)'!AF87*Vstupy!$G$43</f>
        <v>26984161.842311997</v>
      </c>
      <c r="AG35" s="234">
        <f>'10_A Bezpečnosť (cesty)'!AG87*Vstupy!$G$43</f>
        <v>27442996.623406429</v>
      </c>
      <c r="AH35" s="234">
        <f>'10_A Bezpečnosť (cesty)'!AH87*Vstupy!$G$43</f>
        <v>27909633.156226099</v>
      </c>
      <c r="AI35" s="234">
        <f>'10_A Bezpečnosť (cesty)'!AI87*Vstupy!$G$43</f>
        <v>28384204.093957026</v>
      </c>
      <c r="AJ35" s="234">
        <f>'10_A Bezpečnosť (cesty)'!AJ87*Vstupy!$G$43</f>
        <v>28866844.345240515</v>
      </c>
      <c r="AK35" s="234">
        <f>'10_A Bezpečnosť (cesty)'!AK87*Vstupy!$G$43</f>
        <v>29357691.112521101</v>
      </c>
      <c r="AL35" s="234">
        <f>'10_A Bezpečnosť (cesty)'!AL87*Vstupy!$G$43</f>
        <v>29856883.931046631</v>
      </c>
      <c r="AM35" s="234">
        <f>'10_A Bezpečnosť (cesty)'!AM87*Vstupy!$G$43</f>
        <v>30365417.8384578</v>
      </c>
      <c r="AN35" s="234">
        <f>'10_A Bezpečnosť (cesty)'!AN87*Vstupy!$G$43</f>
        <v>30882596.822294969</v>
      </c>
      <c r="AO35" s="234">
        <f>'10_A Bezpečnosť (cesty)'!AO87*Vstupy!$G$43</f>
        <v>31408567.848857366</v>
      </c>
      <c r="AP35" s="234">
        <f>'10_A Bezpečnosť (cesty)'!AP87*Vstupy!$G$43</f>
        <v>31943480.382871326</v>
      </c>
    </row>
    <row r="36" spans="2:42" x14ac:dyDescent="0.2">
      <c r="B36" s="481" t="s">
        <v>689</v>
      </c>
      <c r="C36" s="349">
        <f t="shared" si="21"/>
        <v>19634418.583506357</v>
      </c>
      <c r="D36" s="234">
        <f>'10_A Bezpečnosť (cesty)'!D95*Vstupy!$G$44</f>
        <v>358977.58710907487</v>
      </c>
      <c r="E36" s="234">
        <f>'10_A Bezpečnosť (cesty)'!E95*Vstupy!$G$44</f>
        <v>365080.2060899291</v>
      </c>
      <c r="F36" s="234">
        <f>'10_A Bezpečnosť (cesty)'!F95*Vstupy!$G$44</f>
        <v>371286.56959345785</v>
      </c>
      <c r="G36" s="234">
        <f>'10_A Bezpečnosť (cesty)'!G95*Vstupy!$G$44</f>
        <v>377598.44127654657</v>
      </c>
      <c r="H36" s="234">
        <f>'10_A Bezpečnosť (cesty)'!H95*Vstupy!$G$44</f>
        <v>384017.61477824784</v>
      </c>
      <c r="I36" s="234">
        <f>'10_A Bezpečnosť (cesty)'!I95*Vstupy!$G$44</f>
        <v>390545.91422947805</v>
      </c>
      <c r="J36" s="234">
        <f>'10_A Bezpečnosť (cesty)'!J95*Vstupy!$G$44</f>
        <v>397185.19477137912</v>
      </c>
      <c r="K36" s="234">
        <f>'10_A Bezpečnosť (cesty)'!K95*Vstupy!$G$44</f>
        <v>403937.34308249259</v>
      </c>
      <c r="L36" s="234">
        <f>'10_A Bezpečnosť (cesty)'!L95*Vstupy!$G$44</f>
        <v>410804.27791489492</v>
      </c>
      <c r="M36" s="234">
        <f>'10_A Bezpečnosť (cesty)'!M95*Vstupy!$G$44</f>
        <v>417787.95063944807</v>
      </c>
      <c r="N36" s="234">
        <f>'10_A Bezpečnosť (cesty)'!N95*Vstupy!$G$44</f>
        <v>424890.34580031864</v>
      </c>
      <c r="O36" s="234">
        <f>'10_A Bezpečnosť (cesty)'!O95*Vstupy!$G$44</f>
        <v>432113.481678924</v>
      </c>
      <c r="P36" s="234">
        <f>'10_A Bezpečnosť (cesty)'!P95*Vstupy!$G$44</f>
        <v>439459.41086746566</v>
      </c>
      <c r="Q36" s="234">
        <f>'10_A Bezpečnosť (cesty)'!Q95*Vstupy!$G$44</f>
        <v>446930.22085221257</v>
      </c>
      <c r="R36" s="234">
        <f>'10_A Bezpečnosť (cesty)'!R95*Vstupy!$G$44</f>
        <v>454528.03460670018</v>
      </c>
      <c r="S36" s="234">
        <f>'10_A Bezpečnosť (cesty)'!S95*Vstupy!$G$44</f>
        <v>462255.01119501406</v>
      </c>
      <c r="T36" s="234">
        <f>'10_A Bezpečnosť (cesty)'!T95*Vstupy!$G$44</f>
        <v>470113.34638532915</v>
      </c>
      <c r="U36" s="234">
        <f>'10_A Bezpečnosť (cesty)'!U95*Vstupy!$G$44</f>
        <v>478105.27327387978</v>
      </c>
      <c r="V36" s="234">
        <f>'10_A Bezpečnosť (cesty)'!V95*Vstupy!$G$44</f>
        <v>486233.06291953567</v>
      </c>
      <c r="W36" s="234">
        <f>'10_A Bezpečnosť (cesty)'!W95*Vstupy!$G$44</f>
        <v>494499.02498916769</v>
      </c>
      <c r="X36" s="234">
        <f>'10_A Bezpečnosť (cesty)'!X95*Vstupy!$G$44</f>
        <v>502905.50841398357</v>
      </c>
      <c r="Y36" s="234">
        <f>'10_A Bezpečnosť (cesty)'!Y95*Vstupy!$G$44</f>
        <v>511454.90205702122</v>
      </c>
      <c r="Z36" s="234">
        <f>'10_A Bezpečnosť (cesty)'!Z95*Vstupy!$G$44</f>
        <v>520149.63539199048</v>
      </c>
      <c r="AA36" s="234">
        <f>'10_A Bezpečnosť (cesty)'!AA95*Vstupy!$G$44</f>
        <v>528992.17919365433</v>
      </c>
      <c r="AB36" s="234">
        <f>'10_A Bezpečnosť (cesty)'!AB95*Vstupy!$G$44</f>
        <v>537985.04623994627</v>
      </c>
      <c r="AC36" s="234">
        <f>'10_A Bezpečnosť (cesty)'!AC95*Vstupy!$G$44</f>
        <v>547130.79202602536</v>
      </c>
      <c r="AD36" s="234">
        <f>'10_A Bezpečnosť (cesty)'!AD95*Vstupy!$G$44</f>
        <v>556432.01549046778</v>
      </c>
      <c r="AE36" s="234">
        <f>'10_A Bezpečnosť (cesty)'!AE95*Vstupy!$G$44</f>
        <v>565891.35975380556</v>
      </c>
      <c r="AF36" s="234">
        <f>'10_A Bezpečnosť (cesty)'!AF95*Vstupy!$G$44</f>
        <v>575511.51286962035</v>
      </c>
      <c r="AG36" s="234">
        <f>'10_A Bezpečnosť (cesty)'!AG95*Vstupy!$G$44</f>
        <v>585295.20858840388</v>
      </c>
      <c r="AH36" s="234">
        <f>'10_A Bezpečnosť (cesty)'!AH95*Vstupy!$G$44</f>
        <v>595245.22713440668</v>
      </c>
      <c r="AI36" s="234">
        <f>'10_A Bezpečnosť (cesty)'!AI95*Vstupy!$G$44</f>
        <v>605364.39599569154</v>
      </c>
      <c r="AJ36" s="234">
        <f>'10_A Bezpečnosť (cesty)'!AJ95*Vstupy!$G$44</f>
        <v>615655.5907276182</v>
      </c>
      <c r="AK36" s="234">
        <f>'10_A Bezpečnosť (cesty)'!AK95*Vstupy!$G$44</f>
        <v>626121.73576998769</v>
      </c>
      <c r="AL36" s="234">
        <f>'10_A Bezpečnosť (cesty)'!AL95*Vstupy!$G$44</f>
        <v>636765.80527807761</v>
      </c>
      <c r="AM36" s="234">
        <f>'10_A Bezpečnosť (cesty)'!AM95*Vstupy!$G$44</f>
        <v>647590.82396780467</v>
      </c>
      <c r="AN36" s="234">
        <f>'10_A Bezpečnosť (cesty)'!AN95*Vstupy!$G$44</f>
        <v>658599.86797525745</v>
      </c>
      <c r="AO36" s="234">
        <f>'10_A Bezpečnosť (cesty)'!AO95*Vstupy!$G$44</f>
        <v>669796.06573083671</v>
      </c>
      <c r="AP36" s="234">
        <f>'10_A Bezpečnosť (cesty)'!AP95*Vstupy!$G$44</f>
        <v>681182.59884826094</v>
      </c>
    </row>
    <row r="37" spans="2:42" x14ac:dyDescent="0.2">
      <c r="B37" s="305" t="s">
        <v>591</v>
      </c>
      <c r="C37" s="350">
        <f t="shared" si="21"/>
        <v>3701313031.1016369</v>
      </c>
      <c r="D37" s="350">
        <f t="shared" ref="D37:AN37" si="22">SUM(D34:D36)</f>
        <v>67778615.812051684</v>
      </c>
      <c r="E37" s="350">
        <f t="shared" si="22"/>
        <v>68930852.280856535</v>
      </c>
      <c r="F37" s="350">
        <f t="shared" si="22"/>
        <v>70102676.769631103</v>
      </c>
      <c r="G37" s="350">
        <f t="shared" si="22"/>
        <v>71146958.254499555</v>
      </c>
      <c r="H37" s="350">
        <f t="shared" si="22"/>
        <v>72357644.393317282</v>
      </c>
      <c r="I37" s="350">
        <f t="shared" si="22"/>
        <v>73588921.085017771</v>
      </c>
      <c r="J37" s="350">
        <f t="shared" si="22"/>
        <v>74841138.439823464</v>
      </c>
      <c r="K37" s="350">
        <f t="shared" si="22"/>
        <v>76114652.520455331</v>
      </c>
      <c r="L37" s="350">
        <f t="shared" si="22"/>
        <v>77409825.443331823</v>
      </c>
      <c r="M37" s="350">
        <f t="shared" si="22"/>
        <v>78727025.48148793</v>
      </c>
      <c r="N37" s="350">
        <f t="shared" si="22"/>
        <v>80066627.169244304</v>
      </c>
      <c r="O37" s="350">
        <f t="shared" si="22"/>
        <v>81429011.40865542</v>
      </c>
      <c r="P37" s="350">
        <f t="shared" si="22"/>
        <v>82814565.577767953</v>
      </c>
      <c r="Q37" s="350">
        <f t="shared" si="22"/>
        <v>84223683.640719011</v>
      </c>
      <c r="R37" s="350">
        <f t="shared" si="22"/>
        <v>85656766.259706646</v>
      </c>
      <c r="S37" s="350">
        <f t="shared" si="22"/>
        <v>87115426.075108066</v>
      </c>
      <c r="T37" s="350">
        <f t="shared" si="22"/>
        <v>88598877.143221304</v>
      </c>
      <c r="U37" s="350">
        <f t="shared" si="22"/>
        <v>90107540.956038177</v>
      </c>
      <c r="V37" s="350">
        <f t="shared" si="22"/>
        <v>91641846.171134278</v>
      </c>
      <c r="W37" s="350">
        <f t="shared" si="22"/>
        <v>93202228.7334885</v>
      </c>
      <c r="X37" s="350">
        <f t="shared" si="22"/>
        <v>94789131.999373272</v>
      </c>
      <c r="Y37" s="350">
        <f t="shared" si="22"/>
        <v>96403006.862351269</v>
      </c>
      <c r="Z37" s="350">
        <f t="shared" si="22"/>
        <v>98044311.881413907</v>
      </c>
      <c r="AA37" s="350">
        <f t="shared" si="22"/>
        <v>99713513.411298484</v>
      </c>
      <c r="AB37" s="350">
        <f t="shared" si="22"/>
        <v>101411085.73502049</v>
      </c>
      <c r="AC37" s="350">
        <f t="shared" si="22"/>
        <v>103137511.19865946</v>
      </c>
      <c r="AD37" s="350">
        <f t="shared" si="22"/>
        <v>104893280.34843564</v>
      </c>
      <c r="AE37" s="350">
        <f t="shared" si="22"/>
        <v>106678892.07011785</v>
      </c>
      <c r="AF37" s="350">
        <f t="shared" si="22"/>
        <v>108494853.73080035</v>
      </c>
      <c r="AG37" s="350">
        <f t="shared" si="22"/>
        <v>110341681.32309099</v>
      </c>
      <c r="AH37" s="350">
        <f t="shared" si="22"/>
        <v>112219899.61174993</v>
      </c>
      <c r="AI37" s="350">
        <f t="shared" si="22"/>
        <v>114130042.2828216</v>
      </c>
      <c r="AJ37" s="350">
        <f t="shared" si="22"/>
        <v>116072652.09530179</v>
      </c>
      <c r="AK37" s="350">
        <f t="shared" si="22"/>
        <v>118048281.03538349</v>
      </c>
      <c r="AL37" s="350">
        <f t="shared" si="22"/>
        <v>120057490.47332458</v>
      </c>
      <c r="AM37" s="350">
        <f t="shared" si="22"/>
        <v>122101704.45290919</v>
      </c>
      <c r="AN37" s="350">
        <f t="shared" si="22"/>
        <v>124180663.26086392</v>
      </c>
      <c r="AO37" s="350">
        <f t="shared" ref="AO37:AP37" si="23">SUM(AO34:AO36)</f>
        <v>126294957.57969883</v>
      </c>
      <c r="AP37" s="350">
        <f t="shared" si="23"/>
        <v>128445188.1334655</v>
      </c>
    </row>
    <row r="39" spans="2:42" x14ac:dyDescent="0.2">
      <c r="B39" s="299"/>
      <c r="C39" s="299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2:AP30"/>
  <sheetViews>
    <sheetView zoomScale="90" zoomScaleNormal="90" workbookViewId="0">
      <selection activeCell="AP24" sqref="AP24"/>
    </sheetView>
  </sheetViews>
  <sheetFormatPr defaultColWidth="10.44140625" defaultRowHeight="10.199999999999999" x14ac:dyDescent="0.2"/>
  <cols>
    <col min="1" max="1" width="5.77734375" style="30" customWidth="1"/>
    <col min="2" max="2" width="41.44140625" style="30" customWidth="1"/>
    <col min="3" max="3" width="12.77734375" style="30" customWidth="1"/>
    <col min="4" max="16384" width="10.44140625" style="30"/>
  </cols>
  <sheetData>
    <row r="2" spans="2:42" x14ac:dyDescent="0.2">
      <c r="B2" s="36" t="s">
        <v>467</v>
      </c>
      <c r="C2" s="36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2" x14ac:dyDescent="0.2">
      <c r="B3" s="32"/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</row>
    <row r="4" spans="2:42" ht="20.399999999999999" x14ac:dyDescent="0.2">
      <c r="B4" s="34" t="s">
        <v>39</v>
      </c>
      <c r="C4" s="38" t="s">
        <v>36</v>
      </c>
      <c r="D4" s="35">
        <f>Parametre!C13</f>
        <v>2026</v>
      </c>
      <c r="E4" s="35">
        <f>$D$4+D3</f>
        <v>2027</v>
      </c>
      <c r="F4" s="35">
        <f>$D$4+E3</f>
        <v>2028</v>
      </c>
      <c r="G4" s="35">
        <f t="shared" ref="G4:AF4" si="0">$D$4+F3</f>
        <v>2029</v>
      </c>
      <c r="H4" s="35">
        <f t="shared" si="0"/>
        <v>2030</v>
      </c>
      <c r="I4" s="35">
        <f t="shared" si="0"/>
        <v>2031</v>
      </c>
      <c r="J4" s="35">
        <f t="shared" si="0"/>
        <v>2032</v>
      </c>
      <c r="K4" s="35">
        <f t="shared" si="0"/>
        <v>2033</v>
      </c>
      <c r="L4" s="35">
        <f t="shared" si="0"/>
        <v>2034</v>
      </c>
      <c r="M4" s="35">
        <f t="shared" si="0"/>
        <v>2035</v>
      </c>
      <c r="N4" s="35">
        <f t="shared" si="0"/>
        <v>2036</v>
      </c>
      <c r="O4" s="35">
        <f t="shared" si="0"/>
        <v>2037</v>
      </c>
      <c r="P4" s="35">
        <f t="shared" si="0"/>
        <v>2038</v>
      </c>
      <c r="Q4" s="35">
        <f t="shared" si="0"/>
        <v>2039</v>
      </c>
      <c r="R4" s="35">
        <f t="shared" si="0"/>
        <v>2040</v>
      </c>
      <c r="S4" s="35">
        <f t="shared" si="0"/>
        <v>2041</v>
      </c>
      <c r="T4" s="35">
        <f t="shared" si="0"/>
        <v>2042</v>
      </c>
      <c r="U4" s="35">
        <f t="shared" si="0"/>
        <v>2043</v>
      </c>
      <c r="V4" s="35">
        <f t="shared" si="0"/>
        <v>2044</v>
      </c>
      <c r="W4" s="35">
        <f t="shared" si="0"/>
        <v>2045</v>
      </c>
      <c r="X4" s="35">
        <f t="shared" si="0"/>
        <v>2046</v>
      </c>
      <c r="Y4" s="35">
        <f t="shared" si="0"/>
        <v>2047</v>
      </c>
      <c r="Z4" s="35">
        <f t="shared" si="0"/>
        <v>2048</v>
      </c>
      <c r="AA4" s="35">
        <f t="shared" si="0"/>
        <v>2049</v>
      </c>
      <c r="AB4" s="35">
        <f t="shared" si="0"/>
        <v>2050</v>
      </c>
      <c r="AC4" s="35">
        <f t="shared" si="0"/>
        <v>2051</v>
      </c>
      <c r="AD4" s="35">
        <f t="shared" si="0"/>
        <v>2052</v>
      </c>
      <c r="AE4" s="35">
        <f t="shared" si="0"/>
        <v>2053</v>
      </c>
      <c r="AF4" s="35">
        <f t="shared" si="0"/>
        <v>2054</v>
      </c>
      <c r="AG4" s="35">
        <f t="shared" ref="AG4" si="1">$D$4+AF3</f>
        <v>2055</v>
      </c>
      <c r="AH4" s="35">
        <f t="shared" ref="AH4" si="2">$D$4+AG3</f>
        <v>2056</v>
      </c>
      <c r="AI4" s="35">
        <f t="shared" ref="AI4" si="3">$D$4+AH3</f>
        <v>2057</v>
      </c>
      <c r="AJ4" s="35">
        <f t="shared" ref="AJ4" si="4">$D$4+AI3</f>
        <v>2058</v>
      </c>
      <c r="AK4" s="35">
        <f t="shared" ref="AK4" si="5">$D$4+AJ3</f>
        <v>2059</v>
      </c>
      <c r="AL4" s="35">
        <f t="shared" ref="AL4" si="6">$D$4+AK3</f>
        <v>2060</v>
      </c>
      <c r="AM4" s="35">
        <f t="shared" ref="AM4" si="7">$D$4+AL3</f>
        <v>2061</v>
      </c>
      <c r="AN4" s="35">
        <f t="shared" ref="AN4" si="8">$D$4+AM3</f>
        <v>2062</v>
      </c>
      <c r="AO4" s="35">
        <f t="shared" ref="AO4" si="9">$D$4+AN3</f>
        <v>2063</v>
      </c>
      <c r="AP4" s="35">
        <f t="shared" ref="AP4" si="10">$D$4+AO3</f>
        <v>2064</v>
      </c>
    </row>
    <row r="5" spans="2:42" x14ac:dyDescent="0.2">
      <c r="B5" s="31" t="s">
        <v>14</v>
      </c>
      <c r="C5" s="37">
        <f>D5+NPV(Parametre!$C$10,E5:AQ5)</f>
        <v>12145817.069750223</v>
      </c>
      <c r="D5" s="37">
        <f>'01 Investičné výdavky'!D34</f>
        <v>0</v>
      </c>
      <c r="E5" s="37">
        <f>'01 Investičné výdavky'!E34</f>
        <v>0</v>
      </c>
      <c r="F5" s="37">
        <f>'01 Investičné výdavky'!F34</f>
        <v>0</v>
      </c>
      <c r="G5" s="37">
        <f>'01 Investičné výdavky'!G34</f>
        <v>2314189.2857142859</v>
      </c>
      <c r="H5" s="37">
        <f>'01 Investičné výdavky'!H34</f>
        <v>2314189.2857142859</v>
      </c>
      <c r="I5" s="37">
        <f>'01 Investičné výdavky'!I34</f>
        <v>2314189.2857142859</v>
      </c>
      <c r="J5" s="37">
        <f>'01 Investičné výdavky'!J34</f>
        <v>2314189.2857142859</v>
      </c>
      <c r="K5" s="37">
        <f>'01 Investičné výdavky'!K34</f>
        <v>2314189.2857142859</v>
      </c>
      <c r="L5" s="37">
        <f>'01 Investičné výdavky'!L34</f>
        <v>2314189.2857142859</v>
      </c>
      <c r="M5" s="37">
        <f>'01 Investičné výdavky'!M34</f>
        <v>2314189.2857142859</v>
      </c>
      <c r="N5" s="37">
        <f>'01 Investičné výdavky'!N34</f>
        <v>0</v>
      </c>
      <c r="O5" s="37">
        <f>'01 Investičné výdavky'!O34</f>
        <v>0</v>
      </c>
      <c r="P5" s="37">
        <f>'01 Investičné výdavky'!P34</f>
        <v>0</v>
      </c>
      <c r="Q5" s="37">
        <f>'01 Investičné výdavky'!Q34</f>
        <v>0</v>
      </c>
      <c r="R5" s="37">
        <f>'01 Investičné výdavky'!R34</f>
        <v>0</v>
      </c>
      <c r="S5" s="37">
        <f>'01 Investičné výdavky'!S34</f>
        <v>0</v>
      </c>
      <c r="T5" s="37">
        <f>'01 Investičné výdavky'!T34</f>
        <v>0</v>
      </c>
      <c r="U5" s="37">
        <f>'01 Investičné výdavky'!U34</f>
        <v>0</v>
      </c>
      <c r="V5" s="37">
        <f>'01 Investičné výdavky'!V34</f>
        <v>0</v>
      </c>
      <c r="W5" s="37">
        <f>'01 Investičné výdavky'!W34</f>
        <v>0</v>
      </c>
      <c r="X5" s="37">
        <f>'01 Investičné výdavky'!X34</f>
        <v>0</v>
      </c>
      <c r="Y5" s="37">
        <f>'01 Investičné výdavky'!Y34</f>
        <v>0</v>
      </c>
      <c r="Z5" s="37">
        <f>'01 Investičné výdavky'!Z34</f>
        <v>0</v>
      </c>
      <c r="AA5" s="37">
        <f>'01 Investičné výdavky'!AA34</f>
        <v>0</v>
      </c>
      <c r="AB5" s="37">
        <f>'01 Investičné výdavky'!AB34</f>
        <v>0</v>
      </c>
      <c r="AC5" s="37">
        <f>'01 Investičné výdavky'!AC34</f>
        <v>0</v>
      </c>
      <c r="AD5" s="37">
        <f>'01 Investičné výdavky'!AD34</f>
        <v>0</v>
      </c>
      <c r="AE5" s="37">
        <f>'01 Investičné výdavky'!AE34</f>
        <v>0</v>
      </c>
      <c r="AF5" s="37">
        <f>'01 Investičné výdavky'!AF34</f>
        <v>0</v>
      </c>
      <c r="AG5" s="37">
        <f>'01 Investičné výdavky'!AG34</f>
        <v>0</v>
      </c>
      <c r="AH5" s="37">
        <f>'01 Investičné výdavky'!AH34</f>
        <v>0</v>
      </c>
      <c r="AI5" s="37">
        <f>'01 Investičné výdavky'!AI34</f>
        <v>0</v>
      </c>
      <c r="AJ5" s="37">
        <f>'01 Investičné výdavky'!AJ34</f>
        <v>0</v>
      </c>
      <c r="AK5" s="37">
        <f>'01 Investičné výdavky'!AK34</f>
        <v>0</v>
      </c>
      <c r="AL5" s="37">
        <f>'01 Investičné výdavky'!AL34</f>
        <v>0</v>
      </c>
      <c r="AM5" s="37">
        <f>'01 Investičné výdavky'!AM34</f>
        <v>0</v>
      </c>
      <c r="AN5" s="37">
        <f>'01 Investičné výdavky'!AN34</f>
        <v>0</v>
      </c>
      <c r="AO5" s="37">
        <f>'01 Investičné výdavky'!AO34</f>
        <v>0</v>
      </c>
      <c r="AP5" s="37">
        <f>'01 Investičné výdavky'!AP34</f>
        <v>0</v>
      </c>
    </row>
    <row r="6" spans="2:42" x14ac:dyDescent="0.2">
      <c r="B6" s="31" t="s">
        <v>12</v>
      </c>
      <c r="C6" s="37">
        <f>D6+NPV(Parametre!$C$10,E6:AQ6)</f>
        <v>23847543.590605777</v>
      </c>
      <c r="D6" s="37">
        <f>'03 Prevádzkové výdavky'!D43</f>
        <v>0</v>
      </c>
      <c r="E6" s="37">
        <f>'03 Prevádzkové výdavky'!E43</f>
        <v>0</v>
      </c>
      <c r="F6" s="37">
        <f>'03 Prevádzkové výdavky'!F43</f>
        <v>0</v>
      </c>
      <c r="G6" s="37">
        <f>'03 Prevádzkové výdavky'!G43</f>
        <v>1167955.4927162947</v>
      </c>
      <c r="H6" s="37">
        <f>'03 Prevádzkové výdavky'!H43</f>
        <v>1192453.528400922</v>
      </c>
      <c r="I6" s="37">
        <f>'03 Prevádzkové výdavky'!I43</f>
        <v>1217486.0895333379</v>
      </c>
      <c r="J6" s="37">
        <f>'03 Prevádzkové výdavky'!J43</f>
        <v>1243064.8389855369</v>
      </c>
      <c r="K6" s="37">
        <f>'03 Prevádzkové výdavky'!K43</f>
        <v>1269201.6941030573</v>
      </c>
      <c r="L6" s="37">
        <f>'03 Prevádzkové výdavky'!L43</f>
        <v>1295908.8322573612</v>
      </c>
      <c r="M6" s="37">
        <f>'03 Prevádzkové výdavky'!M43</f>
        <v>1323198.696519376</v>
      </c>
      <c r="N6" s="37">
        <f>'03 Prevádzkové výdavky'!N43</f>
        <v>1351084.0014568204</v>
      </c>
      <c r="O6" s="37">
        <f>'03 Prevádzkové výdavky'!O43</f>
        <v>1379577.7390580212</v>
      </c>
      <c r="P6" s="37">
        <f>'03 Prevádzkové výdavky'!P43</f>
        <v>1408693.1847849884</v>
      </c>
      <c r="Q6" s="37">
        <f>'03 Prevádzkové výdavky'!Q43</f>
        <v>1371796.7956610236</v>
      </c>
      <c r="R6" s="37">
        <f>'03 Prevádzkové výdavky'!R43</f>
        <v>1400742.4680924078</v>
      </c>
      <c r="S6" s="37">
        <f>'03 Prevádzkové výdavky'!S43</f>
        <v>1430319.7094674045</v>
      </c>
      <c r="T6" s="37">
        <f>'03 Prevádzkové výdavky'!T43</f>
        <v>1460542.3000611647</v>
      </c>
      <c r="U6" s="37">
        <f>'03 Prevádzkové výdavky'!U43</f>
        <v>1491424.3208222422</v>
      </c>
      <c r="V6" s="37">
        <f>'03 Prevádzkové výdavky'!V43</f>
        <v>1522980.1599330208</v>
      </c>
      <c r="W6" s="37">
        <f>'03 Prevádzkové výdavky'!W43</f>
        <v>1555224.5195132836</v>
      </c>
      <c r="X6" s="37">
        <f>'03 Prevádzkové výdavky'!X43</f>
        <v>1588172.4224700504</v>
      </c>
      <c r="Y6" s="37">
        <f>'03 Prevádzkové výdavky'!Y43</f>
        <v>1621839.2194968725</v>
      </c>
      <c r="Z6" s="37">
        <f>'03 Prevádzkové výdavky'!Z43</f>
        <v>4896105.59622584</v>
      </c>
      <c r="AA6" s="37">
        <f>'03 Prevádzkové výdavky'!AA43</f>
        <v>1650041.0547144504</v>
      </c>
      <c r="AB6" s="37">
        <f>'03 Prevádzkové výdavky'!AB43</f>
        <v>1685057.7705176265</v>
      </c>
      <c r="AC6" s="37">
        <f>'03 Prevádzkové výdavky'!AC43</f>
        <v>1720838.5200554151</v>
      </c>
      <c r="AD6" s="37">
        <f>'03 Prevádzkové výdavky'!AD43</f>
        <v>1757399.9738674199</v>
      </c>
      <c r="AE6" s="37">
        <f>'03 Prevádzkové výdavky'!AE43</f>
        <v>1794759.1662296597</v>
      </c>
      <c r="AF6" s="37">
        <f>'03 Prevádzkové výdavky'!AF43</f>
        <v>1832933.5030909732</v>
      </c>
      <c r="AG6" s="37">
        <f>'03 Prevádzkové výdavky'!AG43</f>
        <v>1871940.7701825921</v>
      </c>
      <c r="AH6" s="37">
        <f>'03 Prevádzkové výdavky'!AH43</f>
        <v>1911799.1413046555</v>
      </c>
      <c r="AI6" s="37">
        <f>'03 Prevádzkové výdavky'!AI43</f>
        <v>1952527.186793529</v>
      </c>
      <c r="AJ6" s="37">
        <f>'03 Prevádzkové výdavky'!AJ43</f>
        <v>3614076.3821738781</v>
      </c>
      <c r="AK6" s="37">
        <f>'03 Prevádzkové výdavky'!AK43</f>
        <v>2036668.6169995121</v>
      </c>
      <c r="AL6" s="37">
        <f>'03 Prevádzkové výdavky'!AL43</f>
        <v>2080121.2038871397</v>
      </c>
      <c r="AM6" s="37">
        <f>'03 Prevádzkové výdavky'!AM43</f>
        <v>2124521.8877472216</v>
      </c>
      <c r="AN6" s="37">
        <f>'03 Prevádzkové výdavky'!AN43</f>
        <v>2169891.355216241</v>
      </c>
      <c r="AO6" s="37">
        <f>'03 Prevádzkové výdavky'!AO43</f>
        <v>2216250.7442947715</v>
      </c>
      <c r="AP6" s="37">
        <f>'03 Prevádzkové výdavky'!AP43</f>
        <v>2263621.6541958442</v>
      </c>
    </row>
    <row r="7" spans="2:42" x14ac:dyDescent="0.2">
      <c r="B7" s="254" t="s">
        <v>201</v>
      </c>
      <c r="C7" s="37">
        <f>D7+NPV(Parametre!$C$10,E7:AQ7)</f>
        <v>5197017.2090860158</v>
      </c>
      <c r="D7" s="37">
        <f>SUM(D8:D10)</f>
        <v>0</v>
      </c>
      <c r="E7" s="37">
        <f t="shared" ref="E7:AF7" si="11">SUM(E8:E10)</f>
        <v>0</v>
      </c>
      <c r="F7" s="37">
        <f t="shared" si="11"/>
        <v>0</v>
      </c>
      <c r="G7" s="37">
        <f t="shared" si="11"/>
        <v>396915.19206288405</v>
      </c>
      <c r="H7" s="37">
        <f t="shared" si="11"/>
        <v>397719.50563843222</v>
      </c>
      <c r="I7" s="37">
        <f t="shared" si="11"/>
        <v>398777.61879290419</v>
      </c>
      <c r="J7" s="37">
        <f t="shared" si="11"/>
        <v>399094.86472405621</v>
      </c>
      <c r="K7" s="37">
        <f t="shared" si="11"/>
        <v>399172.3013804832</v>
      </c>
      <c r="L7" s="37">
        <f t="shared" si="11"/>
        <v>398870.58181972511</v>
      </c>
      <c r="M7" s="37">
        <f t="shared" si="11"/>
        <v>398319.75122350949</v>
      </c>
      <c r="N7" s="37">
        <f t="shared" si="11"/>
        <v>397642.72850141069</v>
      </c>
      <c r="O7" s="37">
        <f t="shared" si="11"/>
        <v>396699.78001322929</v>
      </c>
      <c r="P7" s="37">
        <f t="shared" si="11"/>
        <v>395484.02766933339</v>
      </c>
      <c r="Q7" s="37">
        <f t="shared" si="11"/>
        <v>394006.24919633637</v>
      </c>
      <c r="R7" s="37">
        <f t="shared" si="11"/>
        <v>392240.92801112728</v>
      </c>
      <c r="S7" s="37">
        <f t="shared" si="11"/>
        <v>384865.49952286336</v>
      </c>
      <c r="T7" s="37">
        <f t="shared" si="11"/>
        <v>377163.14352657844</v>
      </c>
      <c r="U7" s="37">
        <f t="shared" si="11"/>
        <v>369263.02590180381</v>
      </c>
      <c r="V7" s="37">
        <f t="shared" si="11"/>
        <v>360134.37482438103</v>
      </c>
      <c r="W7" s="37">
        <f t="shared" si="11"/>
        <v>350823.17615173321</v>
      </c>
      <c r="X7" s="37">
        <f t="shared" si="11"/>
        <v>341045.68241106998</v>
      </c>
      <c r="Y7" s="37">
        <f t="shared" si="11"/>
        <v>330793.20063262829</v>
      </c>
      <c r="Z7" s="37">
        <f t="shared" si="11"/>
        <v>320056.87733075791</v>
      </c>
      <c r="AA7" s="37">
        <f t="shared" si="11"/>
        <v>308914.59881458408</v>
      </c>
      <c r="AB7" s="37">
        <f t="shared" si="11"/>
        <v>297261.98780969653</v>
      </c>
      <c r="AC7" s="37">
        <f t="shared" si="11"/>
        <v>285089.51756531396</v>
      </c>
      <c r="AD7" s="37">
        <f t="shared" si="11"/>
        <v>272398.16964818013</v>
      </c>
      <c r="AE7" s="37">
        <f t="shared" si="11"/>
        <v>259166.13539165599</v>
      </c>
      <c r="AF7" s="37">
        <f t="shared" si="11"/>
        <v>245308.30748141097</v>
      </c>
      <c r="AG7" s="37">
        <f t="shared" ref="AG7:AN7" si="12">SUM(AG8:AG10)</f>
        <v>230899.5966913153</v>
      </c>
      <c r="AH7" s="37">
        <f t="shared" si="12"/>
        <v>215937.89796800583</v>
      </c>
      <c r="AI7" s="37">
        <f t="shared" si="12"/>
        <v>200447.88887860882</v>
      </c>
      <c r="AJ7" s="37">
        <f t="shared" si="12"/>
        <v>184366.39957383528</v>
      </c>
      <c r="AK7" s="37">
        <f t="shared" si="12"/>
        <v>167682.40930487867</v>
      </c>
      <c r="AL7" s="37">
        <f t="shared" si="12"/>
        <v>150390.15377039532</v>
      </c>
      <c r="AM7" s="37">
        <f t="shared" si="12"/>
        <v>150777.52338536893</v>
      </c>
      <c r="AN7" s="37">
        <f t="shared" si="12"/>
        <v>151146.22155996517</v>
      </c>
      <c r="AO7" s="37">
        <f t="shared" ref="AO7:AP7" si="13">SUM(AO8:AO10)</f>
        <v>151496.26603714662</v>
      </c>
      <c r="AP7" s="37">
        <f t="shared" si="13"/>
        <v>151993.40777073381</v>
      </c>
    </row>
    <row r="8" spans="2:42" x14ac:dyDescent="0.2">
      <c r="B8" s="296" t="s">
        <v>415</v>
      </c>
      <c r="C8" s="297">
        <f>D8+NPV(Parametre!$C$10,E8:AQ8)</f>
        <v>4983271.4466417851</v>
      </c>
      <c r="D8" s="297">
        <f>'07 Čas cestujúcich'!D16</f>
        <v>0</v>
      </c>
      <c r="E8" s="297">
        <f>'07 Čas cestujúcich'!E16</f>
        <v>0</v>
      </c>
      <c r="F8" s="297">
        <f>'07 Čas cestujúcich'!F16</f>
        <v>0</v>
      </c>
      <c r="G8" s="297">
        <f>'07 Čas cestujúcich'!G16</f>
        <v>391856.0711528738</v>
      </c>
      <c r="H8" s="297">
        <f>'07 Čas cestujúcich'!H16</f>
        <v>392264.71584089019</v>
      </c>
      <c r="I8" s="297">
        <f>'07 Čas cestujúcich'!I16</f>
        <v>392904.66972935293</v>
      </c>
      <c r="J8" s="297">
        <f>'07 Čas cestujúcich'!J16</f>
        <v>392794.96296713245</v>
      </c>
      <c r="K8" s="297">
        <f>'07 Čas cestujúcich'!K16</f>
        <v>392429.310099656</v>
      </c>
      <c r="L8" s="297">
        <f>'07 Čas cestujúcich'!L16</f>
        <v>391670.37113287218</v>
      </c>
      <c r="M8" s="297">
        <f>'07 Čas cestujúcich'!M16</f>
        <v>390645.64372679254</v>
      </c>
      <c r="N8" s="297">
        <f>'07 Čas cestujúcich'!N16</f>
        <v>389474.9864194665</v>
      </c>
      <c r="O8" s="297">
        <f>'07 Čas cestujúcich'!O16</f>
        <v>388020.64805528289</v>
      </c>
      <c r="P8" s="297">
        <f>'07 Čas cestujúcich'!P16</f>
        <v>386275.32387852715</v>
      </c>
      <c r="Q8" s="297">
        <f>'07 Čas cestujúcich'!Q16</f>
        <v>384248.91568592528</v>
      </c>
      <c r="R8" s="297">
        <f>'07 Čas cestujúcich'!R16</f>
        <v>381915.8629394524</v>
      </c>
      <c r="S8" s="297">
        <f>'07 Čas cestujúcich'!S16</f>
        <v>373564.6931099483</v>
      </c>
      <c r="T8" s="297">
        <f>'07 Čas cestujúcich'!T16</f>
        <v>364852.35693671351</v>
      </c>
      <c r="U8" s="297">
        <f>'07 Čas cestujúcich'!U16</f>
        <v>355901.2908298751</v>
      </c>
      <c r="V8" s="297">
        <f>'07 Čas cestujúcich'!V16</f>
        <v>345718.08947808563</v>
      </c>
      <c r="W8" s="297">
        <f>'07 Čas cestujúcich'!W16</f>
        <v>335310.8473407838</v>
      </c>
      <c r="X8" s="297">
        <f>'07 Čas cestujúcich'!X16</f>
        <v>324405.21507746819</v>
      </c>
      <c r="Y8" s="297">
        <f>'07 Čas cestujúcich'!Y16</f>
        <v>312991.9287625085</v>
      </c>
      <c r="Z8" s="297">
        <f>'07 Čas cestujúcich'!Z16</f>
        <v>301061.55319749977</v>
      </c>
      <c r="AA8" s="297">
        <f>'07 Čas cestujúcich'!AA16</f>
        <v>288685.69128028624</v>
      </c>
      <c r="AB8" s="297">
        <f>'07 Čas cestujúcich'!AB16</f>
        <v>275764.46437610418</v>
      </c>
      <c r="AC8" s="297">
        <f>'07 Čas cestujúcich'!AC16</f>
        <v>262287.71923691762</v>
      </c>
      <c r="AD8" s="297">
        <f>'07 Čas cestujúcich'!AD16</f>
        <v>248254.85220483143</v>
      </c>
      <c r="AE8" s="297">
        <f>'07 Čas cestujúcich'!AE16</f>
        <v>233644.26339042385</v>
      </c>
      <c r="AF8" s="297">
        <f>'07 Čas cestujúcich'!AF16</f>
        <v>218378.41674835392</v>
      </c>
      <c r="AG8" s="297">
        <f>'07 Čas cestujúcich'!AG16</f>
        <v>202524.02860816501</v>
      </c>
      <c r="AH8" s="297">
        <f>'07 Čas cestujúcich'!AH16</f>
        <v>186077.19241946493</v>
      </c>
      <c r="AI8" s="297">
        <f>'07 Čas cestujúcich'!AI16</f>
        <v>169055.95078592765</v>
      </c>
      <c r="AJ8" s="297">
        <f>'07 Čas cestujúcich'!AJ16</f>
        <v>151402.85370486995</v>
      </c>
      <c r="AK8" s="297">
        <f>'07 Čas cestujúcich'!AK16</f>
        <v>133106.15386766745</v>
      </c>
      <c r="AL8" s="297">
        <f>'07 Čas cestujúcich'!AL16</f>
        <v>114158.03175184198</v>
      </c>
      <c r="AM8" s="297">
        <f>'07 Čas cestujúcich'!AM16</f>
        <v>114068.72464082381</v>
      </c>
      <c r="AN8" s="297">
        <f>'07 Čas cestujúcich'!AN16</f>
        <v>113958.63539645764</v>
      </c>
      <c r="AO8" s="297">
        <f>'07 Čas cestujúcich'!AO16</f>
        <v>113827.79186010233</v>
      </c>
      <c r="AP8" s="297">
        <f>'07 Čas cestujúcich'!AP16</f>
        <v>113800.30938899588</v>
      </c>
    </row>
    <row r="9" spans="2:42" x14ac:dyDescent="0.2">
      <c r="B9" s="296" t="s">
        <v>416</v>
      </c>
      <c r="C9" s="297">
        <f>D9+NPV(Parametre!$C$10,E9:AQ9)</f>
        <v>213745.76244422985</v>
      </c>
      <c r="D9" s="297">
        <f>'07 Čas cestujúcich'!D33</f>
        <v>0</v>
      </c>
      <c r="E9" s="297">
        <f>'07 Čas cestujúcich'!E33</f>
        <v>0</v>
      </c>
      <c r="F9" s="297">
        <f>'07 Čas cestujúcich'!F33</f>
        <v>0</v>
      </c>
      <c r="G9" s="297">
        <f>'07 Čas cestujúcich'!G33</f>
        <v>5059.1209100102215</v>
      </c>
      <c r="H9" s="297">
        <f>'07 Čas cestujúcich'!H33</f>
        <v>5454.7897975420474</v>
      </c>
      <c r="I9" s="297">
        <f>'07 Čas cestujúcich'!I33</f>
        <v>5872.9490635512648</v>
      </c>
      <c r="J9" s="297">
        <f>'07 Čas cestujúcich'!J33</f>
        <v>6299.9017569237367</v>
      </c>
      <c r="K9" s="297">
        <f>'07 Čas cestujúcich'!K33</f>
        <v>6742.991280827192</v>
      </c>
      <c r="L9" s="297">
        <f>'07 Čas cestujúcich'!L33</f>
        <v>7200.2106868529427</v>
      </c>
      <c r="M9" s="297">
        <f>'07 Čas cestujúcich'!M33</f>
        <v>7674.1074967169789</v>
      </c>
      <c r="N9" s="297">
        <f>'07 Čas cestujúcich'!N33</f>
        <v>8167.742081944165</v>
      </c>
      <c r="O9" s="297">
        <f>'07 Čas cestujúcich'!O33</f>
        <v>8679.1319579464162</v>
      </c>
      <c r="P9" s="297">
        <f>'07 Čas cestujúcich'!P33</f>
        <v>9208.7037908062084</v>
      </c>
      <c r="Q9" s="297">
        <f>'07 Čas cestujúcich'!Q33</f>
        <v>9757.3335104110683</v>
      </c>
      <c r="R9" s="297">
        <f>'07 Čas cestujúcich'!R33</f>
        <v>10325.065071674888</v>
      </c>
      <c r="S9" s="297">
        <f>'07 Čas cestujúcich'!S33</f>
        <v>11300.806412915055</v>
      </c>
      <c r="T9" s="297">
        <f>'07 Čas cestujúcich'!T33</f>
        <v>12310.786589864947</v>
      </c>
      <c r="U9" s="297">
        <f>'07 Čas cestujúcich'!U33</f>
        <v>13361.735071928728</v>
      </c>
      <c r="V9" s="297">
        <f>'07 Čas cestujúcich'!V33</f>
        <v>14416.285346295375</v>
      </c>
      <c r="W9" s="297">
        <f>'07 Čas cestujúcich'!W33</f>
        <v>15512.328810949408</v>
      </c>
      <c r="X9" s="297">
        <f>'07 Čas cestujúcich'!X33</f>
        <v>16640.467333601773</v>
      </c>
      <c r="Y9" s="297">
        <f>'07 Čas cestujúcich'!Y33</f>
        <v>17801.271870119788</v>
      </c>
      <c r="Z9" s="297">
        <f>'07 Čas cestujúcich'!Z33</f>
        <v>18995.324133258116</v>
      </c>
      <c r="AA9" s="297">
        <f>'07 Čas cestujúcich'!AA33</f>
        <v>20228.907534297821</v>
      </c>
      <c r="AB9" s="297">
        <f>'07 Čas cestujúcich'!AB33</f>
        <v>21497.523433592345</v>
      </c>
      <c r="AC9" s="297">
        <f>'07 Čas cestujúcich'!AC33</f>
        <v>22801.798328396355</v>
      </c>
      <c r="AD9" s="297">
        <f>'07 Čas cestujúcich'!AD33</f>
        <v>24143.317443348729</v>
      </c>
      <c r="AE9" s="297">
        <f>'07 Čas cestujúcich'!AE33</f>
        <v>25521.872001232132</v>
      </c>
      <c r="AF9" s="297">
        <f>'07 Čas cestujúcich'!AF33</f>
        <v>26929.890733057066</v>
      </c>
      <c r="AG9" s="297">
        <f>'07 Čas cestujúcich'!AG33</f>
        <v>28375.568083150276</v>
      </c>
      <c r="AH9" s="297">
        <f>'07 Čas cestujúcich'!AH33</f>
        <v>29860.705548540886</v>
      </c>
      <c r="AI9" s="297">
        <f>'07 Čas cestujúcich'!AI33</f>
        <v>31391.938092681186</v>
      </c>
      <c r="AJ9" s="297">
        <f>'07 Čas cestujúcich'!AJ33</f>
        <v>32963.545868965331</v>
      </c>
      <c r="AK9" s="297">
        <f>'07 Čas cestujúcich'!AK33</f>
        <v>34576.255437211235</v>
      </c>
      <c r="AL9" s="297">
        <f>'07 Čas cestujúcich'!AL33</f>
        <v>36232.122018553346</v>
      </c>
      <c r="AM9" s="297">
        <f>'07 Čas cestujúcich'!AM33</f>
        <v>36708.798744545107</v>
      </c>
      <c r="AN9" s="297">
        <f>'07 Čas cestujúcich'!AN33</f>
        <v>37187.586163507542</v>
      </c>
      <c r="AO9" s="297">
        <f>'07 Čas cestujúcich'!AO33</f>
        <v>37668.474177044292</v>
      </c>
      <c r="AP9" s="297">
        <f>'07 Čas cestujúcich'!AP33</f>
        <v>38193.098381737946</v>
      </c>
    </row>
    <row r="10" spans="2:42" x14ac:dyDescent="0.2">
      <c r="B10" s="296" t="s">
        <v>417</v>
      </c>
      <c r="C10" s="297">
        <f>D10+NPV(Parametre!$C$10,E10:AQ10)</f>
        <v>0</v>
      </c>
      <c r="D10" s="297">
        <f>'07 Čas cestujúcich'!D50</f>
        <v>0</v>
      </c>
      <c r="E10" s="297">
        <f>'07 Čas cestujúcich'!E50</f>
        <v>0</v>
      </c>
      <c r="F10" s="297">
        <f>'07 Čas cestujúcich'!F50</f>
        <v>0</v>
      </c>
      <c r="G10" s="297">
        <f>'07 Čas cestujúcich'!G50</f>
        <v>0</v>
      </c>
      <c r="H10" s="297">
        <f>'07 Čas cestujúcich'!H50</f>
        <v>0</v>
      </c>
      <c r="I10" s="297">
        <f>'07 Čas cestujúcich'!I50</f>
        <v>0</v>
      </c>
      <c r="J10" s="297">
        <f>'07 Čas cestujúcich'!J50</f>
        <v>0</v>
      </c>
      <c r="K10" s="297">
        <f>'07 Čas cestujúcich'!K50</f>
        <v>0</v>
      </c>
      <c r="L10" s="297">
        <f>'07 Čas cestujúcich'!L50</f>
        <v>0</v>
      </c>
      <c r="M10" s="297">
        <f>'07 Čas cestujúcich'!M50</f>
        <v>0</v>
      </c>
      <c r="N10" s="297">
        <f>'07 Čas cestujúcich'!N50</f>
        <v>0</v>
      </c>
      <c r="O10" s="297">
        <f>'07 Čas cestujúcich'!O50</f>
        <v>0</v>
      </c>
      <c r="P10" s="297">
        <f>'07 Čas cestujúcich'!P50</f>
        <v>0</v>
      </c>
      <c r="Q10" s="297">
        <f>'07 Čas cestujúcich'!Q50</f>
        <v>0</v>
      </c>
      <c r="R10" s="297">
        <f>'07 Čas cestujúcich'!R50</f>
        <v>0</v>
      </c>
      <c r="S10" s="297">
        <f>'07 Čas cestujúcich'!S50</f>
        <v>0</v>
      </c>
      <c r="T10" s="297">
        <f>'07 Čas cestujúcich'!T50</f>
        <v>0</v>
      </c>
      <c r="U10" s="297">
        <f>'07 Čas cestujúcich'!U50</f>
        <v>0</v>
      </c>
      <c r="V10" s="297">
        <f>'07 Čas cestujúcich'!V50</f>
        <v>0</v>
      </c>
      <c r="W10" s="297">
        <f>'07 Čas cestujúcich'!W50</f>
        <v>0</v>
      </c>
      <c r="X10" s="297">
        <f>'07 Čas cestujúcich'!X50</f>
        <v>0</v>
      </c>
      <c r="Y10" s="297">
        <f>'07 Čas cestujúcich'!Y50</f>
        <v>0</v>
      </c>
      <c r="Z10" s="297">
        <f>'07 Čas cestujúcich'!Z50</f>
        <v>0</v>
      </c>
      <c r="AA10" s="297">
        <f>'07 Čas cestujúcich'!AA50</f>
        <v>0</v>
      </c>
      <c r="AB10" s="297">
        <f>'07 Čas cestujúcich'!AB50</f>
        <v>0</v>
      </c>
      <c r="AC10" s="297">
        <f>'07 Čas cestujúcich'!AC50</f>
        <v>0</v>
      </c>
      <c r="AD10" s="297">
        <f>'07 Čas cestujúcich'!AD50</f>
        <v>0</v>
      </c>
      <c r="AE10" s="297">
        <f>'07 Čas cestujúcich'!AE50</f>
        <v>0</v>
      </c>
      <c r="AF10" s="297">
        <f>'07 Čas cestujúcich'!AF50</f>
        <v>0</v>
      </c>
      <c r="AG10" s="297">
        <f>'07 Čas cestujúcich'!AG50</f>
        <v>0</v>
      </c>
      <c r="AH10" s="297">
        <f>'07 Čas cestujúcich'!AH50</f>
        <v>0</v>
      </c>
      <c r="AI10" s="297">
        <f>'07 Čas cestujúcich'!AI50</f>
        <v>0</v>
      </c>
      <c r="AJ10" s="297">
        <f>'07 Čas cestujúcich'!AJ50</f>
        <v>0</v>
      </c>
      <c r="AK10" s="297">
        <f>'07 Čas cestujúcich'!AK50</f>
        <v>0</v>
      </c>
      <c r="AL10" s="297">
        <f>'07 Čas cestujúcich'!AL50</f>
        <v>0</v>
      </c>
      <c r="AM10" s="297">
        <f>'07 Čas cestujúcich'!AM50</f>
        <v>0</v>
      </c>
      <c r="AN10" s="297">
        <f>'07 Čas cestujúcich'!AN50</f>
        <v>0</v>
      </c>
      <c r="AO10" s="297">
        <f>'07 Čas cestujúcich'!AO50</f>
        <v>0</v>
      </c>
      <c r="AP10" s="297">
        <f>'07 Čas cestujúcich'!AP50</f>
        <v>0</v>
      </c>
    </row>
    <row r="11" spans="2:42" x14ac:dyDescent="0.2">
      <c r="B11" s="254" t="s">
        <v>418</v>
      </c>
      <c r="C11" s="37">
        <f>D11+NPV(Parametre!$C$10,E11:AQ11)</f>
        <v>4300293.2459092662</v>
      </c>
      <c r="D11" s="37">
        <f>SUM(D12:D13)</f>
        <v>0</v>
      </c>
      <c r="E11" s="37">
        <f t="shared" ref="E11:AF11" si="14">SUM(E12:E13)</f>
        <v>0</v>
      </c>
      <c r="F11" s="37">
        <f t="shared" si="14"/>
        <v>0</v>
      </c>
      <c r="G11" s="37">
        <f t="shared" si="14"/>
        <v>275406.28125898016</v>
      </c>
      <c r="H11" s="37">
        <f t="shared" si="14"/>
        <v>277458.03168797126</v>
      </c>
      <c r="I11" s="37">
        <f t="shared" si="14"/>
        <v>279301.89118643868</v>
      </c>
      <c r="J11" s="37">
        <f t="shared" si="14"/>
        <v>280975.53191186895</v>
      </c>
      <c r="K11" s="37">
        <f t="shared" si="14"/>
        <v>282477.70122104429</v>
      </c>
      <c r="L11" s="37">
        <f t="shared" si="14"/>
        <v>283864.32360268809</v>
      </c>
      <c r="M11" s="37">
        <f t="shared" si="14"/>
        <v>284918.83874610282</v>
      </c>
      <c r="N11" s="37">
        <f t="shared" si="14"/>
        <v>286305.97219095915</v>
      </c>
      <c r="O11" s="37">
        <f t="shared" si="14"/>
        <v>287709.82174764946</v>
      </c>
      <c r="P11" s="37">
        <f t="shared" si="14"/>
        <v>289139.74113495054</v>
      </c>
      <c r="Q11" s="37">
        <f t="shared" si="14"/>
        <v>290587.37755271635</v>
      </c>
      <c r="R11" s="37">
        <f t="shared" si="14"/>
        <v>292062.15242152533</v>
      </c>
      <c r="S11" s="37">
        <f t="shared" si="14"/>
        <v>291526.30723567004</v>
      </c>
      <c r="T11" s="37">
        <f t="shared" si="14"/>
        <v>291049.71106247237</v>
      </c>
      <c r="U11" s="37">
        <f t="shared" si="14"/>
        <v>290624.34082479391</v>
      </c>
      <c r="V11" s="37">
        <f t="shared" si="14"/>
        <v>290259.56176369265</v>
      </c>
      <c r="W11" s="37">
        <f t="shared" si="14"/>
        <v>289947.6217340997</v>
      </c>
      <c r="X11" s="37">
        <f t="shared" si="14"/>
        <v>289697.67152754182</v>
      </c>
      <c r="Y11" s="37">
        <f t="shared" si="14"/>
        <v>289502.23521959607</v>
      </c>
      <c r="Z11" s="37">
        <f t="shared" si="14"/>
        <v>289370.24582944007</v>
      </c>
      <c r="AA11" s="37">
        <f t="shared" si="14"/>
        <v>289294.50912454183</v>
      </c>
      <c r="AB11" s="37">
        <f t="shared" si="14"/>
        <v>289283.73691508197</v>
      </c>
      <c r="AC11" s="37">
        <f t="shared" si="14"/>
        <v>289334.80200355337</v>
      </c>
      <c r="AD11" s="37">
        <f t="shared" si="14"/>
        <v>289444.85238644993</v>
      </c>
      <c r="AE11" s="37">
        <f t="shared" si="14"/>
        <v>289622.26135475293</v>
      </c>
      <c r="AF11" s="37">
        <f t="shared" si="14"/>
        <v>289860.5640864725</v>
      </c>
      <c r="AG11" s="37">
        <f t="shared" ref="AG11:AN11" si="15">SUM(AG12:AG13)</f>
        <v>290167.90355262376</v>
      </c>
      <c r="AH11" s="37">
        <f t="shared" si="15"/>
        <v>290538.11729250004</v>
      </c>
      <c r="AI11" s="37">
        <f t="shared" si="15"/>
        <v>290979.11409632105</v>
      </c>
      <c r="AJ11" s="37">
        <f t="shared" si="15"/>
        <v>291485.04022911127</v>
      </c>
      <c r="AK11" s="37">
        <f t="shared" si="15"/>
        <v>292063.56631051173</v>
      </c>
      <c r="AL11" s="37">
        <f t="shared" si="15"/>
        <v>292709.1539111216</v>
      </c>
      <c r="AM11" s="37">
        <f t="shared" si="15"/>
        <v>291366.04245278978</v>
      </c>
      <c r="AN11" s="37">
        <f t="shared" si="15"/>
        <v>290032.2043200162</v>
      </c>
      <c r="AO11" s="37">
        <f t="shared" ref="AO11:AP11" si="16">SUM(AO12:AO13)</f>
        <v>288713.85913998686</v>
      </c>
      <c r="AP11" s="37">
        <f t="shared" si="16"/>
        <v>287404.71942374203</v>
      </c>
    </row>
    <row r="12" spans="2:42" x14ac:dyDescent="0.2">
      <c r="B12" s="296" t="s">
        <v>419</v>
      </c>
      <c r="C12" s="297">
        <f>D12+NPV(Parametre!$C$10,E12:AQ12)</f>
        <v>766599.03719955415</v>
      </c>
      <c r="D12" s="297">
        <f>'08 Spotreba PHM_E (cesty) '!D80</f>
        <v>0</v>
      </c>
      <c r="E12" s="297">
        <f>'08 Spotreba PHM_E (cesty) '!E80</f>
        <v>0</v>
      </c>
      <c r="F12" s="297">
        <f>'08 Spotreba PHM_E (cesty) '!F80</f>
        <v>0</v>
      </c>
      <c r="G12" s="297">
        <f>'08 Spotreba PHM_E (cesty) '!G80</f>
        <v>62780.631869915851</v>
      </c>
      <c r="H12" s="297">
        <f>'08 Spotreba PHM_E (cesty) '!H80</f>
        <v>62789.178658812183</v>
      </c>
      <c r="I12" s="297">
        <f>'08 Spotreba PHM_E (cesty) '!I80</f>
        <v>62527.573439173677</v>
      </c>
      <c r="J12" s="297">
        <f>'08 Spotreba PHM_E (cesty) '!J80</f>
        <v>62037.234561508434</v>
      </c>
      <c r="K12" s="297">
        <f>'08 Spotreba PHM_E (cesty) '!K80</f>
        <v>61314.387023360265</v>
      </c>
      <c r="L12" s="297">
        <f>'08 Spotreba PHM_E (cesty) '!L80</f>
        <v>60422.330340280605</v>
      </c>
      <c r="M12" s="297">
        <f>'08 Spotreba PHM_E (cesty) '!M80</f>
        <v>59104.04628827866</v>
      </c>
      <c r="N12" s="297">
        <f>'08 Spotreba PHM_E (cesty) '!N80</f>
        <v>58140.655601725695</v>
      </c>
      <c r="O12" s="297">
        <f>'08 Spotreba PHM_E (cesty) '!O80</f>
        <v>57160.422888270099</v>
      </c>
      <c r="P12" s="297">
        <f>'08 Spotreba PHM_E (cesty) '!P80</f>
        <v>56173.788741492768</v>
      </c>
      <c r="Q12" s="297">
        <f>'08 Spotreba PHM_E (cesty) '!Q80</f>
        <v>55170.203093142671</v>
      </c>
      <c r="R12" s="297">
        <f>'08 Spotreba PHM_E (cesty) '!R80</f>
        <v>54160.226432777272</v>
      </c>
      <c r="S12" s="297">
        <f>'08 Spotreba PHM_E (cesty) '!S80</f>
        <v>52722.5849605318</v>
      </c>
      <c r="T12" s="297">
        <f>'08 Spotreba PHM_E (cesty) '!T80</f>
        <v>51312.235698884651</v>
      </c>
      <c r="U12" s="297">
        <f>'08 Spotreba PHM_E (cesty) '!U80</f>
        <v>49918.790714467425</v>
      </c>
      <c r="V12" s="297">
        <f>'08 Spotreba PHM_E (cesty) '!V80</f>
        <v>48552.935469950549</v>
      </c>
      <c r="W12" s="297">
        <f>'08 Spotreba PHM_E (cesty) '!W80</f>
        <v>47204.428834516089</v>
      </c>
      <c r="X12" s="297">
        <f>'08 Spotreba PHM_E (cesty) '!X80</f>
        <v>45883.827449738455</v>
      </c>
      <c r="Y12" s="297">
        <f>'08 Spotreba PHM_E (cesty) '!Y80</f>
        <v>44581.038730787339</v>
      </c>
      <c r="Z12" s="297">
        <f>'08 Spotreba PHM_E (cesty) '!Z80</f>
        <v>43306.489379107225</v>
      </c>
      <c r="AA12" s="297">
        <f>'08 Spotreba PHM_E (cesty) '!AA80</f>
        <v>42050.23717027063</v>
      </c>
      <c r="AB12" s="297">
        <f>'08 Spotreba PHM_E (cesty) '!AB80</f>
        <v>40822.577698289533</v>
      </c>
      <c r="AC12" s="297">
        <f>'08 Spotreba PHM_E (cesty) '!AC80</f>
        <v>39618.672188823854</v>
      </c>
      <c r="AD12" s="297">
        <f>'08 Spotreba PHM_E (cesty) '!AD80</f>
        <v>38433.83030499969</v>
      </c>
      <c r="AE12" s="297">
        <f>'08 Spotreba PHM_E (cesty) '!AE80</f>
        <v>37278.148680128004</v>
      </c>
      <c r="AF12" s="297">
        <f>'08 Spotreba PHM_E (cesty) '!AF80</f>
        <v>36142.069411699238</v>
      </c>
      <c r="AG12" s="297">
        <f>'08 Spotreba PHM_E (cesty) '!AG80</f>
        <v>35035.554887426646</v>
      </c>
      <c r="AH12" s="297">
        <f>'08 Spotreba PHM_E (cesty) '!AH80</f>
        <v>33949.204505463305</v>
      </c>
      <c r="AI12" s="297">
        <f>'08 Spotreba PHM_E (cesty) '!AI80</f>
        <v>32892.845061129534</v>
      </c>
      <c r="AJ12" s="297">
        <f>'08 Spotreba PHM_E (cesty) '!AJ80</f>
        <v>31857.235414007802</v>
      </c>
      <c r="AK12" s="297">
        <f>'08 Spotreba PHM_E (cesty) '!AK80</f>
        <v>30852.065365768354</v>
      </c>
      <c r="AL12" s="297">
        <f>'08 Spotreba PHM_E (cesty) '!AL80</f>
        <v>29868.255481559645</v>
      </c>
      <c r="AM12" s="297">
        <f>'08 Spotreba PHM_E (cesty) '!AM80</f>
        <v>28568.054499983864</v>
      </c>
      <c r="AN12" s="297">
        <f>'08 Spotreba PHM_E (cesty) '!AN80</f>
        <v>27273.259392229153</v>
      </c>
      <c r="AO12" s="297">
        <f>'08 Spotreba PHM_E (cesty) '!AO80</f>
        <v>25993.008345872942</v>
      </c>
      <c r="AP12" s="297">
        <f>'08 Spotreba PHM_E (cesty) '!AP80</f>
        <v>24718.109133953956</v>
      </c>
    </row>
    <row r="13" spans="2:42" x14ac:dyDescent="0.2">
      <c r="B13" s="296" t="s">
        <v>420</v>
      </c>
      <c r="C13" s="297">
        <f>D13+NPV(Parametre!$C$10,E13:AQ13)</f>
        <v>3533694.2087097126</v>
      </c>
      <c r="D13" s="297">
        <f>'09 Ostatné náklady (cesty)'!D73</f>
        <v>0</v>
      </c>
      <c r="E13" s="297">
        <f>'09 Ostatné náklady (cesty)'!E73</f>
        <v>0</v>
      </c>
      <c r="F13" s="297">
        <f>'09 Ostatné náklady (cesty)'!F73</f>
        <v>0</v>
      </c>
      <c r="G13" s="297">
        <f>'09 Ostatné náklady (cesty)'!G73</f>
        <v>212625.64938906432</v>
      </c>
      <c r="H13" s="297">
        <f>'09 Ostatné náklady (cesty)'!H73</f>
        <v>214668.85302915907</v>
      </c>
      <c r="I13" s="297">
        <f>'09 Ostatné náklady (cesty)'!I73</f>
        <v>216774.31774726501</v>
      </c>
      <c r="J13" s="297">
        <f>'09 Ostatné náklady (cesty)'!J73</f>
        <v>218938.29735036055</v>
      </c>
      <c r="K13" s="297">
        <f>'09 Ostatné náklady (cesty)'!K73</f>
        <v>221163.314197684</v>
      </c>
      <c r="L13" s="297">
        <f>'09 Ostatné náklady (cesty)'!L73</f>
        <v>223441.99326240749</v>
      </c>
      <c r="M13" s="297">
        <f>'09 Ostatné náklady (cesty)'!M73</f>
        <v>225814.79245782414</v>
      </c>
      <c r="N13" s="297">
        <f>'09 Ostatné náklady (cesty)'!N73</f>
        <v>228165.31658923347</v>
      </c>
      <c r="O13" s="297">
        <f>'09 Ostatné náklady (cesty)'!O73</f>
        <v>230549.39885937938</v>
      </c>
      <c r="P13" s="297">
        <f>'09 Ostatné náklady (cesty)'!P73</f>
        <v>232965.95239345779</v>
      </c>
      <c r="Q13" s="297">
        <f>'09 Ostatné náklady (cesty)'!Q73</f>
        <v>235417.1744595737</v>
      </c>
      <c r="R13" s="297">
        <f>'09 Ostatné náklady (cesty)'!R73</f>
        <v>237901.92598874806</v>
      </c>
      <c r="S13" s="297">
        <f>'09 Ostatné náklady (cesty)'!S73</f>
        <v>238803.72227513822</v>
      </c>
      <c r="T13" s="297">
        <f>'09 Ostatné náklady (cesty)'!T73</f>
        <v>239737.4753635877</v>
      </c>
      <c r="U13" s="297">
        <f>'09 Ostatné náklady (cesty)'!U73</f>
        <v>240705.55011032647</v>
      </c>
      <c r="V13" s="297">
        <f>'09 Ostatné náklady (cesty)'!V73</f>
        <v>241706.62629374207</v>
      </c>
      <c r="W13" s="297">
        <f>'09 Ostatné náklady (cesty)'!W73</f>
        <v>242743.19289958358</v>
      </c>
      <c r="X13" s="297">
        <f>'09 Ostatné náklady (cesty)'!X73</f>
        <v>243813.84407780337</v>
      </c>
      <c r="Y13" s="297">
        <f>'09 Ostatné náklady (cesty)'!Y73</f>
        <v>244921.19648880872</v>
      </c>
      <c r="Z13" s="297">
        <f>'09 Ostatné náklady (cesty)'!Z73</f>
        <v>246063.75645033288</v>
      </c>
      <c r="AA13" s="297">
        <f>'09 Ostatné náklady (cesty)'!AA73</f>
        <v>247244.27195427119</v>
      </c>
      <c r="AB13" s="297">
        <f>'09 Ostatné náklady (cesty)'!AB73</f>
        <v>248461.15921679244</v>
      </c>
      <c r="AC13" s="297">
        <f>'09 Ostatné náklady (cesty)'!AC73</f>
        <v>249716.12981472953</v>
      </c>
      <c r="AD13" s="297">
        <f>'09 Ostatné náklady (cesty)'!AD73</f>
        <v>251011.02208145021</v>
      </c>
      <c r="AE13" s="297">
        <f>'09 Ostatné náklady (cesty)'!AE73</f>
        <v>252344.11267462495</v>
      </c>
      <c r="AF13" s="297">
        <f>'09 Ostatné náklady (cesty)'!AF73</f>
        <v>253718.49467477325</v>
      </c>
      <c r="AG13" s="297">
        <f>'09 Ostatné náklady (cesty)'!AG73</f>
        <v>255132.34866519709</v>
      </c>
      <c r="AH13" s="297">
        <f>'09 Ostatné náklady (cesty)'!AH73</f>
        <v>256588.91278703674</v>
      </c>
      <c r="AI13" s="297">
        <f>'09 Ostatné náklady (cesty)'!AI73</f>
        <v>258086.26903519154</v>
      </c>
      <c r="AJ13" s="297">
        <f>'09 Ostatné náklady (cesty)'!AJ73</f>
        <v>259627.80481510347</v>
      </c>
      <c r="AK13" s="297">
        <f>'09 Ostatné náklady (cesty)'!AK73</f>
        <v>261211.5009447434</v>
      </c>
      <c r="AL13" s="297">
        <f>'09 Ostatné náklady (cesty)'!AL73</f>
        <v>262840.89842956193</v>
      </c>
      <c r="AM13" s="297">
        <f>'09 Ostatné náklady (cesty)'!AM73</f>
        <v>262797.98795280594</v>
      </c>
      <c r="AN13" s="297">
        <f>'09 Ostatné náklady (cesty)'!AN73</f>
        <v>262758.94492778706</v>
      </c>
      <c r="AO13" s="297">
        <f>'09 Ostatné náklady (cesty)'!AO73</f>
        <v>262720.85079411394</v>
      </c>
      <c r="AP13" s="297">
        <f>'09 Ostatné náklady (cesty)'!AP73</f>
        <v>262686.61028978805</v>
      </c>
    </row>
    <row r="14" spans="2:42" x14ac:dyDescent="0.2">
      <c r="B14" s="274" t="s">
        <v>423</v>
      </c>
      <c r="C14" s="37">
        <f>D14+NPV(Parametre!$C$10,E14:AQ14)</f>
        <v>2031479.5545685901</v>
      </c>
      <c r="D14" s="37">
        <f>'10 Bezpečnosť (cesty)'!D26</f>
        <v>0</v>
      </c>
      <c r="E14" s="37">
        <f>'10 Bezpečnosť (cesty)'!E26</f>
        <v>0</v>
      </c>
      <c r="F14" s="37">
        <f>'10 Bezpečnosť (cesty)'!F26</f>
        <v>0</v>
      </c>
      <c r="G14" s="37">
        <f>'10 Bezpečnosť (cesty)'!G26</f>
        <v>107485.54199449159</v>
      </c>
      <c r="H14" s="37">
        <f>'10 Bezpečnosť (cesty)'!H26</f>
        <v>109825.49358668644</v>
      </c>
      <c r="I14" s="37">
        <f>'10 Bezpečnosť (cesty)'!I26</f>
        <v>112217.64252836769</v>
      </c>
      <c r="J14" s="37">
        <f>'10 Bezpečnosť (cesty)'!J26</f>
        <v>114572.61542750103</v>
      </c>
      <c r="K14" s="37">
        <f>'10 Bezpečnosť (cesty)'!K26</f>
        <v>116978.33020927478</v>
      </c>
      <c r="L14" s="37">
        <f>'10 Bezpečnosť (cesty)'!L26</f>
        <v>119435.91400298476</v>
      </c>
      <c r="M14" s="37">
        <f>'10 Bezpečnosť (cesty)'!M26</f>
        <v>121946.51934497058</v>
      </c>
      <c r="N14" s="37">
        <f>'10 Bezpečnosť (cesty)'!N26</f>
        <v>124511.32214136515</v>
      </c>
      <c r="O14" s="37">
        <f>'10 Bezpečnosť (cesty)'!O26</f>
        <v>127131.52999639418</v>
      </c>
      <c r="P14" s="37">
        <f>'10 Bezpečnosť (cesty)'!P26</f>
        <v>129808.37415965181</v>
      </c>
      <c r="Q14" s="37">
        <f>'10 Bezpečnosť (cesty)'!Q26</f>
        <v>132543.1160885673</v>
      </c>
      <c r="R14" s="37">
        <f>'10 Bezpečnosť (cesty)'!R26</f>
        <v>135337.04723518807</v>
      </c>
      <c r="S14" s="37">
        <f>'10 Bezpečnosť (cesty)'!S26</f>
        <v>137161.45773234591</v>
      </c>
      <c r="T14" s="37">
        <f>'10 Bezpečnosť (cesty)'!T26</f>
        <v>138799.04360825568</v>
      </c>
      <c r="U14" s="37">
        <f>'10 Bezpečnosť (cesty)'!U26</f>
        <v>140464.71645460837</v>
      </c>
      <c r="V14" s="37">
        <f>'10 Bezpečnosť (cesty)'!V26</f>
        <v>142159.09373077191</v>
      </c>
      <c r="W14" s="37">
        <f>'10 Bezpečnosť (cesty)'!W26</f>
        <v>143882.80598817114</v>
      </c>
      <c r="X14" s="37">
        <f>'10 Bezpečnosť (cesty)'!X26</f>
        <v>145636.49931868352</v>
      </c>
      <c r="Y14" s="37">
        <f>'10 Bezpečnosť (cesty)'!Y26</f>
        <v>147420.83746092208</v>
      </c>
      <c r="Z14" s="37">
        <f>'10 Bezpečnosť (cesty)'!Z26</f>
        <v>149236.49868433084</v>
      </c>
      <c r="AA14" s="37">
        <f>'10 Bezpečnosť (cesty)'!AA26</f>
        <v>151084.17793417163</v>
      </c>
      <c r="AB14" s="37">
        <f>'10 Bezpečnosť (cesty)'!AB26</f>
        <v>152964.58882865217</v>
      </c>
      <c r="AC14" s="37">
        <f>'10 Bezpečnosť (cesty)'!AC26</f>
        <v>154878.45927067101</v>
      </c>
      <c r="AD14" s="37">
        <f>'10 Bezpečnosť (cesty)'!AD26</f>
        <v>156702.367812315</v>
      </c>
      <c r="AE14" s="37">
        <f>'10 Bezpečnosť (cesty)'!AE26</f>
        <v>158558.21018172055</v>
      </c>
      <c r="AF14" s="37">
        <f>'10 Bezpečnosť (cesty)'!AF26</f>
        <v>160446.68918131292</v>
      </c>
      <c r="AG14" s="37">
        <f>'10 Bezpečnosť (cesty)'!AG26</f>
        <v>162368.52558897436</v>
      </c>
      <c r="AH14" s="37">
        <f>'10 Bezpečnosť (cesty)'!AH26</f>
        <v>164324.45513757877</v>
      </c>
      <c r="AI14" s="37">
        <f>'10 Bezpečnosť (cesty)'!AI26</f>
        <v>166315.23428121116</v>
      </c>
      <c r="AJ14" s="37">
        <f>'10 Bezpečnosť (cesty)'!AJ26</f>
        <v>168341.63721153699</v>
      </c>
      <c r="AK14" s="37">
        <f>'10 Bezpečnosť (cesty)'!AK26</f>
        <v>170404.45435568318</v>
      </c>
      <c r="AL14" s="37">
        <f>'10 Bezpečnosť (cesty)'!AL26</f>
        <v>172504.49717346579</v>
      </c>
      <c r="AM14" s="37">
        <f>'10 Bezpečnosť (cesty)'!AM26</f>
        <v>173805.48180375807</v>
      </c>
      <c r="AN14" s="37">
        <f>'10 Bezpečnosť (cesty)'!AN26</f>
        <v>175255.38372995146</v>
      </c>
      <c r="AO14" s="37">
        <f>'10 Bezpečnosť (cesty)'!AO26</f>
        <v>176717.72887369245</v>
      </c>
      <c r="AP14" s="37">
        <f>'10 Bezpečnosť (cesty)'!AP26</f>
        <v>178192.6270246394</v>
      </c>
    </row>
    <row r="15" spans="2:42" x14ac:dyDescent="0.2">
      <c r="B15" s="254" t="s">
        <v>202</v>
      </c>
      <c r="C15" s="37">
        <f>D15+NPV(Parametre!$C$10,E15:AQ15)</f>
        <v>367420.21269845642</v>
      </c>
      <c r="D15" s="37">
        <f>SUM(D16:D17)</f>
        <v>0</v>
      </c>
      <c r="E15" s="37">
        <f t="shared" ref="E15:AF15" si="17">SUM(E16:E17)</f>
        <v>0</v>
      </c>
      <c r="F15" s="37">
        <f t="shared" si="17"/>
        <v>0</v>
      </c>
      <c r="G15" s="37">
        <f t="shared" si="17"/>
        <v>25305.66831712599</v>
      </c>
      <c r="H15" s="37">
        <f t="shared" si="17"/>
        <v>25672.410240867041</v>
      </c>
      <c r="I15" s="37">
        <f t="shared" si="17"/>
        <v>25960.433635128902</v>
      </c>
      <c r="J15" s="37">
        <f t="shared" si="17"/>
        <v>26129.01180021284</v>
      </c>
      <c r="K15" s="37">
        <f t="shared" si="17"/>
        <v>26206.048051484093</v>
      </c>
      <c r="L15" s="37">
        <f t="shared" si="17"/>
        <v>26201.102846812166</v>
      </c>
      <c r="M15" s="37">
        <f t="shared" si="17"/>
        <v>26023.751137127463</v>
      </c>
      <c r="N15" s="37">
        <f t="shared" si="17"/>
        <v>25977.649267827815</v>
      </c>
      <c r="O15" s="37">
        <f t="shared" si="17"/>
        <v>25926.495739675462</v>
      </c>
      <c r="P15" s="37">
        <f t="shared" si="17"/>
        <v>25865.984187060643</v>
      </c>
      <c r="Q15" s="37">
        <f t="shared" si="17"/>
        <v>25792.582133172902</v>
      </c>
      <c r="R15" s="37">
        <f t="shared" si="17"/>
        <v>25717.12881952972</v>
      </c>
      <c r="S15" s="37">
        <f t="shared" si="17"/>
        <v>25431.803391555648</v>
      </c>
      <c r="T15" s="37">
        <f t="shared" si="17"/>
        <v>25155.774932509095</v>
      </c>
      <c r="U15" s="37">
        <f t="shared" si="17"/>
        <v>24877.466360184961</v>
      </c>
      <c r="V15" s="37">
        <f t="shared" si="17"/>
        <v>24568.183854102812</v>
      </c>
      <c r="W15" s="37">
        <f t="shared" si="17"/>
        <v>24259.729542523975</v>
      </c>
      <c r="X15" s="37">
        <f t="shared" si="17"/>
        <v>23956.780257475166</v>
      </c>
      <c r="Y15" s="37">
        <f t="shared" si="17"/>
        <v>23661.762589295897</v>
      </c>
      <c r="Z15" s="37">
        <f t="shared" si="17"/>
        <v>23373.788273958951</v>
      </c>
      <c r="AA15" s="37">
        <f t="shared" si="17"/>
        <v>23088.442635445921</v>
      </c>
      <c r="AB15" s="37">
        <f t="shared" si="17"/>
        <v>22816.620931646936</v>
      </c>
      <c r="AC15" s="37">
        <f t="shared" si="17"/>
        <v>22551.024430141802</v>
      </c>
      <c r="AD15" s="37">
        <f t="shared" si="17"/>
        <v>22290.028732489336</v>
      </c>
      <c r="AE15" s="37">
        <f t="shared" si="17"/>
        <v>22043.735477274971</v>
      </c>
      <c r="AF15" s="37">
        <f t="shared" si="17"/>
        <v>21789.043440409238</v>
      </c>
      <c r="AG15" s="37">
        <f t="shared" ref="AG15:AN15" si="18">SUM(AG16:AG17)</f>
        <v>21545.971260053782</v>
      </c>
      <c r="AH15" s="37">
        <f t="shared" si="18"/>
        <v>21310.686499755811</v>
      </c>
      <c r="AI15" s="37">
        <f t="shared" si="18"/>
        <v>21088.167745464729</v>
      </c>
      <c r="AJ15" s="37">
        <f t="shared" si="18"/>
        <v>20879.597006496238</v>
      </c>
      <c r="AK15" s="37">
        <f t="shared" si="18"/>
        <v>20685.126516579985</v>
      </c>
      <c r="AL15" s="37">
        <f t="shared" si="18"/>
        <v>20501.662157997525</v>
      </c>
      <c r="AM15" s="37">
        <f t="shared" si="18"/>
        <v>20084.679261302485</v>
      </c>
      <c r="AN15" s="37">
        <f t="shared" si="18"/>
        <v>19659.934298265733</v>
      </c>
      <c r="AO15" s="37">
        <f t="shared" ref="AO15:AP15" si="19">SUM(AO16:AO17)</f>
        <v>19231.821734339683</v>
      </c>
      <c r="AP15" s="37">
        <f t="shared" si="19"/>
        <v>18812.030937658019</v>
      </c>
    </row>
    <row r="16" spans="2:42" x14ac:dyDescent="0.2">
      <c r="B16" s="296" t="s">
        <v>421</v>
      </c>
      <c r="C16" s="297">
        <f>D16+NPV(Parametre!$C$10,E16:AQ16)</f>
        <v>0</v>
      </c>
      <c r="D16" s="297">
        <f>'11a Znečisťujúce látky (voz.)'!D75</f>
        <v>0</v>
      </c>
      <c r="E16" s="297">
        <f>'11a Znečisťujúce látky (voz.)'!E75</f>
        <v>0</v>
      </c>
      <c r="F16" s="297">
        <f>'11a Znečisťujúce látky (voz.)'!F75</f>
        <v>0</v>
      </c>
      <c r="G16" s="297">
        <f>'11a Znečisťujúce látky (voz.)'!G75</f>
        <v>0</v>
      </c>
      <c r="H16" s="297">
        <f>'11a Znečisťujúce látky (voz.)'!H75</f>
        <v>0</v>
      </c>
      <c r="I16" s="297">
        <f>'11a Znečisťujúce látky (voz.)'!I75</f>
        <v>0</v>
      </c>
      <c r="J16" s="297">
        <f>'11a Znečisťujúce látky (voz.)'!J75</f>
        <v>0</v>
      </c>
      <c r="K16" s="297">
        <f>'11a Znečisťujúce látky (voz.)'!K75</f>
        <v>0</v>
      </c>
      <c r="L16" s="297">
        <f>'11a Znečisťujúce látky (voz.)'!L75</f>
        <v>0</v>
      </c>
      <c r="M16" s="297">
        <f>'11a Znečisťujúce látky (voz.)'!M75</f>
        <v>0</v>
      </c>
      <c r="N16" s="297">
        <f>'11a Znečisťujúce látky (voz.)'!N75</f>
        <v>0</v>
      </c>
      <c r="O16" s="297">
        <f>'11a Znečisťujúce látky (voz.)'!O75</f>
        <v>0</v>
      </c>
      <c r="P16" s="297">
        <f>'11a Znečisťujúce látky (voz.)'!P75</f>
        <v>0</v>
      </c>
      <c r="Q16" s="297">
        <f>'11a Znečisťujúce látky (voz.)'!Q75</f>
        <v>0</v>
      </c>
      <c r="R16" s="297">
        <f>'11a Znečisťujúce látky (voz.)'!R75</f>
        <v>0</v>
      </c>
      <c r="S16" s="297">
        <f>'11a Znečisťujúce látky (voz.)'!S75</f>
        <v>0</v>
      </c>
      <c r="T16" s="297">
        <f>'11a Znečisťujúce látky (voz.)'!T75</f>
        <v>0</v>
      </c>
      <c r="U16" s="297">
        <f>'11a Znečisťujúce látky (voz.)'!U75</f>
        <v>0</v>
      </c>
      <c r="V16" s="297">
        <f>'11a Znečisťujúce látky (voz.)'!V75</f>
        <v>0</v>
      </c>
      <c r="W16" s="297">
        <f>'11a Znečisťujúce látky (voz.)'!W75</f>
        <v>0</v>
      </c>
      <c r="X16" s="297">
        <f>'11a Znečisťujúce látky (voz.)'!X75</f>
        <v>0</v>
      </c>
      <c r="Y16" s="297">
        <f>'11a Znečisťujúce látky (voz.)'!Y75</f>
        <v>0</v>
      </c>
      <c r="Z16" s="297">
        <f>'11a Znečisťujúce látky (voz.)'!Z75</f>
        <v>0</v>
      </c>
      <c r="AA16" s="297">
        <f>'11a Znečisťujúce látky (voz.)'!AA75</f>
        <v>0</v>
      </c>
      <c r="AB16" s="297">
        <f>'11a Znečisťujúce látky (voz.)'!AB75</f>
        <v>0</v>
      </c>
      <c r="AC16" s="297">
        <f>'11a Znečisťujúce látky (voz.)'!AC75</f>
        <v>0</v>
      </c>
      <c r="AD16" s="297">
        <f>'11a Znečisťujúce látky (voz.)'!AD75</f>
        <v>0</v>
      </c>
      <c r="AE16" s="297">
        <f>'11a Znečisťujúce látky (voz.)'!AE75</f>
        <v>0</v>
      </c>
      <c r="AF16" s="297">
        <f>'11a Znečisťujúce látky (voz.)'!AF75</f>
        <v>0</v>
      </c>
      <c r="AG16" s="297">
        <f>'11a Znečisťujúce látky (voz.)'!AG75</f>
        <v>0</v>
      </c>
      <c r="AH16" s="297">
        <f>'11a Znečisťujúce látky (voz.)'!AH75</f>
        <v>0</v>
      </c>
      <c r="AI16" s="297">
        <f>'11a Znečisťujúce látky (voz.)'!AI75</f>
        <v>0</v>
      </c>
      <c r="AJ16" s="297">
        <f>'11a Znečisťujúce látky (voz.)'!AJ75</f>
        <v>0</v>
      </c>
      <c r="AK16" s="297">
        <f>'11a Znečisťujúce látky (voz.)'!AK75</f>
        <v>0</v>
      </c>
      <c r="AL16" s="297">
        <f>'11a Znečisťujúce látky (voz.)'!AL75</f>
        <v>0</v>
      </c>
      <c r="AM16" s="297">
        <f>'11a Znečisťujúce látky (voz.)'!AM75</f>
        <v>0</v>
      </c>
      <c r="AN16" s="297">
        <f>'11a Znečisťujúce látky (voz.)'!AN75</f>
        <v>0</v>
      </c>
      <c r="AO16" s="297">
        <f>'11a Znečisťujúce látky (voz.)'!AO75</f>
        <v>0</v>
      </c>
      <c r="AP16" s="297">
        <f>'11a Znečisťujúce látky (voz.)'!AP75</f>
        <v>0</v>
      </c>
    </row>
    <row r="17" spans="2:42" x14ac:dyDescent="0.2">
      <c r="B17" s="296" t="s">
        <v>422</v>
      </c>
      <c r="C17" s="297">
        <f>D17+NPV(Parametre!$C$10,E17:AQ17)</f>
        <v>367420.21269845642</v>
      </c>
      <c r="D17" s="297">
        <f>'11b Znečisťujúce látky (cesty)'!D51</f>
        <v>0</v>
      </c>
      <c r="E17" s="297">
        <f>'11b Znečisťujúce látky (cesty)'!E51</f>
        <v>0</v>
      </c>
      <c r="F17" s="297">
        <f>'11b Znečisťujúce látky (cesty)'!F51</f>
        <v>0</v>
      </c>
      <c r="G17" s="297">
        <f>'11b Znečisťujúce látky (cesty)'!G51</f>
        <v>25305.66831712599</v>
      </c>
      <c r="H17" s="297">
        <f>'11b Znečisťujúce látky (cesty)'!H51</f>
        <v>25672.410240867041</v>
      </c>
      <c r="I17" s="297">
        <f>'11b Znečisťujúce látky (cesty)'!I51</f>
        <v>25960.433635128902</v>
      </c>
      <c r="J17" s="297">
        <f>'11b Znečisťujúce látky (cesty)'!J51</f>
        <v>26129.01180021284</v>
      </c>
      <c r="K17" s="297">
        <f>'11b Znečisťujúce látky (cesty)'!K51</f>
        <v>26206.048051484093</v>
      </c>
      <c r="L17" s="297">
        <f>'11b Znečisťujúce látky (cesty)'!L51</f>
        <v>26201.102846812166</v>
      </c>
      <c r="M17" s="297">
        <f>'11b Znečisťujúce látky (cesty)'!M51</f>
        <v>26023.751137127463</v>
      </c>
      <c r="N17" s="297">
        <f>'11b Znečisťujúce látky (cesty)'!N51</f>
        <v>25977.649267827815</v>
      </c>
      <c r="O17" s="297">
        <f>'11b Znečisťujúce látky (cesty)'!O51</f>
        <v>25926.495739675462</v>
      </c>
      <c r="P17" s="297">
        <f>'11b Znečisťujúce látky (cesty)'!P51</f>
        <v>25865.984187060643</v>
      </c>
      <c r="Q17" s="297">
        <f>'11b Znečisťujúce látky (cesty)'!Q51</f>
        <v>25792.582133172902</v>
      </c>
      <c r="R17" s="297">
        <f>'11b Znečisťujúce látky (cesty)'!R51</f>
        <v>25717.12881952972</v>
      </c>
      <c r="S17" s="297">
        <f>'11b Znečisťujúce látky (cesty)'!S51</f>
        <v>25431.803391555648</v>
      </c>
      <c r="T17" s="297">
        <f>'11b Znečisťujúce látky (cesty)'!T51</f>
        <v>25155.774932509095</v>
      </c>
      <c r="U17" s="297">
        <f>'11b Znečisťujúce látky (cesty)'!U51</f>
        <v>24877.466360184961</v>
      </c>
      <c r="V17" s="297">
        <f>'11b Znečisťujúce látky (cesty)'!V51</f>
        <v>24568.183854102812</v>
      </c>
      <c r="W17" s="297">
        <f>'11b Znečisťujúce látky (cesty)'!W51</f>
        <v>24259.729542523975</v>
      </c>
      <c r="X17" s="297">
        <f>'11b Znečisťujúce látky (cesty)'!X51</f>
        <v>23956.780257475166</v>
      </c>
      <c r="Y17" s="297">
        <f>'11b Znečisťujúce látky (cesty)'!Y51</f>
        <v>23661.762589295897</v>
      </c>
      <c r="Z17" s="297">
        <f>'11b Znečisťujúce látky (cesty)'!Z51</f>
        <v>23373.788273958951</v>
      </c>
      <c r="AA17" s="297">
        <f>'11b Znečisťujúce látky (cesty)'!AA51</f>
        <v>23088.442635445921</v>
      </c>
      <c r="AB17" s="297">
        <f>'11b Znečisťujúce látky (cesty)'!AB51</f>
        <v>22816.620931646936</v>
      </c>
      <c r="AC17" s="297">
        <f>'11b Znečisťujúce látky (cesty)'!AC51</f>
        <v>22551.024430141802</v>
      </c>
      <c r="AD17" s="297">
        <f>'11b Znečisťujúce látky (cesty)'!AD51</f>
        <v>22290.028732489336</v>
      </c>
      <c r="AE17" s="297">
        <f>'11b Znečisťujúce látky (cesty)'!AE51</f>
        <v>22043.735477274971</v>
      </c>
      <c r="AF17" s="297">
        <f>'11b Znečisťujúce látky (cesty)'!AF51</f>
        <v>21789.043440409238</v>
      </c>
      <c r="AG17" s="297">
        <f>'11b Znečisťujúce látky (cesty)'!AG51</f>
        <v>21545.971260053782</v>
      </c>
      <c r="AH17" s="297">
        <f>'11b Znečisťujúce látky (cesty)'!AH51</f>
        <v>21310.686499755811</v>
      </c>
      <c r="AI17" s="297">
        <f>'11b Znečisťujúce látky (cesty)'!AI51</f>
        <v>21088.167745464729</v>
      </c>
      <c r="AJ17" s="297">
        <f>'11b Znečisťujúce látky (cesty)'!AJ51</f>
        <v>20879.597006496238</v>
      </c>
      <c r="AK17" s="297">
        <f>'11b Znečisťujúce látky (cesty)'!AK51</f>
        <v>20685.126516579985</v>
      </c>
      <c r="AL17" s="297">
        <f>'11b Znečisťujúce látky (cesty)'!AL51</f>
        <v>20501.662157997525</v>
      </c>
      <c r="AM17" s="297">
        <f>'11b Znečisťujúce látky (cesty)'!AM51</f>
        <v>20084.679261302485</v>
      </c>
      <c r="AN17" s="297">
        <f>'11b Znečisťujúce látky (cesty)'!AN51</f>
        <v>19659.934298265733</v>
      </c>
      <c r="AO17" s="297">
        <f>'11b Znečisťujúce látky (cesty)'!AO51</f>
        <v>19231.821734339683</v>
      </c>
      <c r="AP17" s="297">
        <f>'11b Znečisťujúce látky (cesty)'!AP51</f>
        <v>18812.030937658019</v>
      </c>
    </row>
    <row r="18" spans="2:42" x14ac:dyDescent="0.2">
      <c r="B18" s="254" t="s">
        <v>203</v>
      </c>
      <c r="C18" s="37">
        <f>D18+NPV(Parametre!$C$10,E18:AQ18)</f>
        <v>2406066.5717295618</v>
      </c>
      <c r="D18" s="37">
        <f>SUM(D19:D20)</f>
        <v>0</v>
      </c>
      <c r="E18" s="37">
        <f t="shared" ref="E18:AF18" si="20">SUM(E19:E20)</f>
        <v>0</v>
      </c>
      <c r="F18" s="37">
        <f t="shared" si="20"/>
        <v>0</v>
      </c>
      <c r="G18" s="37">
        <f t="shared" si="20"/>
        <v>73187.434005578441</v>
      </c>
      <c r="H18" s="37">
        <f t="shared" si="20"/>
        <v>79717.569267444647</v>
      </c>
      <c r="I18" s="37">
        <f t="shared" si="20"/>
        <v>86063.335868526105</v>
      </c>
      <c r="J18" s="37">
        <f t="shared" si="20"/>
        <v>92213.480339187008</v>
      </c>
      <c r="K18" s="37">
        <f t="shared" si="20"/>
        <v>102167.59790726821</v>
      </c>
      <c r="L18" s="37">
        <f t="shared" si="20"/>
        <v>111861.64365678791</v>
      </c>
      <c r="M18" s="37">
        <f t="shared" si="20"/>
        <v>120931.58015611695</v>
      </c>
      <c r="N18" s="37">
        <f t="shared" si="20"/>
        <v>130283.641550067</v>
      </c>
      <c r="O18" s="37">
        <f t="shared" si="20"/>
        <v>139446.93117096354</v>
      </c>
      <c r="P18" s="37">
        <f t="shared" si="20"/>
        <v>148181.2358666973</v>
      </c>
      <c r="Q18" s="37">
        <f t="shared" si="20"/>
        <v>156778.18974289973</v>
      </c>
      <c r="R18" s="37">
        <f t="shared" si="20"/>
        <v>165253.01006609452</v>
      </c>
      <c r="S18" s="37">
        <f t="shared" si="20"/>
        <v>172307.56777784447</v>
      </c>
      <c r="T18" s="37">
        <f t="shared" si="20"/>
        <v>179143.11439101686</v>
      </c>
      <c r="U18" s="37">
        <f t="shared" si="20"/>
        <v>185798.75275368517</v>
      </c>
      <c r="V18" s="37">
        <f t="shared" si="20"/>
        <v>192280.0441698686</v>
      </c>
      <c r="W18" s="37">
        <f t="shared" si="20"/>
        <v>198575.55666921695</v>
      </c>
      <c r="X18" s="37">
        <f t="shared" si="20"/>
        <v>204717.54861198805</v>
      </c>
      <c r="Y18" s="37">
        <f t="shared" si="20"/>
        <v>210670.4381282992</v>
      </c>
      <c r="Z18" s="37">
        <f t="shared" si="20"/>
        <v>216829.66695311008</v>
      </c>
      <c r="AA18" s="37">
        <f t="shared" si="20"/>
        <v>222834.86343859328</v>
      </c>
      <c r="AB18" s="37">
        <f t="shared" si="20"/>
        <v>228722.45810072304</v>
      </c>
      <c r="AC18" s="37">
        <f t="shared" si="20"/>
        <v>234491.19780574163</v>
      </c>
      <c r="AD18" s="37">
        <f t="shared" si="20"/>
        <v>240095.61259208468</v>
      </c>
      <c r="AE18" s="37">
        <f t="shared" si="20"/>
        <v>239808.09548582268</v>
      </c>
      <c r="AF18" s="37">
        <f t="shared" si="20"/>
        <v>239406.2606241527</v>
      </c>
      <c r="AG18" s="37">
        <f t="shared" ref="AG18:AN18" si="21">SUM(AG19:AG20)</f>
        <v>239093.1820963076</v>
      </c>
      <c r="AH18" s="37">
        <f t="shared" si="21"/>
        <v>238844.55190943318</v>
      </c>
      <c r="AI18" s="37">
        <f t="shared" si="21"/>
        <v>238692.0479341929</v>
      </c>
      <c r="AJ18" s="37">
        <f t="shared" si="21"/>
        <v>238611.67933346936</v>
      </c>
      <c r="AK18" s="37">
        <f t="shared" si="21"/>
        <v>238635.33730409708</v>
      </c>
      <c r="AL18" s="37">
        <f t="shared" si="21"/>
        <v>238739.38258819262</v>
      </c>
      <c r="AM18" s="37">
        <f t="shared" si="21"/>
        <v>236846.02465339832</v>
      </c>
      <c r="AN18" s="37">
        <f t="shared" si="21"/>
        <v>234913.66131221701</v>
      </c>
      <c r="AO18" s="37">
        <f t="shared" ref="AO18:AP18" si="22">SUM(AO19:AO20)</f>
        <v>232970.08697729663</v>
      </c>
      <c r="AP18" s="37">
        <f t="shared" si="22"/>
        <v>231170.91436209151</v>
      </c>
    </row>
    <row r="19" spans="2:42" x14ac:dyDescent="0.2">
      <c r="B19" s="296" t="s">
        <v>421</v>
      </c>
      <c r="C19" s="297">
        <f>D19+NPV(Parametre!$C$10,E19:AQ19)</f>
        <v>0</v>
      </c>
      <c r="D19" s="297">
        <f>'12a Skleníkové plyny (voz.)'!D72</f>
        <v>0</v>
      </c>
      <c r="E19" s="297">
        <f>'12a Skleníkové plyny (voz.)'!E72</f>
        <v>0</v>
      </c>
      <c r="F19" s="297">
        <f>'12a Skleníkové plyny (voz.)'!F72</f>
        <v>0</v>
      </c>
      <c r="G19" s="297">
        <f>'12a Skleníkové plyny (voz.)'!G72</f>
        <v>0</v>
      </c>
      <c r="H19" s="297">
        <f>'12a Skleníkové plyny (voz.)'!H72</f>
        <v>0</v>
      </c>
      <c r="I19" s="297">
        <f>'12a Skleníkové plyny (voz.)'!I72</f>
        <v>0</v>
      </c>
      <c r="J19" s="297">
        <f>'12a Skleníkové plyny (voz.)'!J72</f>
        <v>0</v>
      </c>
      <c r="K19" s="297">
        <f>'12a Skleníkové plyny (voz.)'!K72</f>
        <v>0</v>
      </c>
      <c r="L19" s="297">
        <f>'12a Skleníkové plyny (voz.)'!L72</f>
        <v>0</v>
      </c>
      <c r="M19" s="297">
        <f>'12a Skleníkové plyny (voz.)'!M72</f>
        <v>0</v>
      </c>
      <c r="N19" s="297">
        <f>'12a Skleníkové plyny (voz.)'!N72</f>
        <v>0</v>
      </c>
      <c r="O19" s="297">
        <f>'12a Skleníkové plyny (voz.)'!O72</f>
        <v>0</v>
      </c>
      <c r="P19" s="297">
        <f>'12a Skleníkové plyny (voz.)'!P72</f>
        <v>0</v>
      </c>
      <c r="Q19" s="297">
        <f>'12a Skleníkové plyny (voz.)'!Q72</f>
        <v>0</v>
      </c>
      <c r="R19" s="297">
        <f>'12a Skleníkové plyny (voz.)'!R72</f>
        <v>0</v>
      </c>
      <c r="S19" s="297">
        <f>'12a Skleníkové plyny (voz.)'!S72</f>
        <v>0</v>
      </c>
      <c r="T19" s="297">
        <f>'12a Skleníkové plyny (voz.)'!T72</f>
        <v>0</v>
      </c>
      <c r="U19" s="297">
        <f>'12a Skleníkové plyny (voz.)'!U72</f>
        <v>0</v>
      </c>
      <c r="V19" s="297">
        <f>'12a Skleníkové plyny (voz.)'!V72</f>
        <v>0</v>
      </c>
      <c r="W19" s="297">
        <f>'12a Skleníkové plyny (voz.)'!W72</f>
        <v>0</v>
      </c>
      <c r="X19" s="297">
        <f>'12a Skleníkové plyny (voz.)'!X72</f>
        <v>0</v>
      </c>
      <c r="Y19" s="297">
        <f>'12a Skleníkové plyny (voz.)'!Y72</f>
        <v>0</v>
      </c>
      <c r="Z19" s="297">
        <f>'12a Skleníkové plyny (voz.)'!Z72</f>
        <v>0</v>
      </c>
      <c r="AA19" s="297">
        <f>'12a Skleníkové plyny (voz.)'!AA72</f>
        <v>0</v>
      </c>
      <c r="AB19" s="297">
        <f>'12a Skleníkové plyny (voz.)'!AB72</f>
        <v>0</v>
      </c>
      <c r="AC19" s="297">
        <f>'12a Skleníkové plyny (voz.)'!AC72</f>
        <v>0</v>
      </c>
      <c r="AD19" s="297">
        <f>'12a Skleníkové plyny (voz.)'!AD72</f>
        <v>0</v>
      </c>
      <c r="AE19" s="297">
        <f>'12a Skleníkové plyny (voz.)'!AE72</f>
        <v>0</v>
      </c>
      <c r="AF19" s="297">
        <f>'12a Skleníkové plyny (voz.)'!AF72</f>
        <v>0</v>
      </c>
      <c r="AG19" s="297">
        <f>'12a Skleníkové plyny (voz.)'!AG72</f>
        <v>0</v>
      </c>
      <c r="AH19" s="297">
        <f>'12a Skleníkové plyny (voz.)'!AH72</f>
        <v>0</v>
      </c>
      <c r="AI19" s="297">
        <f>'12a Skleníkové plyny (voz.)'!AI72</f>
        <v>0</v>
      </c>
      <c r="AJ19" s="297">
        <f>'12a Skleníkové plyny (voz.)'!AJ72</f>
        <v>0</v>
      </c>
      <c r="AK19" s="297">
        <f>'12a Skleníkové plyny (voz.)'!AK72</f>
        <v>0</v>
      </c>
      <c r="AL19" s="297">
        <f>'12a Skleníkové plyny (voz.)'!AL72</f>
        <v>0</v>
      </c>
      <c r="AM19" s="297">
        <f>'12a Skleníkové plyny (voz.)'!AM72</f>
        <v>0</v>
      </c>
      <c r="AN19" s="297">
        <f>'12a Skleníkové plyny (voz.)'!AN72</f>
        <v>0</v>
      </c>
      <c r="AO19" s="297">
        <f>'12a Skleníkové plyny (voz.)'!AO72</f>
        <v>0</v>
      </c>
      <c r="AP19" s="297">
        <f>'12a Skleníkové plyny (voz.)'!AP72</f>
        <v>0</v>
      </c>
    </row>
    <row r="20" spans="2:42" x14ac:dyDescent="0.2">
      <c r="B20" s="296" t="s">
        <v>422</v>
      </c>
      <c r="C20" s="297">
        <f>D20+NPV(Parametre!$C$10,E20:AQ20)</f>
        <v>2406066.5717295618</v>
      </c>
      <c r="D20" s="297">
        <f>'12b Skleníkové plyny (cesty)'!D35</f>
        <v>0</v>
      </c>
      <c r="E20" s="297">
        <f>'12b Skleníkové plyny (cesty)'!E35</f>
        <v>0</v>
      </c>
      <c r="F20" s="297">
        <f>'12b Skleníkové plyny (cesty)'!F35</f>
        <v>0</v>
      </c>
      <c r="G20" s="297">
        <f>'12b Skleníkové plyny (cesty)'!G35</f>
        <v>73187.434005578441</v>
      </c>
      <c r="H20" s="297">
        <f>'12b Skleníkové plyny (cesty)'!H35</f>
        <v>79717.569267444647</v>
      </c>
      <c r="I20" s="297">
        <f>'12b Skleníkové plyny (cesty)'!I35</f>
        <v>86063.335868526105</v>
      </c>
      <c r="J20" s="297">
        <f>'12b Skleníkové plyny (cesty)'!J35</f>
        <v>92213.480339187008</v>
      </c>
      <c r="K20" s="297">
        <f>'12b Skleníkové plyny (cesty)'!K35</f>
        <v>102167.59790726821</v>
      </c>
      <c r="L20" s="297">
        <f>'12b Skleníkové plyny (cesty)'!L35</f>
        <v>111861.64365678791</v>
      </c>
      <c r="M20" s="297">
        <f>'12b Skleníkové plyny (cesty)'!M35</f>
        <v>120931.58015611695</v>
      </c>
      <c r="N20" s="297">
        <f>'12b Skleníkové plyny (cesty)'!N35</f>
        <v>130283.641550067</v>
      </c>
      <c r="O20" s="297">
        <f>'12b Skleníkové plyny (cesty)'!O35</f>
        <v>139446.93117096354</v>
      </c>
      <c r="P20" s="297">
        <f>'12b Skleníkové plyny (cesty)'!P35</f>
        <v>148181.2358666973</v>
      </c>
      <c r="Q20" s="297">
        <f>'12b Skleníkové plyny (cesty)'!Q35</f>
        <v>156778.18974289973</v>
      </c>
      <c r="R20" s="297">
        <f>'12b Skleníkové plyny (cesty)'!R35</f>
        <v>165253.01006609452</v>
      </c>
      <c r="S20" s="297">
        <f>'12b Skleníkové plyny (cesty)'!S35</f>
        <v>172307.56777784447</v>
      </c>
      <c r="T20" s="297">
        <f>'12b Skleníkové plyny (cesty)'!T35</f>
        <v>179143.11439101686</v>
      </c>
      <c r="U20" s="297">
        <f>'12b Skleníkové plyny (cesty)'!U35</f>
        <v>185798.75275368517</v>
      </c>
      <c r="V20" s="297">
        <f>'12b Skleníkové plyny (cesty)'!V35</f>
        <v>192280.0441698686</v>
      </c>
      <c r="W20" s="297">
        <f>'12b Skleníkové plyny (cesty)'!W35</f>
        <v>198575.55666921695</v>
      </c>
      <c r="X20" s="297">
        <f>'12b Skleníkové plyny (cesty)'!X35</f>
        <v>204717.54861198805</v>
      </c>
      <c r="Y20" s="297">
        <f>'12b Skleníkové plyny (cesty)'!Y35</f>
        <v>210670.4381282992</v>
      </c>
      <c r="Z20" s="297">
        <f>'12b Skleníkové plyny (cesty)'!Z35</f>
        <v>216829.66695311008</v>
      </c>
      <c r="AA20" s="297">
        <f>'12b Skleníkové plyny (cesty)'!AA35</f>
        <v>222834.86343859328</v>
      </c>
      <c r="AB20" s="297">
        <f>'12b Skleníkové plyny (cesty)'!AB35</f>
        <v>228722.45810072304</v>
      </c>
      <c r="AC20" s="297">
        <f>'12b Skleníkové plyny (cesty)'!AC35</f>
        <v>234491.19780574163</v>
      </c>
      <c r="AD20" s="297">
        <f>'12b Skleníkové plyny (cesty)'!AD35</f>
        <v>240095.61259208468</v>
      </c>
      <c r="AE20" s="297">
        <f>'12b Skleníkové plyny (cesty)'!AE35</f>
        <v>239808.09548582268</v>
      </c>
      <c r="AF20" s="297">
        <f>'12b Skleníkové plyny (cesty)'!AF35</f>
        <v>239406.2606241527</v>
      </c>
      <c r="AG20" s="297">
        <f>'12b Skleníkové plyny (cesty)'!AG35</f>
        <v>239093.1820963076</v>
      </c>
      <c r="AH20" s="297">
        <f>'12b Skleníkové plyny (cesty)'!AH35</f>
        <v>238844.55190943318</v>
      </c>
      <c r="AI20" s="297">
        <f>'12b Skleníkové plyny (cesty)'!AI35</f>
        <v>238692.0479341929</v>
      </c>
      <c r="AJ20" s="297">
        <f>'12b Skleníkové plyny (cesty)'!AJ35</f>
        <v>238611.67933346936</v>
      </c>
      <c r="AK20" s="297">
        <f>'12b Skleníkové plyny (cesty)'!AK35</f>
        <v>238635.33730409708</v>
      </c>
      <c r="AL20" s="297">
        <f>'12b Skleníkové plyny (cesty)'!AL35</f>
        <v>238739.38258819262</v>
      </c>
      <c r="AM20" s="297">
        <f>'12b Skleníkové plyny (cesty)'!AM35</f>
        <v>236846.02465339832</v>
      </c>
      <c r="AN20" s="297">
        <f>'12b Skleníkové plyny (cesty)'!AN35</f>
        <v>234913.66131221701</v>
      </c>
      <c r="AO20" s="297">
        <f>'12b Skleníkové plyny (cesty)'!AO35</f>
        <v>232970.08697729663</v>
      </c>
      <c r="AP20" s="297">
        <f>'12b Skleníkové plyny (cesty)'!AP35</f>
        <v>231170.91436209151</v>
      </c>
    </row>
    <row r="21" spans="2:42" x14ac:dyDescent="0.2">
      <c r="B21" s="254" t="s">
        <v>204</v>
      </c>
      <c r="C21" s="37">
        <f>D21+NPV(Parametre!$C$10,E21:AQ21)</f>
        <v>4541.7159428635186</v>
      </c>
      <c r="D21" s="37">
        <f>SUM(D22:D23)</f>
        <v>0</v>
      </c>
      <c r="E21" s="37">
        <f t="shared" ref="E21:AF21" si="23">SUM(E22:E23)</f>
        <v>0</v>
      </c>
      <c r="F21" s="37">
        <f t="shared" si="23"/>
        <v>0</v>
      </c>
      <c r="G21" s="37">
        <f t="shared" si="23"/>
        <v>232.21667682383702</v>
      </c>
      <c r="H21" s="37">
        <f t="shared" si="23"/>
        <v>238.0176688452037</v>
      </c>
      <c r="I21" s="37">
        <f t="shared" si="23"/>
        <v>243.90565879653826</v>
      </c>
      <c r="J21" s="37">
        <f t="shared" si="23"/>
        <v>249.88189288335263</v>
      </c>
      <c r="K21" s="37">
        <f t="shared" si="23"/>
        <v>255.94763600787672</v>
      </c>
      <c r="L21" s="37">
        <f t="shared" si="23"/>
        <v>262.10417206515388</v>
      </c>
      <c r="M21" s="37">
        <f t="shared" si="23"/>
        <v>268.3528042433208</v>
      </c>
      <c r="N21" s="37">
        <f t="shared" si="23"/>
        <v>274.69485532934038</v>
      </c>
      <c r="O21" s="37">
        <f t="shared" si="23"/>
        <v>281.13166801958965</v>
      </c>
      <c r="P21" s="37">
        <f t="shared" si="23"/>
        <v>287.66460523508044</v>
      </c>
      <c r="Q21" s="37">
        <f t="shared" si="23"/>
        <v>294.29505044275385</v>
      </c>
      <c r="R21" s="37">
        <f t="shared" si="23"/>
        <v>301.02440798108131</v>
      </c>
      <c r="S21" s="37">
        <f t="shared" si="23"/>
        <v>305.5487925328797</v>
      </c>
      <c r="T21" s="37">
        <f t="shared" si="23"/>
        <v>310.10363685652408</v>
      </c>
      <c r="U21" s="37">
        <f t="shared" si="23"/>
        <v>314.68995044601854</v>
      </c>
      <c r="V21" s="37">
        <f t="shared" si="23"/>
        <v>319.3087598822753</v>
      </c>
      <c r="W21" s="37">
        <f t="shared" si="23"/>
        <v>323.96110914693179</v>
      </c>
      <c r="X21" s="37">
        <f t="shared" si="23"/>
        <v>328.64805994119286</v>
      </c>
      <c r="Y21" s="37">
        <f t="shared" si="23"/>
        <v>333.3706920104238</v>
      </c>
      <c r="Z21" s="37">
        <f t="shared" si="23"/>
        <v>338.13010347424222</v>
      </c>
      <c r="AA21" s="37">
        <f t="shared" si="23"/>
        <v>342.92741116242672</v>
      </c>
      <c r="AB21" s="37">
        <f t="shared" si="23"/>
        <v>347.76375095661194</v>
      </c>
      <c r="AC21" s="37">
        <f t="shared" si="23"/>
        <v>352.64027813796491</v>
      </c>
      <c r="AD21" s="37">
        <f t="shared" si="23"/>
        <v>357.55816774091124</v>
      </c>
      <c r="AE21" s="37">
        <f t="shared" si="23"/>
        <v>362.51861491263952</v>
      </c>
      <c r="AF21" s="37">
        <f t="shared" si="23"/>
        <v>367.52283527986884</v>
      </c>
      <c r="AG21" s="37">
        <f t="shared" ref="AG21:AN21" si="24">SUM(AG22:AG23)</f>
        <v>372.57206532065095</v>
      </c>
      <c r="AH21" s="37">
        <f t="shared" si="24"/>
        <v>377.66756274311899</v>
      </c>
      <c r="AI21" s="37">
        <f t="shared" si="24"/>
        <v>382.81060687162994</v>
      </c>
      <c r="AJ21" s="37">
        <f t="shared" si="24"/>
        <v>388.00249903832531</v>
      </c>
      <c r="AK21" s="37">
        <f t="shared" si="24"/>
        <v>393.24456298229279</v>
      </c>
      <c r="AL21" s="37">
        <f t="shared" si="24"/>
        <v>398.53814525509353</v>
      </c>
      <c r="AM21" s="37">
        <f t="shared" si="24"/>
        <v>401.97438017131748</v>
      </c>
      <c r="AN21" s="37">
        <f t="shared" si="24"/>
        <v>405.39561083262714</v>
      </c>
      <c r="AO21" s="37">
        <f t="shared" ref="AO21:AP21" si="25">SUM(AO22:AO23)</f>
        <v>408.80190843759181</v>
      </c>
      <c r="AP21" s="37">
        <f t="shared" si="25"/>
        <v>412.19334389225838</v>
      </c>
    </row>
    <row r="22" spans="2:42" x14ac:dyDescent="0.2">
      <c r="B22" s="296" t="s">
        <v>421</v>
      </c>
      <c r="C22" s="297">
        <f>D22+NPV(Parametre!$C$10,E22:AQ22)</f>
        <v>0</v>
      </c>
      <c r="D22" s="297">
        <f>'13a Hluk (voz.)'!D35</f>
        <v>0</v>
      </c>
      <c r="E22" s="297">
        <f>'13a Hluk (voz.)'!E35</f>
        <v>0</v>
      </c>
      <c r="F22" s="297">
        <f>'13a Hluk (voz.)'!F35</f>
        <v>0</v>
      </c>
      <c r="G22" s="297">
        <f>'13a Hluk (voz.)'!G35</f>
        <v>0</v>
      </c>
      <c r="H22" s="297">
        <f>'13a Hluk (voz.)'!H35</f>
        <v>0</v>
      </c>
      <c r="I22" s="297">
        <f>'13a Hluk (voz.)'!I35</f>
        <v>0</v>
      </c>
      <c r="J22" s="297">
        <f>'13a Hluk (voz.)'!J35</f>
        <v>0</v>
      </c>
      <c r="K22" s="297">
        <f>'13a Hluk (voz.)'!K35</f>
        <v>0</v>
      </c>
      <c r="L22" s="297">
        <f>'13a Hluk (voz.)'!L35</f>
        <v>0</v>
      </c>
      <c r="M22" s="297">
        <f>'13a Hluk (voz.)'!M35</f>
        <v>0</v>
      </c>
      <c r="N22" s="297">
        <f>'13a Hluk (voz.)'!N35</f>
        <v>0</v>
      </c>
      <c r="O22" s="297">
        <f>'13a Hluk (voz.)'!O35</f>
        <v>0</v>
      </c>
      <c r="P22" s="297">
        <f>'13a Hluk (voz.)'!P35</f>
        <v>0</v>
      </c>
      <c r="Q22" s="297">
        <f>'13a Hluk (voz.)'!Q35</f>
        <v>0</v>
      </c>
      <c r="R22" s="297">
        <f>'13a Hluk (voz.)'!R35</f>
        <v>0</v>
      </c>
      <c r="S22" s="297">
        <f>'13a Hluk (voz.)'!S35</f>
        <v>0</v>
      </c>
      <c r="T22" s="297">
        <f>'13a Hluk (voz.)'!T35</f>
        <v>0</v>
      </c>
      <c r="U22" s="297">
        <f>'13a Hluk (voz.)'!U35</f>
        <v>0</v>
      </c>
      <c r="V22" s="297">
        <f>'13a Hluk (voz.)'!V35</f>
        <v>0</v>
      </c>
      <c r="W22" s="297">
        <f>'13a Hluk (voz.)'!W35</f>
        <v>0</v>
      </c>
      <c r="X22" s="297">
        <f>'13a Hluk (voz.)'!X35</f>
        <v>0</v>
      </c>
      <c r="Y22" s="297">
        <f>'13a Hluk (voz.)'!Y35</f>
        <v>0</v>
      </c>
      <c r="Z22" s="297">
        <f>'13a Hluk (voz.)'!Z35</f>
        <v>0</v>
      </c>
      <c r="AA22" s="297">
        <f>'13a Hluk (voz.)'!AA35</f>
        <v>0</v>
      </c>
      <c r="AB22" s="297">
        <f>'13a Hluk (voz.)'!AB35</f>
        <v>0</v>
      </c>
      <c r="AC22" s="297">
        <f>'13a Hluk (voz.)'!AC35</f>
        <v>0</v>
      </c>
      <c r="AD22" s="297">
        <f>'13a Hluk (voz.)'!AD35</f>
        <v>0</v>
      </c>
      <c r="AE22" s="297">
        <f>'13a Hluk (voz.)'!AE35</f>
        <v>0</v>
      </c>
      <c r="AF22" s="297">
        <f>'13a Hluk (voz.)'!AF35</f>
        <v>0</v>
      </c>
      <c r="AG22" s="297">
        <f>'13a Hluk (voz.)'!AG35</f>
        <v>0</v>
      </c>
      <c r="AH22" s="297">
        <f>'13a Hluk (voz.)'!AH35</f>
        <v>0</v>
      </c>
      <c r="AI22" s="297">
        <f>'13a Hluk (voz.)'!AI35</f>
        <v>0</v>
      </c>
      <c r="AJ22" s="297">
        <f>'13a Hluk (voz.)'!AJ35</f>
        <v>0</v>
      </c>
      <c r="AK22" s="297">
        <f>'13a Hluk (voz.)'!AK35</f>
        <v>0</v>
      </c>
      <c r="AL22" s="297">
        <f>'13a Hluk (voz.)'!AL35</f>
        <v>0</v>
      </c>
      <c r="AM22" s="297">
        <f>'13a Hluk (voz.)'!AM35</f>
        <v>0</v>
      </c>
      <c r="AN22" s="297">
        <f>'13a Hluk (voz.)'!AN35</f>
        <v>0</v>
      </c>
      <c r="AO22" s="297">
        <f>'13a Hluk (voz.)'!AO35</f>
        <v>0</v>
      </c>
      <c r="AP22" s="297">
        <f>'13a Hluk (voz.)'!AP35</f>
        <v>0</v>
      </c>
    </row>
    <row r="23" spans="2:42" x14ac:dyDescent="0.2">
      <c r="B23" s="296" t="s">
        <v>422</v>
      </c>
      <c r="C23" s="297">
        <f>D23+NPV(Parametre!$C$10,E23:AQ23)</f>
        <v>4541.7159428635186</v>
      </c>
      <c r="D23" s="297">
        <f>'13b Hluk (cesty)'!D47</f>
        <v>0</v>
      </c>
      <c r="E23" s="297">
        <f>'13b Hluk (cesty)'!E47</f>
        <v>0</v>
      </c>
      <c r="F23" s="297">
        <f>'13b Hluk (cesty)'!F47</f>
        <v>0</v>
      </c>
      <c r="G23" s="297">
        <f>'13b Hluk (cesty)'!G47</f>
        <v>232.21667682383702</v>
      </c>
      <c r="H23" s="297">
        <f>'13b Hluk (cesty)'!H47</f>
        <v>238.0176688452037</v>
      </c>
      <c r="I23" s="297">
        <f>'13b Hluk (cesty)'!I47</f>
        <v>243.90565879653826</v>
      </c>
      <c r="J23" s="297">
        <f>'13b Hluk (cesty)'!J47</f>
        <v>249.88189288335263</v>
      </c>
      <c r="K23" s="297">
        <f>'13b Hluk (cesty)'!K47</f>
        <v>255.94763600787672</v>
      </c>
      <c r="L23" s="297">
        <f>'13b Hluk (cesty)'!L47</f>
        <v>262.10417206515388</v>
      </c>
      <c r="M23" s="297">
        <f>'13b Hluk (cesty)'!M47</f>
        <v>268.3528042433208</v>
      </c>
      <c r="N23" s="297">
        <f>'13b Hluk (cesty)'!N47</f>
        <v>274.69485532934038</v>
      </c>
      <c r="O23" s="297">
        <f>'13b Hluk (cesty)'!O47</f>
        <v>281.13166801958965</v>
      </c>
      <c r="P23" s="297">
        <f>'13b Hluk (cesty)'!P47</f>
        <v>287.66460523508044</v>
      </c>
      <c r="Q23" s="297">
        <f>'13b Hluk (cesty)'!Q47</f>
        <v>294.29505044275385</v>
      </c>
      <c r="R23" s="297">
        <f>'13b Hluk (cesty)'!R47</f>
        <v>301.02440798108131</v>
      </c>
      <c r="S23" s="297">
        <f>'13b Hluk (cesty)'!S47</f>
        <v>305.5487925328797</v>
      </c>
      <c r="T23" s="297">
        <f>'13b Hluk (cesty)'!T47</f>
        <v>310.10363685652408</v>
      </c>
      <c r="U23" s="297">
        <f>'13b Hluk (cesty)'!U47</f>
        <v>314.68995044601854</v>
      </c>
      <c r="V23" s="297">
        <f>'13b Hluk (cesty)'!V47</f>
        <v>319.3087598822753</v>
      </c>
      <c r="W23" s="297">
        <f>'13b Hluk (cesty)'!W47</f>
        <v>323.96110914693179</v>
      </c>
      <c r="X23" s="297">
        <f>'13b Hluk (cesty)'!X47</f>
        <v>328.64805994119286</v>
      </c>
      <c r="Y23" s="297">
        <f>'13b Hluk (cesty)'!Y47</f>
        <v>333.3706920104238</v>
      </c>
      <c r="Z23" s="297">
        <f>'13b Hluk (cesty)'!Z47</f>
        <v>338.13010347424222</v>
      </c>
      <c r="AA23" s="297">
        <f>'13b Hluk (cesty)'!AA47</f>
        <v>342.92741116242672</v>
      </c>
      <c r="AB23" s="297">
        <f>'13b Hluk (cesty)'!AB47</f>
        <v>347.76375095661194</v>
      </c>
      <c r="AC23" s="297">
        <f>'13b Hluk (cesty)'!AC47</f>
        <v>352.64027813796491</v>
      </c>
      <c r="AD23" s="297">
        <f>'13b Hluk (cesty)'!AD47</f>
        <v>357.55816774091124</v>
      </c>
      <c r="AE23" s="297">
        <f>'13b Hluk (cesty)'!AE47</f>
        <v>362.51861491263952</v>
      </c>
      <c r="AF23" s="297">
        <f>'13b Hluk (cesty)'!AF47</f>
        <v>367.52283527986884</v>
      </c>
      <c r="AG23" s="297">
        <f>'13b Hluk (cesty)'!AG47</f>
        <v>372.57206532065095</v>
      </c>
      <c r="AH23" s="297">
        <f>'13b Hluk (cesty)'!AH47</f>
        <v>377.66756274311899</v>
      </c>
      <c r="AI23" s="297">
        <f>'13b Hluk (cesty)'!AI47</f>
        <v>382.81060687162994</v>
      </c>
      <c r="AJ23" s="297">
        <f>'13b Hluk (cesty)'!AJ47</f>
        <v>388.00249903832531</v>
      </c>
      <c r="AK23" s="297">
        <f>'13b Hluk (cesty)'!AK47</f>
        <v>393.24456298229279</v>
      </c>
      <c r="AL23" s="297">
        <f>'13b Hluk (cesty)'!AL47</f>
        <v>398.53814525509353</v>
      </c>
      <c r="AM23" s="297">
        <f>'13b Hluk (cesty)'!AM47</f>
        <v>401.97438017131748</v>
      </c>
      <c r="AN23" s="297">
        <f>'13b Hluk (cesty)'!AN47</f>
        <v>405.39561083262714</v>
      </c>
      <c r="AO23" s="297">
        <f>'13b Hluk (cesty)'!AO47</f>
        <v>408.80190843759181</v>
      </c>
      <c r="AP23" s="297">
        <f>'13b Hluk (cesty)'!AP47</f>
        <v>412.19334389225838</v>
      </c>
    </row>
    <row r="24" spans="2:42" x14ac:dyDescent="0.2">
      <c r="B24" s="31" t="s">
        <v>16</v>
      </c>
      <c r="C24" s="37">
        <f>D24+NPV(Parametre!$C$10,E24:AQ24)</f>
        <v>1197417.3664485742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f>IFERROR('02 Zostatková hodnota'!I9,0)</f>
        <v>7646081.3999999994</v>
      </c>
    </row>
    <row r="25" spans="2:42" x14ac:dyDescent="0.2">
      <c r="B25" s="165" t="s">
        <v>40</v>
      </c>
      <c r="C25" s="162">
        <f>D25+NPV(Parametre!$C$10,E25:AQ25)</f>
        <v>-20489124.783972677</v>
      </c>
      <c r="D25" s="162">
        <f>-D5-D6+D7+D11+D14+D15+D18+D21+D24</f>
        <v>0</v>
      </c>
      <c r="E25" s="162">
        <f t="shared" ref="E25:AF25" si="26">-E5-E6+E7+E11+E14+E15+E18+E21+E24</f>
        <v>0</v>
      </c>
      <c r="F25" s="162">
        <f t="shared" si="26"/>
        <v>0</v>
      </c>
      <c r="G25" s="162">
        <f t="shared" si="26"/>
        <v>-2603612.4441146962</v>
      </c>
      <c r="H25" s="162">
        <f t="shared" si="26"/>
        <v>-2616011.7860249607</v>
      </c>
      <c r="I25" s="162">
        <f t="shared" si="26"/>
        <v>-2629110.5475774617</v>
      </c>
      <c r="J25" s="162">
        <f t="shared" si="26"/>
        <v>-2644018.738604113</v>
      </c>
      <c r="K25" s="162">
        <f t="shared" si="26"/>
        <v>-2656133.0534117804</v>
      </c>
      <c r="L25" s="162">
        <f t="shared" si="26"/>
        <v>-2669602.4478705842</v>
      </c>
      <c r="M25" s="162">
        <f t="shared" si="26"/>
        <v>-2684979.1888215914</v>
      </c>
      <c r="N25" s="162">
        <f t="shared" si="26"/>
        <v>-386087.99294986128</v>
      </c>
      <c r="O25" s="162">
        <f t="shared" si="26"/>
        <v>-402382.04872208973</v>
      </c>
      <c r="P25" s="162">
        <f t="shared" si="26"/>
        <v>-419926.15716205968</v>
      </c>
      <c r="Q25" s="162">
        <f t="shared" si="26"/>
        <v>-371794.98589688825</v>
      </c>
      <c r="R25" s="162">
        <f t="shared" si="26"/>
        <v>-389831.17713096185</v>
      </c>
      <c r="S25" s="162">
        <f t="shared" si="26"/>
        <v>-418721.5250145921</v>
      </c>
      <c r="T25" s="162">
        <f t="shared" si="26"/>
        <v>-448921.40890347562</v>
      </c>
      <c r="U25" s="162">
        <f t="shared" si="26"/>
        <v>-480081.32857672003</v>
      </c>
      <c r="V25" s="162">
        <f t="shared" si="26"/>
        <v>-513259.59283032158</v>
      </c>
      <c r="W25" s="162">
        <f t="shared" si="26"/>
        <v>-547411.66831839178</v>
      </c>
      <c r="X25" s="162">
        <f t="shared" si="26"/>
        <v>-582789.59228335053</v>
      </c>
      <c r="Y25" s="162">
        <f t="shared" si="26"/>
        <v>-619457.37477412063</v>
      </c>
      <c r="Z25" s="162">
        <f t="shared" si="26"/>
        <v>-3896900.3890507687</v>
      </c>
      <c r="AA25" s="162">
        <f t="shared" si="26"/>
        <v>-654481.53535595105</v>
      </c>
      <c r="AB25" s="162">
        <f t="shared" si="26"/>
        <v>-693660.61418086942</v>
      </c>
      <c r="AC25" s="162">
        <f t="shared" si="26"/>
        <v>-734140.87870185543</v>
      </c>
      <c r="AD25" s="162">
        <f t="shared" si="26"/>
        <v>-776111.38452815998</v>
      </c>
      <c r="AE25" s="162">
        <f t="shared" si="26"/>
        <v>-825198.20972351974</v>
      </c>
      <c r="AF25" s="162">
        <f t="shared" si="26"/>
        <v>-875755.11544193525</v>
      </c>
      <c r="AG25" s="162">
        <f t="shared" ref="AG25:AN25" si="27">-AG5-AG6+AG7+AG11+AG14+AG15+AG18+AG21+AG24</f>
        <v>-927493.01892799663</v>
      </c>
      <c r="AH25" s="162">
        <f t="shared" si="27"/>
        <v>-980465.76493463863</v>
      </c>
      <c r="AI25" s="162">
        <f t="shared" si="27"/>
        <v>-1034621.9232508588</v>
      </c>
      <c r="AJ25" s="162">
        <f t="shared" si="27"/>
        <v>-2710004.0263203909</v>
      </c>
      <c r="AK25" s="162">
        <f t="shared" si="27"/>
        <v>-1146804.4786447792</v>
      </c>
      <c r="AL25" s="162">
        <f t="shared" si="27"/>
        <v>-1204877.8161407118</v>
      </c>
      <c r="AM25" s="162">
        <f t="shared" si="27"/>
        <v>-1251240.1618104326</v>
      </c>
      <c r="AN25" s="162">
        <f t="shared" si="27"/>
        <v>-1298478.5543849929</v>
      </c>
      <c r="AO25" s="162">
        <f t="shared" ref="AO25:AP25" si="28">-AO5-AO6+AO7+AO11+AO14+AO15+AO18+AO21+AO24</f>
        <v>-1346712.1796238716</v>
      </c>
      <c r="AP25" s="162">
        <f t="shared" si="28"/>
        <v>6250445.638666912</v>
      </c>
    </row>
    <row r="27" spans="2:42" x14ac:dyDescent="0.2">
      <c r="B27" s="39" t="s">
        <v>41</v>
      </c>
      <c r="C27" s="166">
        <f>-C5-C6+C7+C11+C14+C15+C18+C21+C24</f>
        <v>-20489124.783972673</v>
      </c>
      <c r="D27" s="30" t="s">
        <v>0</v>
      </c>
    </row>
    <row r="28" spans="2:42" x14ac:dyDescent="0.2">
      <c r="B28" s="39" t="s">
        <v>42</v>
      </c>
      <c r="C28" s="167" t="e">
        <f>IRR(D25:AQ25,10)</f>
        <v>#NUM!</v>
      </c>
    </row>
    <row r="29" spans="2:42" x14ac:dyDescent="0.2">
      <c r="B29" s="275" t="s">
        <v>1</v>
      </c>
      <c r="C29" s="276">
        <f>IF((C5+C6)&gt;0,(C7+C11+C15+C14+C18+C21+C24)/(C5+C6),"nerelevantné")</f>
        <v>0.43075266082225228</v>
      </c>
    </row>
    <row r="30" spans="2:42" x14ac:dyDescent="0.2">
      <c r="B30" s="275" t="s">
        <v>424</v>
      </c>
      <c r="C30" s="276" t="str">
        <f>IF(C6&lt;0,(C7+C11+C14+C15+C18+C21+C24-C6)/C5,"nerelevantné")</f>
        <v>nerelevantné</v>
      </c>
    </row>
  </sheetData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D46FF5479AA74F8A77BD8114455F97" ma:contentTypeVersion="3" ma:contentTypeDescription="Umožňuje vytvoriť nový dokument." ma:contentTypeScope="" ma:versionID="33fad8d3a888edd20a02687f6e026c14">
  <xsd:schema xmlns:xsd="http://www.w3.org/2001/XMLSchema" xmlns:xs="http://www.w3.org/2001/XMLSchema" xmlns:p="http://schemas.microsoft.com/office/2006/metadata/properties" xmlns:ns2="06eefb84-bf20-4830-b7ba-b0c19bc883a3" targetNamespace="http://schemas.microsoft.com/office/2006/metadata/properties" ma:root="true" ma:fieldsID="f8bda3005b4967c36ede8b46b1f63550" ns2:_="">
    <xsd:import namespace="06eefb84-bf20-4830-b7ba-b0c19bc88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efb84-bf20-4830-b7ba-b0c19bc88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0AE031-A742-4EEF-AC40-B04072B6C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32970B-9AD0-4985-A138-425BACD47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efb84-bf20-4830-b7ba-b0c19bc88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67227-A1B7-46A7-9A49-1CD47A8A51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31</vt:i4>
      </vt:variant>
    </vt:vector>
  </HeadingPairs>
  <TitlesOfParts>
    <vt:vector size="31" baseType="lpstr">
      <vt:lpstr>Parametre</vt:lpstr>
      <vt:lpstr>Vstupy</vt:lpstr>
      <vt:lpstr>01 Investičné výdavky</vt:lpstr>
      <vt:lpstr>02 Zostatková hodnota</vt:lpstr>
      <vt:lpstr>03 Prevádzkové výdavky</vt:lpstr>
      <vt:lpstr>Pomocný výpočet PV bez projektu</vt:lpstr>
      <vt:lpstr>Pomocný výpočet PV moder.</vt:lpstr>
      <vt:lpstr>04 Prevádzkové príjmy</vt:lpstr>
      <vt:lpstr>04A Prevádzkové príjmy</vt:lpstr>
      <vt:lpstr>05 Financovanie</vt:lpstr>
      <vt:lpstr>06 Finančná analýza</vt:lpstr>
      <vt:lpstr>07 Čas cestujúcich</vt:lpstr>
      <vt:lpstr>08 Spotreba PHM_E (cesty) </vt:lpstr>
      <vt:lpstr>08_A Spotreba PHM_E (cesty)</vt:lpstr>
      <vt:lpstr>09 Ostatné náklady (cesty)</vt:lpstr>
      <vt:lpstr>09_A Ostatné náklady (cesty)</vt:lpstr>
      <vt:lpstr>10 Bezpečnosť (cesty)</vt:lpstr>
      <vt:lpstr>10_A Bezpečnosť (cesty)</vt:lpstr>
      <vt:lpstr>11a Znečisťujúce látky (voz.)</vt:lpstr>
      <vt:lpstr>11a_A Znečisť. látky (voz.)</vt:lpstr>
      <vt:lpstr>11b Znečisťujúce látky (cesty)</vt:lpstr>
      <vt:lpstr>11b_A Znečisť. látky (cesty)</vt:lpstr>
      <vt:lpstr>12a Skleníkové plyny (voz.)</vt:lpstr>
      <vt:lpstr>12a_A Skleníkové plyny (voz.) </vt:lpstr>
      <vt:lpstr>12b Skleníkové plyny (cesty)</vt:lpstr>
      <vt:lpstr>12b_A Skleníkové plyny (cesty) </vt:lpstr>
      <vt:lpstr>13a Hluk (voz.)</vt:lpstr>
      <vt:lpstr>13a_A Hluk (voz.)</vt:lpstr>
      <vt:lpstr>13b Hluk (cesty)</vt:lpstr>
      <vt:lpstr>13b_A Hluk (cesty)</vt:lpstr>
      <vt:lpstr>14 Ekonomická analýza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Bajs Rastislav</cp:lastModifiedBy>
  <cp:lastPrinted>2011-06-09T11:45:53Z</cp:lastPrinted>
  <dcterms:created xsi:type="dcterms:W3CDTF">2011-05-19T08:19:19Z</dcterms:created>
  <dcterms:modified xsi:type="dcterms:W3CDTF">2025-08-01T10:18:49Z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0x01010093D46FF5479AA74F8A77BD8114455F97</vt:lpwstr>
  </property>
</Properties>
</file>